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Unlock_2023\ML_KKU\"/>
    </mc:Choice>
  </mc:AlternateContent>
  <xr:revisionPtr revIDLastSave="0" documentId="8_{A6590265-7802-489C-9A3D-BBD40412055F}" xr6:coauthVersionLast="47" xr6:coauthVersionMax="47" xr10:uidLastSave="{00000000-0000-0000-0000-000000000000}"/>
  <bookViews>
    <workbookView xWindow="-108" yWindow="-108" windowWidth="23256" windowHeight="12456" tabRatio="680" firstSheet="2" activeTab="2" xr2:uid="{00000000-000D-0000-FFFF-FFFF00000000}"/>
  </bookViews>
  <sheets>
    <sheet name="สรุปแยกประเภท" sheetId="7" state="hidden" r:id="rId1"/>
    <sheet name="Sheet2" sheetId="9" state="hidden" r:id="rId2"/>
    <sheet name="dataset" sheetId="22" r:id="rId3"/>
    <sheet name="data_dict" sheetId="24" r:id="rId4"/>
    <sheet name="plot_actul" sheetId="23" r:id="rId5"/>
    <sheet name="Sheet5" sheetId="14" state="hidden" r:id="rId6"/>
    <sheet name="ตามงาน" sheetId="2" state="hidden" r:id="rId7"/>
    <sheet name="Sheet4" sheetId="17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2" hidden="1">dataset!$A$1:$P$422</definedName>
    <definedName name="_xlnm.Print_Area" localSheetId="2">dataset!$C$1:$P$422</definedName>
    <definedName name="_xlnm.Print_Titles" localSheetId="2">dataset!$C:$F,dataset!$1:$1</definedName>
  </definedNames>
  <calcPr calcId="191028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4" l="1"/>
  <c r="AA3" i="23"/>
  <c r="AQ921" i="23"/>
  <c r="Z921" i="23"/>
  <c r="X921" i="23"/>
  <c r="R921" i="23"/>
  <c r="O921" i="23"/>
  <c r="S920" i="23"/>
  <c r="J920" i="23"/>
  <c r="S919" i="23"/>
  <c r="J919" i="23"/>
  <c r="S918" i="23"/>
  <c r="J918" i="23"/>
  <c r="S917" i="23"/>
  <c r="J917" i="23"/>
  <c r="S916" i="23"/>
  <c r="J916" i="23"/>
  <c r="S915" i="23"/>
  <c r="J915" i="23"/>
  <c r="S914" i="23"/>
  <c r="J914" i="23"/>
  <c r="S913" i="23"/>
  <c r="J913" i="23"/>
  <c r="S912" i="23"/>
  <c r="J912" i="23"/>
  <c r="S911" i="23"/>
  <c r="J911" i="23"/>
  <c r="S910" i="23"/>
  <c r="J910" i="23"/>
  <c r="S909" i="23"/>
  <c r="J909" i="23"/>
  <c r="S908" i="23"/>
  <c r="J908" i="23"/>
  <c r="S907" i="23"/>
  <c r="J907" i="23"/>
  <c r="S906" i="23"/>
  <c r="J906" i="23"/>
  <c r="AP905" i="23"/>
  <c r="AA905" i="23"/>
  <c r="V905" i="23"/>
  <c r="T905" i="23"/>
  <c r="S905" i="23"/>
  <c r="K905" i="23"/>
  <c r="J905" i="23"/>
  <c r="AP904" i="23"/>
  <c r="AA904" i="23"/>
  <c r="V904" i="23"/>
  <c r="T904" i="23"/>
  <c r="S904" i="23"/>
  <c r="K904" i="23"/>
  <c r="J904" i="23"/>
  <c r="AP903" i="23"/>
  <c r="AA903" i="23"/>
  <c r="V903" i="23"/>
  <c r="T903" i="23"/>
  <c r="S903" i="23"/>
  <c r="K903" i="23"/>
  <c r="J903" i="23"/>
  <c r="AP902" i="23"/>
  <c r="AA902" i="23"/>
  <c r="V902" i="23"/>
  <c r="T902" i="23"/>
  <c r="S902" i="23"/>
  <c r="K902" i="23"/>
  <c r="J902" i="23"/>
  <c r="AP901" i="23"/>
  <c r="AA901" i="23"/>
  <c r="V901" i="23"/>
  <c r="T901" i="23"/>
  <c r="S901" i="23"/>
  <c r="K901" i="23"/>
  <c r="J901" i="23"/>
  <c r="S900" i="23"/>
  <c r="J900" i="23"/>
  <c r="AP899" i="23"/>
  <c r="AA899" i="23"/>
  <c r="V899" i="23"/>
  <c r="T899" i="23"/>
  <c r="S899" i="23"/>
  <c r="K899" i="23"/>
  <c r="J899" i="23"/>
  <c r="S898" i="23"/>
  <c r="J898" i="23"/>
  <c r="S897" i="23"/>
  <c r="J897" i="23"/>
  <c r="AP896" i="23"/>
  <c r="AA896" i="23"/>
  <c r="V896" i="23"/>
  <c r="T896" i="23"/>
  <c r="P896" i="23"/>
  <c r="S896" i="23" s="1"/>
  <c r="K896" i="23"/>
  <c r="AP895" i="23"/>
  <c r="AA895" i="23"/>
  <c r="V895" i="23"/>
  <c r="T895" i="23"/>
  <c r="P895" i="23"/>
  <c r="J895" i="23" s="1"/>
  <c r="K895" i="23"/>
  <c r="AP894" i="23"/>
  <c r="AA894" i="23"/>
  <c r="V894" i="23"/>
  <c r="T894" i="23"/>
  <c r="P894" i="23"/>
  <c r="S894" i="23" s="1"/>
  <c r="K894" i="23"/>
  <c r="AP893" i="23"/>
  <c r="AA893" i="23"/>
  <c r="V893" i="23"/>
  <c r="T893" i="23"/>
  <c r="P893" i="23"/>
  <c r="J893" i="23" s="1"/>
  <c r="K893" i="23"/>
  <c r="AP892" i="23"/>
  <c r="AA892" i="23"/>
  <c r="V892" i="23"/>
  <c r="T892" i="23"/>
  <c r="S892" i="23"/>
  <c r="K892" i="23"/>
  <c r="J892" i="23"/>
  <c r="AP891" i="23"/>
  <c r="AA891" i="23"/>
  <c r="V891" i="23"/>
  <c r="T891" i="23"/>
  <c r="P891" i="23"/>
  <c r="S891" i="23" s="1"/>
  <c r="K891" i="23"/>
  <c r="AP890" i="23"/>
  <c r="AA890" i="23"/>
  <c r="V890" i="23"/>
  <c r="T890" i="23"/>
  <c r="S890" i="23"/>
  <c r="K890" i="23"/>
  <c r="J890" i="23"/>
  <c r="S889" i="23"/>
  <c r="K889" i="23"/>
  <c r="J889" i="23"/>
  <c r="AP888" i="23"/>
  <c r="AA888" i="23"/>
  <c r="V888" i="23"/>
  <c r="T888" i="23"/>
  <c r="S888" i="23"/>
  <c r="K888" i="23"/>
  <c r="J888" i="23"/>
  <c r="AP887" i="23"/>
  <c r="AA887" i="23"/>
  <c r="V887" i="23"/>
  <c r="T887" i="23"/>
  <c r="S887" i="23"/>
  <c r="K887" i="23"/>
  <c r="J887" i="23"/>
  <c r="D887" i="23"/>
  <c r="D888" i="23" s="1"/>
  <c r="D889" i="23" s="1"/>
  <c r="AP886" i="23"/>
  <c r="AA886" i="23"/>
  <c r="V886" i="23"/>
  <c r="T886" i="23"/>
  <c r="S886" i="23"/>
  <c r="K886" i="23"/>
  <c r="J886" i="23"/>
  <c r="D886" i="23"/>
  <c r="AP885" i="23"/>
  <c r="AA885" i="23"/>
  <c r="V885" i="23"/>
  <c r="T885" i="23"/>
  <c r="P885" i="23"/>
  <c r="J885" i="23" s="1"/>
  <c r="K885" i="23"/>
  <c r="AP884" i="23"/>
  <c r="AA884" i="23"/>
  <c r="V884" i="23"/>
  <c r="T884" i="23"/>
  <c r="S884" i="23"/>
  <c r="K884" i="23"/>
  <c r="J884" i="23"/>
  <c r="S883" i="23"/>
  <c r="J883" i="23"/>
  <c r="S882" i="23"/>
  <c r="J882" i="23"/>
  <c r="AP881" i="23"/>
  <c r="AA881" i="23"/>
  <c r="V881" i="23"/>
  <c r="T881" i="23"/>
  <c r="S881" i="23"/>
  <c r="M881" i="23"/>
  <c r="J881" i="23" s="1"/>
  <c r="K881" i="23"/>
  <c r="AP880" i="23"/>
  <c r="AA880" i="23"/>
  <c r="V880" i="23"/>
  <c r="T880" i="23"/>
  <c r="S880" i="23"/>
  <c r="K880" i="23"/>
  <c r="J880" i="23"/>
  <c r="S879" i="23"/>
  <c r="J879" i="23"/>
  <c r="AP878" i="23"/>
  <c r="AA878" i="23"/>
  <c r="V878" i="23"/>
  <c r="T878" i="23"/>
  <c r="S878" i="23"/>
  <c r="M878" i="23"/>
  <c r="J878" i="23" s="1"/>
  <c r="K878" i="23"/>
  <c r="S877" i="23"/>
  <c r="J877" i="23"/>
  <c r="AP876" i="23"/>
  <c r="AA876" i="23"/>
  <c r="V876" i="23"/>
  <c r="T876" i="23"/>
  <c r="S876" i="23"/>
  <c r="K876" i="23"/>
  <c r="J876" i="23"/>
  <c r="AP875" i="23"/>
  <c r="AA875" i="23"/>
  <c r="V875" i="23"/>
  <c r="T875" i="23"/>
  <c r="S875" i="23"/>
  <c r="K875" i="23"/>
  <c r="J875" i="23"/>
  <c r="AP874" i="23"/>
  <c r="AA874" i="23"/>
  <c r="V874" i="23"/>
  <c r="T874" i="23"/>
  <c r="S874" i="23"/>
  <c r="K874" i="23"/>
  <c r="J874" i="23"/>
  <c r="S873" i="23"/>
  <c r="K873" i="23"/>
  <c r="J873" i="23"/>
  <c r="AP872" i="23"/>
  <c r="AA872" i="23"/>
  <c r="V872" i="23"/>
  <c r="T872" i="23"/>
  <c r="S872" i="23"/>
  <c r="K872" i="23"/>
  <c r="J872" i="23"/>
  <c r="S871" i="23"/>
  <c r="K871" i="23"/>
  <c r="J871" i="23"/>
  <c r="AP870" i="23"/>
  <c r="AA870" i="23"/>
  <c r="V870" i="23"/>
  <c r="T870" i="23"/>
  <c r="S870" i="23"/>
  <c r="K870" i="23"/>
  <c r="J870" i="23"/>
  <c r="AP869" i="23"/>
  <c r="AA869" i="23"/>
  <c r="V869" i="23"/>
  <c r="T869" i="23"/>
  <c r="S869" i="23"/>
  <c r="K869" i="23"/>
  <c r="J869" i="23"/>
  <c r="S868" i="23"/>
  <c r="J868" i="23"/>
  <c r="AP867" i="23"/>
  <c r="AA867" i="23"/>
  <c r="V867" i="23"/>
  <c r="T867" i="23"/>
  <c r="S867" i="23"/>
  <c r="K867" i="23"/>
  <c r="J867" i="23"/>
  <c r="D867" i="23"/>
  <c r="D869" i="23" s="1"/>
  <c r="D870" i="23" s="1"/>
  <c r="S866" i="23"/>
  <c r="J866" i="23"/>
  <c r="T865" i="23"/>
  <c r="S865" i="23"/>
  <c r="K865" i="23"/>
  <c r="J865" i="23"/>
  <c r="D865" i="23"/>
  <c r="D866" i="23" s="1"/>
  <c r="AP864" i="23"/>
  <c r="AA864" i="23"/>
  <c r="V864" i="23"/>
  <c r="T864" i="23"/>
  <c r="S864" i="23"/>
  <c r="K864" i="23"/>
  <c r="J864" i="23"/>
  <c r="AP863" i="23"/>
  <c r="AA863" i="23"/>
  <c r="V863" i="23"/>
  <c r="T863" i="23"/>
  <c r="S863" i="23"/>
  <c r="K863" i="23"/>
  <c r="J863" i="23"/>
  <c r="S862" i="23"/>
  <c r="K862" i="23"/>
  <c r="J862" i="23"/>
  <c r="AP861" i="23"/>
  <c r="AA861" i="23"/>
  <c r="V861" i="23"/>
  <c r="T861" i="23"/>
  <c r="S861" i="23"/>
  <c r="K861" i="23"/>
  <c r="J861" i="23"/>
  <c r="AP860" i="23"/>
  <c r="AJ860" i="23"/>
  <c r="AA860" i="23"/>
  <c r="V860" i="23"/>
  <c r="T860" i="23"/>
  <c r="S860" i="23"/>
  <c r="K860" i="23"/>
  <c r="J860" i="23"/>
  <c r="AP859" i="23"/>
  <c r="AJ859" i="23"/>
  <c r="AA859" i="23"/>
  <c r="V859" i="23"/>
  <c r="T859" i="23"/>
  <c r="S859" i="23"/>
  <c r="K859" i="23"/>
  <c r="J859" i="23"/>
  <c r="AP858" i="23"/>
  <c r="AA858" i="23"/>
  <c r="V858" i="23"/>
  <c r="T858" i="23"/>
  <c r="S858" i="23"/>
  <c r="K858" i="23"/>
  <c r="J858" i="23"/>
  <c r="T857" i="23"/>
  <c r="S857" i="23"/>
  <c r="K857" i="23"/>
  <c r="J857" i="23"/>
  <c r="AP856" i="23"/>
  <c r="AA856" i="23"/>
  <c r="V856" i="23"/>
  <c r="T856" i="23"/>
  <c r="S856" i="23"/>
  <c r="K856" i="23"/>
  <c r="J856" i="23"/>
  <c r="AP855" i="23"/>
  <c r="AA855" i="23"/>
  <c r="V855" i="23"/>
  <c r="T855" i="23"/>
  <c r="S855" i="23"/>
  <c r="K855" i="23"/>
  <c r="J855" i="23"/>
  <c r="AP854" i="23"/>
  <c r="AA854" i="23"/>
  <c r="V854" i="23"/>
  <c r="T854" i="23"/>
  <c r="S854" i="23"/>
  <c r="K854" i="23"/>
  <c r="J854" i="23"/>
  <c r="AP853" i="23"/>
  <c r="AA853" i="23"/>
  <c r="V853" i="23"/>
  <c r="T853" i="23"/>
  <c r="S853" i="23"/>
  <c r="K853" i="23"/>
  <c r="J853" i="23"/>
  <c r="S852" i="23"/>
  <c r="J852" i="23"/>
  <c r="AP851" i="23"/>
  <c r="AA851" i="23"/>
  <c r="V851" i="23"/>
  <c r="T851" i="23"/>
  <c r="S851" i="23"/>
  <c r="K851" i="23"/>
  <c r="J851" i="23"/>
  <c r="AP850" i="23"/>
  <c r="AA850" i="23"/>
  <c r="V850" i="23"/>
  <c r="T850" i="23"/>
  <c r="S850" i="23"/>
  <c r="K850" i="23"/>
  <c r="J850" i="23"/>
  <c r="AP849" i="23"/>
  <c r="AA849" i="23"/>
  <c r="V849" i="23"/>
  <c r="T849" i="23"/>
  <c r="S849" i="23"/>
  <c r="K849" i="23"/>
  <c r="J849" i="23"/>
  <c r="AP848" i="23"/>
  <c r="AA848" i="23"/>
  <c r="V848" i="23"/>
  <c r="T848" i="23"/>
  <c r="S848" i="23"/>
  <c r="K848" i="23"/>
  <c r="J848" i="23"/>
  <c r="AP847" i="23"/>
  <c r="AA847" i="23"/>
  <c r="V847" i="23"/>
  <c r="T847" i="23"/>
  <c r="S847" i="23"/>
  <c r="K847" i="23"/>
  <c r="J847" i="23"/>
  <c r="AP846" i="23"/>
  <c r="AA846" i="23"/>
  <c r="V846" i="23"/>
  <c r="T846" i="23"/>
  <c r="S846" i="23"/>
  <c r="K846" i="23"/>
  <c r="J846" i="23"/>
  <c r="AP845" i="23"/>
  <c r="AA845" i="23"/>
  <c r="V845" i="23"/>
  <c r="T845" i="23"/>
  <c r="S845" i="23"/>
  <c r="K845" i="23"/>
  <c r="J845" i="23"/>
  <c r="AP844" i="23"/>
  <c r="AA844" i="23"/>
  <c r="V844" i="23"/>
  <c r="T844" i="23"/>
  <c r="S844" i="23"/>
  <c r="K844" i="23"/>
  <c r="J844" i="23"/>
  <c r="AP843" i="23"/>
  <c r="AA843" i="23"/>
  <c r="V843" i="23"/>
  <c r="T843" i="23"/>
  <c r="S843" i="23"/>
  <c r="K843" i="23"/>
  <c r="J843" i="23"/>
  <c r="AP842" i="23"/>
  <c r="AA842" i="23"/>
  <c r="V842" i="23"/>
  <c r="T842" i="23"/>
  <c r="S842" i="23"/>
  <c r="K842" i="23"/>
  <c r="J842" i="23"/>
  <c r="D842" i="23"/>
  <c r="D843" i="23" s="1"/>
  <c r="D844" i="23" s="1"/>
  <c r="D845" i="23" s="1"/>
  <c r="D846" i="23" s="1"/>
  <c r="D847" i="23" s="1"/>
  <c r="D848" i="23" s="1"/>
  <c r="D849" i="23" s="1"/>
  <c r="D850" i="23" s="1"/>
  <c r="D851" i="23" s="1"/>
  <c r="D853" i="23" s="1"/>
  <c r="D854" i="23" s="1"/>
  <c r="D855" i="23" s="1"/>
  <c r="D856" i="23" s="1"/>
  <c r="S841" i="23"/>
  <c r="J841" i="23"/>
  <c r="D841" i="23"/>
  <c r="AP840" i="23"/>
  <c r="AA840" i="23"/>
  <c r="V840" i="23"/>
  <c r="T840" i="23"/>
  <c r="S840" i="23"/>
  <c r="K840" i="23"/>
  <c r="J840" i="23"/>
  <c r="S839" i="23"/>
  <c r="J839" i="23"/>
  <c r="S838" i="23"/>
  <c r="J838" i="23"/>
  <c r="AP837" i="23"/>
  <c r="AA837" i="23"/>
  <c r="V837" i="23"/>
  <c r="T837" i="23"/>
  <c r="S837" i="23"/>
  <c r="K837" i="23"/>
  <c r="J837" i="23"/>
  <c r="AP836" i="23"/>
  <c r="AA836" i="23"/>
  <c r="V836" i="23"/>
  <c r="T836" i="23"/>
  <c r="S836" i="23"/>
  <c r="K836" i="23"/>
  <c r="J836" i="23"/>
  <c r="AP835" i="23"/>
  <c r="AA835" i="23"/>
  <c r="V835" i="23"/>
  <c r="T835" i="23"/>
  <c r="S835" i="23"/>
  <c r="K835" i="23"/>
  <c r="J835" i="23"/>
  <c r="AP834" i="23"/>
  <c r="AA834" i="23"/>
  <c r="V834" i="23"/>
  <c r="T834" i="23"/>
  <c r="S834" i="23"/>
  <c r="K834" i="23"/>
  <c r="J834" i="23"/>
  <c r="S833" i="23"/>
  <c r="J833" i="23"/>
  <c r="AP832" i="23"/>
  <c r="AA832" i="23"/>
  <c r="V832" i="23"/>
  <c r="T832" i="23"/>
  <c r="S832" i="23"/>
  <c r="K832" i="23"/>
  <c r="J832" i="23"/>
  <c r="AP831" i="23"/>
  <c r="AA831" i="23"/>
  <c r="V831" i="23"/>
  <c r="T831" i="23"/>
  <c r="S831" i="23"/>
  <c r="K831" i="23"/>
  <c r="J831" i="23"/>
  <c r="S830" i="23"/>
  <c r="J830" i="23"/>
  <c r="AP829" i="23"/>
  <c r="AA829" i="23"/>
  <c r="V829" i="23"/>
  <c r="T829" i="23"/>
  <c r="S829" i="23"/>
  <c r="K829" i="23"/>
  <c r="J829" i="23"/>
  <c r="AP828" i="23"/>
  <c r="AA828" i="23"/>
  <c r="V828" i="23"/>
  <c r="T828" i="23"/>
  <c r="S828" i="23"/>
  <c r="K828" i="23"/>
  <c r="J828" i="23"/>
  <c r="S827" i="23"/>
  <c r="J827" i="23"/>
  <c r="AP826" i="23"/>
  <c r="AA826" i="23"/>
  <c r="V826" i="23"/>
  <c r="T826" i="23"/>
  <c r="S826" i="23"/>
  <c r="K826" i="23"/>
  <c r="J826" i="23"/>
  <c r="AP825" i="23"/>
  <c r="AA825" i="23"/>
  <c r="V825" i="23"/>
  <c r="T825" i="23"/>
  <c r="S825" i="23"/>
  <c r="K825" i="23"/>
  <c r="J825" i="23"/>
  <c r="AP824" i="23"/>
  <c r="AA824" i="23"/>
  <c r="V824" i="23"/>
  <c r="T824" i="23"/>
  <c r="S824" i="23"/>
  <c r="K824" i="23"/>
  <c r="J824" i="23"/>
  <c r="S823" i="23"/>
  <c r="J823" i="23"/>
  <c r="AP822" i="23"/>
  <c r="AA822" i="23"/>
  <c r="V822" i="23"/>
  <c r="T822" i="23"/>
  <c r="S822" i="23"/>
  <c r="K822" i="23"/>
  <c r="J822" i="23"/>
  <c r="AP821" i="23"/>
  <c r="AA821" i="23"/>
  <c r="V821" i="23"/>
  <c r="T821" i="23"/>
  <c r="S821" i="23"/>
  <c r="K821" i="23"/>
  <c r="J821" i="23"/>
  <c r="AP820" i="23"/>
  <c r="AA820" i="23"/>
  <c r="V820" i="23"/>
  <c r="T820" i="23"/>
  <c r="S820" i="23"/>
  <c r="K820" i="23"/>
  <c r="J820" i="23"/>
  <c r="D820" i="23"/>
  <c r="D821" i="23" s="1"/>
  <c r="D822" i="23" s="1"/>
  <c r="D823" i="23" s="1"/>
  <c r="AP819" i="23"/>
  <c r="AA819" i="23"/>
  <c r="V819" i="23"/>
  <c r="T819" i="23"/>
  <c r="S819" i="23"/>
  <c r="K819" i="23"/>
  <c r="J819" i="23"/>
  <c r="S818" i="23"/>
  <c r="J818" i="23"/>
  <c r="AP817" i="23"/>
  <c r="AA817" i="23"/>
  <c r="V817" i="23"/>
  <c r="T817" i="23"/>
  <c r="S817" i="23"/>
  <c r="K817" i="23"/>
  <c r="J817" i="23"/>
  <c r="AP816" i="23"/>
  <c r="AA816" i="23"/>
  <c r="V816" i="23"/>
  <c r="T816" i="23"/>
  <c r="S816" i="23"/>
  <c r="K816" i="23"/>
  <c r="J816" i="23"/>
  <c r="AP815" i="23"/>
  <c r="AA815" i="23"/>
  <c r="V815" i="23"/>
  <c r="T815" i="23"/>
  <c r="S815" i="23"/>
  <c r="K815" i="23"/>
  <c r="J815" i="23"/>
  <c r="S814" i="23"/>
  <c r="J814" i="23"/>
  <c r="AP813" i="23"/>
  <c r="AA813" i="23"/>
  <c r="V813" i="23"/>
  <c r="T813" i="23"/>
  <c r="S813" i="23"/>
  <c r="K813" i="23"/>
  <c r="J813" i="23"/>
  <c r="AP812" i="23"/>
  <c r="AA812" i="23"/>
  <c r="V812" i="23"/>
  <c r="T812" i="23"/>
  <c r="S812" i="23"/>
  <c r="K812" i="23"/>
  <c r="J812" i="23"/>
  <c r="AP811" i="23"/>
  <c r="AA811" i="23"/>
  <c r="V811" i="23"/>
  <c r="T811" i="23"/>
  <c r="S811" i="23"/>
  <c r="K811" i="23"/>
  <c r="J811" i="23"/>
  <c r="AP810" i="23"/>
  <c r="AA810" i="23"/>
  <c r="V810" i="23"/>
  <c r="T810" i="23"/>
  <c r="S810" i="23"/>
  <c r="K810" i="23"/>
  <c r="J810" i="23"/>
  <c r="AP809" i="23"/>
  <c r="AA809" i="23"/>
  <c r="V809" i="23"/>
  <c r="T809" i="23"/>
  <c r="S809" i="23"/>
  <c r="K809" i="23"/>
  <c r="J809" i="23"/>
  <c r="S808" i="23"/>
  <c r="J808" i="23"/>
  <c r="AP807" i="23"/>
  <c r="AA807" i="23"/>
  <c r="V807" i="23"/>
  <c r="T807" i="23"/>
  <c r="S807" i="23"/>
  <c r="M807" i="23"/>
  <c r="J807" i="23" s="1"/>
  <c r="K807" i="23"/>
  <c r="AP806" i="23"/>
  <c r="AA806" i="23"/>
  <c r="V806" i="23"/>
  <c r="T806" i="23"/>
  <c r="S806" i="23"/>
  <c r="K806" i="23"/>
  <c r="J806" i="23"/>
  <c r="AP805" i="23"/>
  <c r="AA805" i="23"/>
  <c r="V805" i="23"/>
  <c r="T805" i="23"/>
  <c r="S805" i="23"/>
  <c r="K805" i="23"/>
  <c r="J805" i="23"/>
  <c r="AP804" i="23"/>
  <c r="AA804" i="23"/>
  <c r="V804" i="23"/>
  <c r="T804" i="23"/>
  <c r="S804" i="23"/>
  <c r="K804" i="23"/>
  <c r="J804" i="23"/>
  <c r="AP803" i="23"/>
  <c r="AA803" i="23"/>
  <c r="V803" i="23"/>
  <c r="T803" i="23"/>
  <c r="S803" i="23"/>
  <c r="K803" i="23"/>
  <c r="J803" i="23"/>
  <c r="AP802" i="23"/>
  <c r="AA802" i="23"/>
  <c r="V802" i="23"/>
  <c r="T802" i="23"/>
  <c r="S802" i="23"/>
  <c r="K802" i="23"/>
  <c r="J802" i="23"/>
  <c r="AP801" i="23"/>
  <c r="AA801" i="23"/>
  <c r="V801" i="23"/>
  <c r="T801" i="23"/>
  <c r="S801" i="23"/>
  <c r="K801" i="23"/>
  <c r="J801" i="23"/>
  <c r="AP800" i="23"/>
  <c r="AA800" i="23"/>
  <c r="V800" i="23"/>
  <c r="T800" i="23"/>
  <c r="S800" i="23"/>
  <c r="K800" i="23"/>
  <c r="J800" i="23"/>
  <c r="AP799" i="23"/>
  <c r="AA799" i="23"/>
  <c r="V799" i="23"/>
  <c r="T799" i="23"/>
  <c r="S799" i="23"/>
  <c r="K799" i="23"/>
  <c r="J799" i="23"/>
  <c r="AP798" i="23"/>
  <c r="AA798" i="23"/>
  <c r="V798" i="23"/>
  <c r="T798" i="23"/>
  <c r="S798" i="23"/>
  <c r="K798" i="23"/>
  <c r="J798" i="23"/>
  <c r="S797" i="23"/>
  <c r="J797" i="23"/>
  <c r="AP796" i="23"/>
  <c r="AA796" i="23"/>
  <c r="V796" i="23"/>
  <c r="T796" i="23"/>
  <c r="S796" i="23"/>
  <c r="K796" i="23"/>
  <c r="J796" i="23"/>
  <c r="AP795" i="23"/>
  <c r="AA795" i="23"/>
  <c r="V795" i="23"/>
  <c r="T795" i="23"/>
  <c r="S795" i="23"/>
  <c r="K795" i="23"/>
  <c r="J795" i="23"/>
  <c r="S794" i="23"/>
  <c r="J794" i="23"/>
  <c r="AP793" i="23"/>
  <c r="AA793" i="23"/>
  <c r="V793" i="23"/>
  <c r="T793" i="23"/>
  <c r="S793" i="23"/>
  <c r="K793" i="23"/>
  <c r="J793" i="23"/>
  <c r="AP792" i="23"/>
  <c r="AA792" i="23"/>
  <c r="V792" i="23"/>
  <c r="T792" i="23"/>
  <c r="S792" i="23"/>
  <c r="K792" i="23"/>
  <c r="J792" i="23"/>
  <c r="S791" i="23"/>
  <c r="J791" i="23"/>
  <c r="S790" i="23"/>
  <c r="J790" i="23"/>
  <c r="S789" i="23"/>
  <c r="J789" i="23"/>
  <c r="AP788" i="23"/>
  <c r="AA788" i="23"/>
  <c r="V788" i="23"/>
  <c r="T788" i="23"/>
  <c r="S788" i="23"/>
  <c r="K788" i="23"/>
  <c r="J788" i="23"/>
  <c r="D788" i="23"/>
  <c r="D792" i="23" s="1"/>
  <c r="D793" i="23" s="1"/>
  <c r="S787" i="23"/>
  <c r="J787" i="23"/>
  <c r="S786" i="23"/>
  <c r="J786" i="23"/>
  <c r="D786" i="23"/>
  <c r="D787" i="23" s="1"/>
  <c r="AP785" i="23"/>
  <c r="AA785" i="23"/>
  <c r="V785" i="23"/>
  <c r="T785" i="23"/>
  <c r="S785" i="23"/>
  <c r="K785" i="23"/>
  <c r="J785" i="23"/>
  <c r="S784" i="23"/>
  <c r="J784" i="23"/>
  <c r="S783" i="23"/>
  <c r="J783" i="23"/>
  <c r="S782" i="23"/>
  <c r="J782" i="23"/>
  <c r="S781" i="23"/>
  <c r="J781" i="23"/>
  <c r="S780" i="23"/>
  <c r="J780" i="23"/>
  <c r="S779" i="23"/>
  <c r="J779" i="23"/>
  <c r="S778" i="23"/>
  <c r="J778" i="23"/>
  <c r="S777" i="23"/>
  <c r="J777" i="23"/>
  <c r="S776" i="23"/>
  <c r="J776" i="23"/>
  <c r="S775" i="23"/>
  <c r="J775" i="23"/>
  <c r="S774" i="23"/>
  <c r="J774" i="23"/>
  <c r="S773" i="23"/>
  <c r="J773" i="23"/>
  <c r="S772" i="23"/>
  <c r="J772" i="23"/>
  <c r="S771" i="23"/>
  <c r="J771" i="23"/>
  <c r="S770" i="23"/>
  <c r="J770" i="23"/>
  <c r="S769" i="23"/>
  <c r="J769" i="23"/>
  <c r="S768" i="23"/>
  <c r="J768" i="23"/>
  <c r="S767" i="23"/>
  <c r="J767" i="23"/>
  <c r="S766" i="23"/>
  <c r="J766" i="23"/>
  <c r="S765" i="23"/>
  <c r="J765" i="23"/>
  <c r="S764" i="23"/>
  <c r="J764" i="23"/>
  <c r="S763" i="23"/>
  <c r="J763" i="23"/>
  <c r="S762" i="23"/>
  <c r="J762" i="23"/>
  <c r="S761" i="23"/>
  <c r="J761" i="23"/>
  <c r="S760" i="23"/>
  <c r="J760" i="23"/>
  <c r="S759" i="23"/>
  <c r="J759" i="23"/>
  <c r="S758" i="23"/>
  <c r="J758" i="23"/>
  <c r="S757" i="23"/>
  <c r="J757" i="23"/>
  <c r="S756" i="23"/>
  <c r="J756" i="23"/>
  <c r="S755" i="23"/>
  <c r="J755" i="23"/>
  <c r="S754" i="23"/>
  <c r="J754" i="23"/>
  <c r="S753" i="23"/>
  <c r="J753" i="23"/>
  <c r="S752" i="23"/>
  <c r="J752" i="23"/>
  <c r="S751" i="23"/>
  <c r="J751" i="23"/>
  <c r="S750" i="23"/>
  <c r="J750" i="23"/>
  <c r="S749" i="23"/>
  <c r="J749" i="23"/>
  <c r="S748" i="23"/>
  <c r="J748" i="23"/>
  <c r="S747" i="23"/>
  <c r="J747" i="23"/>
  <c r="S746" i="23"/>
  <c r="J746" i="23"/>
  <c r="S745" i="23"/>
  <c r="J745" i="23"/>
  <c r="S744" i="23"/>
  <c r="J744" i="23"/>
  <c r="S743" i="23"/>
  <c r="J743" i="23"/>
  <c r="S742" i="23"/>
  <c r="J742" i="23"/>
  <c r="S741" i="23"/>
  <c r="J741" i="23"/>
  <c r="S740" i="23"/>
  <c r="J740" i="23"/>
  <c r="S739" i="23"/>
  <c r="J739" i="23"/>
  <c r="S738" i="23"/>
  <c r="J738" i="23"/>
  <c r="D738" i="23"/>
  <c r="D739" i="23" s="1"/>
  <c r="D740" i="23" s="1"/>
  <c r="D741" i="23" s="1"/>
  <c r="D742" i="23" s="1"/>
  <c r="D743" i="23" s="1"/>
  <c r="D744" i="23" s="1"/>
  <c r="D745" i="23" s="1"/>
  <c r="D746" i="23" s="1"/>
  <c r="D747" i="23" s="1"/>
  <c r="D748" i="23" s="1"/>
  <c r="D749" i="23" s="1"/>
  <c r="D750" i="23" s="1"/>
  <c r="D751" i="23" s="1"/>
  <c r="D752" i="23" s="1"/>
  <c r="D753" i="23" s="1"/>
  <c r="D754" i="23" s="1"/>
  <c r="D755" i="23" s="1"/>
  <c r="D756" i="23" s="1"/>
  <c r="D757" i="23" s="1"/>
  <c r="D758" i="23" s="1"/>
  <c r="D759" i="23" s="1"/>
  <c r="D760" i="23" s="1"/>
  <c r="D761" i="23" s="1"/>
  <c r="D762" i="23" s="1"/>
  <c r="D763" i="23" s="1"/>
  <c r="D764" i="23" s="1"/>
  <c r="D765" i="23" s="1"/>
  <c r="D766" i="23" s="1"/>
  <c r="D767" i="23" s="1"/>
  <c r="D768" i="23" s="1"/>
  <c r="D769" i="23" s="1"/>
  <c r="D770" i="23" s="1"/>
  <c r="D771" i="23" s="1"/>
  <c r="D772" i="23" s="1"/>
  <c r="D773" i="23" s="1"/>
  <c r="D774" i="23" s="1"/>
  <c r="D775" i="23" s="1"/>
  <c r="D776" i="23" s="1"/>
  <c r="D777" i="23" s="1"/>
  <c r="D778" i="23" s="1"/>
  <c r="D779" i="23" s="1"/>
  <c r="D780" i="23" s="1"/>
  <c r="D781" i="23" s="1"/>
  <c r="D782" i="23" s="1"/>
  <c r="D783" i="23" s="1"/>
  <c r="D784" i="23" s="1"/>
  <c r="S737" i="23"/>
  <c r="J737" i="23"/>
  <c r="S736" i="23"/>
  <c r="J736" i="23"/>
  <c r="AP735" i="23"/>
  <c r="AA735" i="23"/>
  <c r="V735" i="23"/>
  <c r="T735" i="23"/>
  <c r="S735" i="23"/>
  <c r="K735" i="23"/>
  <c r="J735" i="23"/>
  <c r="T734" i="23"/>
  <c r="S734" i="23"/>
  <c r="J734" i="23"/>
  <c r="S733" i="23"/>
  <c r="J733" i="23"/>
  <c r="T732" i="23"/>
  <c r="S732" i="23"/>
  <c r="J732" i="23"/>
  <c r="T731" i="23"/>
  <c r="S731" i="23"/>
  <c r="J731" i="23"/>
  <c r="T730" i="23"/>
  <c r="S730" i="23"/>
  <c r="J730" i="23"/>
  <c r="T729" i="23"/>
  <c r="S729" i="23"/>
  <c r="J729" i="23"/>
  <c r="S728" i="23"/>
  <c r="J728" i="23"/>
  <c r="T727" i="23"/>
  <c r="S727" i="23"/>
  <c r="J727" i="23"/>
  <c r="AP726" i="23"/>
  <c r="AA726" i="23"/>
  <c r="V726" i="23"/>
  <c r="T726" i="23"/>
  <c r="S726" i="23"/>
  <c r="K726" i="23"/>
  <c r="J726" i="23"/>
  <c r="S725" i="23"/>
  <c r="J725" i="23"/>
  <c r="S724" i="23"/>
  <c r="J724" i="23"/>
  <c r="S723" i="23"/>
  <c r="J723" i="23"/>
  <c r="S722" i="23"/>
  <c r="J722" i="23"/>
  <c r="S721" i="23"/>
  <c r="J721" i="23"/>
  <c r="AP720" i="23"/>
  <c r="AM720" i="23"/>
  <c r="AA720" i="23"/>
  <c r="V720" i="23"/>
  <c r="T720" i="23"/>
  <c r="S720" i="23"/>
  <c r="K720" i="23"/>
  <c r="J720" i="23"/>
  <c r="AP719" i="23"/>
  <c r="AM719" i="23"/>
  <c r="AA719" i="23"/>
  <c r="V719" i="23"/>
  <c r="T719" i="23"/>
  <c r="S719" i="23"/>
  <c r="K719" i="23"/>
  <c r="J719" i="23"/>
  <c r="AP718" i="23"/>
  <c r="AM718" i="23"/>
  <c r="AA718" i="23"/>
  <c r="V718" i="23"/>
  <c r="T718" i="23"/>
  <c r="S718" i="23"/>
  <c r="K718" i="23"/>
  <c r="J718" i="23"/>
  <c r="S717" i="23"/>
  <c r="J717" i="23"/>
  <c r="S716" i="23"/>
  <c r="J716" i="23"/>
  <c r="AP715" i="23"/>
  <c r="AA715" i="23"/>
  <c r="V715" i="23"/>
  <c r="T715" i="23"/>
  <c r="S715" i="23"/>
  <c r="K715" i="23"/>
  <c r="J715" i="23"/>
  <c r="AP714" i="23"/>
  <c r="AA714" i="23"/>
  <c r="V714" i="23"/>
  <c r="T714" i="23"/>
  <c r="S714" i="23"/>
  <c r="K714" i="23"/>
  <c r="J714" i="23"/>
  <c r="S713" i="23"/>
  <c r="J713" i="23"/>
  <c r="S712" i="23"/>
  <c r="J712" i="23"/>
  <c r="AP711" i="23"/>
  <c r="AA711" i="23"/>
  <c r="V711" i="23"/>
  <c r="T711" i="23"/>
  <c r="S711" i="23"/>
  <c r="K711" i="23"/>
  <c r="J711" i="23"/>
  <c r="S710" i="23"/>
  <c r="J710" i="23"/>
  <c r="S709" i="23"/>
  <c r="J709" i="23"/>
  <c r="AP708" i="23"/>
  <c r="AM708" i="23"/>
  <c r="AA708" i="23"/>
  <c r="V708" i="23"/>
  <c r="T708" i="23"/>
  <c r="S708" i="23"/>
  <c r="K708" i="23"/>
  <c r="J708" i="23"/>
  <c r="AP707" i="23"/>
  <c r="AA707" i="23"/>
  <c r="V707" i="23"/>
  <c r="T707" i="23"/>
  <c r="S707" i="23"/>
  <c r="K707" i="23"/>
  <c r="J707" i="23"/>
  <c r="AP706" i="23"/>
  <c r="AA706" i="23"/>
  <c r="V706" i="23"/>
  <c r="T706" i="23"/>
  <c r="S706" i="23"/>
  <c r="K706" i="23"/>
  <c r="J706" i="23"/>
  <c r="AP705" i="23"/>
  <c r="AA705" i="23"/>
  <c r="V705" i="23"/>
  <c r="T705" i="23"/>
  <c r="S705" i="23"/>
  <c r="K705" i="23"/>
  <c r="J705" i="23"/>
  <c r="AP704" i="23"/>
  <c r="AA704" i="23"/>
  <c r="V704" i="23"/>
  <c r="T704" i="23"/>
  <c r="S704" i="23"/>
  <c r="K704" i="23"/>
  <c r="J704" i="23"/>
  <c r="AP703" i="23"/>
  <c r="AM703" i="23"/>
  <c r="AA703" i="23"/>
  <c r="V703" i="23"/>
  <c r="T703" i="23"/>
  <c r="S703" i="23"/>
  <c r="K703" i="23"/>
  <c r="J703" i="23"/>
  <c r="AP702" i="23"/>
  <c r="AA702" i="23"/>
  <c r="V702" i="23"/>
  <c r="T702" i="23"/>
  <c r="S702" i="23"/>
  <c r="K702" i="23"/>
  <c r="J702" i="23"/>
  <c r="AP701" i="23"/>
  <c r="AA701" i="23"/>
  <c r="V701" i="23"/>
  <c r="T701" i="23"/>
  <c r="S701" i="23"/>
  <c r="K701" i="23"/>
  <c r="J701" i="23"/>
  <c r="AP700" i="23"/>
  <c r="AA700" i="23"/>
  <c r="V700" i="23"/>
  <c r="T700" i="23"/>
  <c r="S700" i="23"/>
  <c r="K700" i="23"/>
  <c r="J700" i="23"/>
  <c r="AP699" i="23"/>
  <c r="AA699" i="23"/>
  <c r="V699" i="23"/>
  <c r="T699" i="23"/>
  <c r="S699" i="23"/>
  <c r="K699" i="23"/>
  <c r="J699" i="23"/>
  <c r="AP698" i="23"/>
  <c r="AM698" i="23"/>
  <c r="AA698" i="23"/>
  <c r="V698" i="23"/>
  <c r="T698" i="23"/>
  <c r="S698" i="23"/>
  <c r="K698" i="23"/>
  <c r="J698" i="23"/>
  <c r="T697" i="23"/>
  <c r="S697" i="23"/>
  <c r="K697" i="23"/>
  <c r="J697" i="23"/>
  <c r="S696" i="23"/>
  <c r="J696" i="23"/>
  <c r="AP695" i="23"/>
  <c r="AM695" i="23"/>
  <c r="AA695" i="23"/>
  <c r="V695" i="23"/>
  <c r="T695" i="23"/>
  <c r="S695" i="23"/>
  <c r="K695" i="23"/>
  <c r="J695" i="23"/>
  <c r="S694" i="23"/>
  <c r="J694" i="23"/>
  <c r="AP693" i="23"/>
  <c r="AA693" i="23"/>
  <c r="V693" i="23"/>
  <c r="T693" i="23"/>
  <c r="S693" i="23"/>
  <c r="K693" i="23"/>
  <c r="J693" i="23"/>
  <c r="AP692" i="23"/>
  <c r="AA692" i="23"/>
  <c r="V692" i="23"/>
  <c r="T692" i="23"/>
  <c r="S692" i="23"/>
  <c r="K692" i="23"/>
  <c r="J692" i="23"/>
  <c r="AP691" i="23"/>
  <c r="AA691" i="23"/>
  <c r="V691" i="23"/>
  <c r="T691" i="23"/>
  <c r="S691" i="23"/>
  <c r="K691" i="23"/>
  <c r="J691" i="23"/>
  <c r="D691" i="23"/>
  <c r="D692" i="23" s="1"/>
  <c r="D693" i="23" s="1"/>
  <c r="S690" i="23"/>
  <c r="J690" i="23"/>
  <c r="T689" i="23"/>
  <c r="S689" i="23"/>
  <c r="J689" i="23"/>
  <c r="S688" i="23"/>
  <c r="J688" i="23"/>
  <c r="S687" i="23"/>
  <c r="J687" i="23"/>
  <c r="T686" i="23"/>
  <c r="S686" i="23"/>
  <c r="J686" i="23"/>
  <c r="S685" i="23"/>
  <c r="J685" i="23"/>
  <c r="S684" i="23"/>
  <c r="J684" i="23"/>
  <c r="D684" i="23"/>
  <c r="D685" i="23" s="1"/>
  <c r="D686" i="23" s="1"/>
  <c r="D687" i="23" s="1"/>
  <c r="D688" i="23" s="1"/>
  <c r="D689" i="23" s="1"/>
  <c r="D690" i="23" s="1"/>
  <c r="AP683" i="23"/>
  <c r="AA683" i="23"/>
  <c r="V683" i="23"/>
  <c r="T683" i="23"/>
  <c r="S683" i="23"/>
  <c r="K683" i="23"/>
  <c r="J683" i="23"/>
  <c r="S682" i="23"/>
  <c r="J682" i="23"/>
  <c r="S681" i="23"/>
  <c r="J681" i="23"/>
  <c r="AP680" i="23"/>
  <c r="AA680" i="23"/>
  <c r="V680" i="23"/>
  <c r="T680" i="23"/>
  <c r="S680" i="23"/>
  <c r="M680" i="23"/>
  <c r="K680" i="23"/>
  <c r="J680" i="23"/>
  <c r="AP679" i="23"/>
  <c r="AA679" i="23"/>
  <c r="V679" i="23"/>
  <c r="T679" i="23"/>
  <c r="S679" i="23"/>
  <c r="K679" i="23"/>
  <c r="J679" i="23"/>
  <c r="S678" i="23"/>
  <c r="J678" i="23"/>
  <c r="AP677" i="23"/>
  <c r="AA677" i="23"/>
  <c r="V677" i="23"/>
  <c r="T677" i="23"/>
  <c r="S677" i="23"/>
  <c r="K677" i="23"/>
  <c r="J677" i="23"/>
  <c r="AP676" i="23"/>
  <c r="AA676" i="23"/>
  <c r="V676" i="23"/>
  <c r="T676" i="23"/>
  <c r="S676" i="23"/>
  <c r="K676" i="23"/>
  <c r="J676" i="23"/>
  <c r="AP675" i="23"/>
  <c r="AA675" i="23"/>
  <c r="V675" i="23"/>
  <c r="T675" i="23"/>
  <c r="S675" i="23"/>
  <c r="K675" i="23"/>
  <c r="J675" i="23"/>
  <c r="S674" i="23"/>
  <c r="J674" i="23"/>
  <c r="S673" i="23"/>
  <c r="J673" i="23"/>
  <c r="S672" i="23"/>
  <c r="J672" i="23"/>
  <c r="S671" i="23"/>
  <c r="J671" i="23"/>
  <c r="S670" i="23"/>
  <c r="J670" i="23"/>
  <c r="S669" i="23"/>
  <c r="J669" i="23"/>
  <c r="S668" i="23"/>
  <c r="J668" i="23"/>
  <c r="S667" i="23"/>
  <c r="J667" i="23"/>
  <c r="D667" i="23"/>
  <c r="D668" i="23" s="1"/>
  <c r="D669" i="23" s="1"/>
  <c r="D670" i="23" s="1"/>
  <c r="D671" i="23" s="1"/>
  <c r="D672" i="23" s="1"/>
  <c r="D673" i="23" s="1"/>
  <c r="D674" i="23" s="1"/>
  <c r="D681" i="23" s="1"/>
  <c r="D682" i="23" s="1"/>
  <c r="AP666" i="23"/>
  <c r="AA666" i="23"/>
  <c r="V666" i="23"/>
  <c r="T666" i="23"/>
  <c r="S666" i="23"/>
  <c r="K666" i="23"/>
  <c r="J666" i="23"/>
  <c r="AP665" i="23"/>
  <c r="AA665" i="23"/>
  <c r="V665" i="23"/>
  <c r="T665" i="23"/>
  <c r="S665" i="23"/>
  <c r="K665" i="23"/>
  <c r="J665" i="23"/>
  <c r="S664" i="23"/>
  <c r="J664" i="23"/>
  <c r="S663" i="23"/>
  <c r="M663" i="23"/>
  <c r="J663" i="23" s="1"/>
  <c r="S662" i="23"/>
  <c r="J662" i="23"/>
  <c r="D662" i="23"/>
  <c r="D663" i="23" s="1"/>
  <c r="D664" i="23" s="1"/>
  <c r="AP661" i="23"/>
  <c r="AA661" i="23"/>
  <c r="V661" i="23"/>
  <c r="T661" i="23"/>
  <c r="S661" i="23"/>
  <c r="K661" i="23"/>
  <c r="J661" i="23"/>
  <c r="S660" i="23"/>
  <c r="J660" i="23"/>
  <c r="S659" i="23"/>
  <c r="J659" i="23"/>
  <c r="D659" i="23"/>
  <c r="D660" i="23" s="1"/>
  <c r="AP658" i="23"/>
  <c r="AA658" i="23"/>
  <c r="V658" i="23"/>
  <c r="T658" i="23"/>
  <c r="S658" i="23"/>
  <c r="K658" i="23"/>
  <c r="J658" i="23"/>
  <c r="AP657" i="23"/>
  <c r="AA657" i="23"/>
  <c r="V657" i="23"/>
  <c r="T657" i="23"/>
  <c r="S657" i="23"/>
  <c r="K657" i="23"/>
  <c r="J657" i="23"/>
  <c r="S656" i="23"/>
  <c r="J656" i="23"/>
  <c r="AP655" i="23"/>
  <c r="AA655" i="23"/>
  <c r="V655" i="23"/>
  <c r="T655" i="23"/>
  <c r="S655" i="23"/>
  <c r="K655" i="23"/>
  <c r="J655" i="23"/>
  <c r="S654" i="23"/>
  <c r="J654" i="23"/>
  <c r="S653" i="23"/>
  <c r="J653" i="23"/>
  <c r="AP652" i="23"/>
  <c r="AA652" i="23"/>
  <c r="V652" i="23"/>
  <c r="T652" i="23"/>
  <c r="S652" i="23"/>
  <c r="K652" i="23"/>
  <c r="J652" i="23"/>
  <c r="S651" i="23"/>
  <c r="J651" i="23"/>
  <c r="AJ650" i="23"/>
  <c r="S650" i="23"/>
  <c r="K650" i="23"/>
  <c r="J650" i="23"/>
  <c r="S649" i="23"/>
  <c r="J649" i="23"/>
  <c r="AP648" i="23"/>
  <c r="AA648" i="23"/>
  <c r="V648" i="23"/>
  <c r="T648" i="23"/>
  <c r="S648" i="23"/>
  <c r="K648" i="23"/>
  <c r="J648" i="23"/>
  <c r="S647" i="23"/>
  <c r="J647" i="23"/>
  <c r="S646" i="23"/>
  <c r="J646" i="23"/>
  <c r="AP645" i="23"/>
  <c r="AA645" i="23"/>
  <c r="V645" i="23"/>
  <c r="T645" i="23"/>
  <c r="S645" i="23"/>
  <c r="K645" i="23"/>
  <c r="J645" i="23"/>
  <c r="S644" i="23"/>
  <c r="J644" i="23"/>
  <c r="S643" i="23"/>
  <c r="J643" i="23"/>
  <c r="S642" i="23"/>
  <c r="J642" i="23"/>
  <c r="S641" i="23"/>
  <c r="J641" i="23"/>
  <c r="S640" i="23"/>
  <c r="J640" i="23"/>
  <c r="S639" i="23"/>
  <c r="J639" i="23"/>
  <c r="S638" i="23"/>
  <c r="J638" i="23"/>
  <c r="S637" i="23"/>
  <c r="J637" i="23"/>
  <c r="S636" i="23"/>
  <c r="J636" i="23"/>
  <c r="S635" i="23"/>
  <c r="J635" i="23"/>
  <c r="S634" i="23"/>
  <c r="J634" i="23"/>
  <c r="S633" i="23"/>
  <c r="J633" i="23"/>
  <c r="S632" i="23"/>
  <c r="J632" i="23"/>
  <c r="AP631" i="23"/>
  <c r="AA631" i="23"/>
  <c r="V631" i="23"/>
  <c r="T631" i="23"/>
  <c r="S631" i="23"/>
  <c r="K631" i="23"/>
  <c r="J631" i="23"/>
  <c r="AP630" i="23"/>
  <c r="AA630" i="23"/>
  <c r="V630" i="23"/>
  <c r="T630" i="23"/>
  <c r="S630" i="23"/>
  <c r="K630" i="23"/>
  <c r="J630" i="23"/>
  <c r="AP629" i="23"/>
  <c r="AA629" i="23"/>
  <c r="V629" i="23"/>
  <c r="T629" i="23"/>
  <c r="S629" i="23"/>
  <c r="K629" i="23"/>
  <c r="J629" i="23"/>
  <c r="S628" i="23"/>
  <c r="J628" i="23"/>
  <c r="S627" i="23"/>
  <c r="J627" i="23"/>
  <c r="S626" i="23"/>
  <c r="J626" i="23"/>
  <c r="S625" i="23"/>
  <c r="J625" i="23"/>
  <c r="AP624" i="23"/>
  <c r="AA624" i="23"/>
  <c r="V624" i="23"/>
  <c r="T624" i="23"/>
  <c r="S624" i="23"/>
  <c r="K624" i="23"/>
  <c r="J624" i="23"/>
  <c r="S623" i="23"/>
  <c r="J623" i="23"/>
  <c r="S622" i="23"/>
  <c r="J622" i="23"/>
  <c r="S621" i="23"/>
  <c r="J621" i="23"/>
  <c r="AP620" i="23"/>
  <c r="AA620" i="23"/>
  <c r="V620" i="23"/>
  <c r="T620" i="23"/>
  <c r="S620" i="23"/>
  <c r="K620" i="23"/>
  <c r="J620" i="23"/>
  <c r="S619" i="23"/>
  <c r="J619" i="23"/>
  <c r="S618" i="23"/>
  <c r="K618" i="23"/>
  <c r="J618" i="23"/>
  <c r="AP617" i="23"/>
  <c r="AA617" i="23"/>
  <c r="V617" i="23"/>
  <c r="T617" i="23"/>
  <c r="S617" i="23"/>
  <c r="K617" i="23"/>
  <c r="J617" i="23"/>
  <c r="AP616" i="23"/>
  <c r="AA616" i="23"/>
  <c r="V616" i="23"/>
  <c r="T616" i="23"/>
  <c r="S616" i="23"/>
  <c r="K616" i="23"/>
  <c r="J616" i="23"/>
  <c r="AP615" i="23"/>
  <c r="AA615" i="23"/>
  <c r="V615" i="23"/>
  <c r="T615" i="23"/>
  <c r="S615" i="23"/>
  <c r="K615" i="23"/>
  <c r="J615" i="23"/>
  <c r="AP614" i="23"/>
  <c r="AA614" i="23"/>
  <c r="V614" i="23"/>
  <c r="T614" i="23"/>
  <c r="S614" i="23"/>
  <c r="K614" i="23"/>
  <c r="J614" i="23"/>
  <c r="D614" i="23"/>
  <c r="D615" i="23" s="1"/>
  <c r="D616" i="23" s="1"/>
  <c r="D617" i="23" s="1"/>
  <c r="S613" i="23"/>
  <c r="J613" i="23"/>
  <c r="D613" i="23"/>
  <c r="AP612" i="23"/>
  <c r="AA612" i="23"/>
  <c r="V612" i="23"/>
  <c r="T612" i="23"/>
  <c r="S612" i="23"/>
  <c r="K612" i="23"/>
  <c r="J612" i="23"/>
  <c r="AP611" i="23"/>
  <c r="AA611" i="23"/>
  <c r="V611" i="23"/>
  <c r="T611" i="23"/>
  <c r="S611" i="23"/>
  <c r="K611" i="23"/>
  <c r="J611" i="23"/>
  <c r="S610" i="23"/>
  <c r="J610" i="23"/>
  <c r="S609" i="23"/>
  <c r="J609" i="23"/>
  <c r="S608" i="23"/>
  <c r="J608" i="23"/>
  <c r="S607" i="23"/>
  <c r="J607" i="23"/>
  <c r="S606" i="23"/>
  <c r="J606" i="23"/>
  <c r="S605" i="23"/>
  <c r="J605" i="23"/>
  <c r="S604" i="23"/>
  <c r="J604" i="23"/>
  <c r="S603" i="23"/>
  <c r="J603" i="23"/>
  <c r="S602" i="23"/>
  <c r="J602" i="23"/>
  <c r="S601" i="23"/>
  <c r="J601" i="23"/>
  <c r="S600" i="23"/>
  <c r="J600" i="23"/>
  <c r="S599" i="23"/>
  <c r="J599" i="23"/>
  <c r="S598" i="23"/>
  <c r="J598" i="23"/>
  <c r="S597" i="23"/>
  <c r="J597" i="23"/>
  <c r="S596" i="23"/>
  <c r="J596" i="23"/>
  <c r="S595" i="23"/>
  <c r="J595" i="23"/>
  <c r="AP594" i="23"/>
  <c r="AA594" i="23"/>
  <c r="V594" i="23"/>
  <c r="T594" i="23"/>
  <c r="S594" i="23"/>
  <c r="K594" i="23"/>
  <c r="J594" i="23"/>
  <c r="AJ593" i="23"/>
  <c r="S593" i="23"/>
  <c r="K593" i="23"/>
  <c r="J593" i="23"/>
  <c r="AP592" i="23"/>
  <c r="AA592" i="23"/>
  <c r="V592" i="23"/>
  <c r="T592" i="23"/>
  <c r="S592" i="23"/>
  <c r="K592" i="23"/>
  <c r="J592" i="23"/>
  <c r="S591" i="23"/>
  <c r="J591" i="23"/>
  <c r="AJ590" i="23"/>
  <c r="S590" i="23"/>
  <c r="K590" i="23"/>
  <c r="J590" i="23"/>
  <c r="AP589" i="23"/>
  <c r="AA589" i="23"/>
  <c r="V589" i="23"/>
  <c r="T589" i="23"/>
  <c r="S589" i="23"/>
  <c r="N589" i="23"/>
  <c r="N921" i="23" s="1"/>
  <c r="K589" i="23"/>
  <c r="AP588" i="23"/>
  <c r="AA588" i="23"/>
  <c r="V588" i="23"/>
  <c r="T588" i="23"/>
  <c r="S588" i="23"/>
  <c r="K588" i="23"/>
  <c r="J588" i="23"/>
  <c r="D588" i="23"/>
  <c r="D589" i="23" s="1"/>
  <c r="D592" i="23" s="1"/>
  <c r="AP587" i="23"/>
  <c r="AA587" i="23"/>
  <c r="V587" i="23"/>
  <c r="T587" i="23"/>
  <c r="S587" i="23"/>
  <c r="K587" i="23"/>
  <c r="J587" i="23"/>
  <c r="S586" i="23"/>
  <c r="J586" i="23"/>
  <c r="S585" i="23"/>
  <c r="J585" i="23"/>
  <c r="S584" i="23"/>
  <c r="J584" i="23"/>
  <c r="S583" i="23"/>
  <c r="J583" i="23"/>
  <c r="S582" i="23"/>
  <c r="J582" i="23"/>
  <c r="S581" i="23"/>
  <c r="J581" i="23"/>
  <c r="S580" i="23"/>
  <c r="J580" i="23"/>
  <c r="S579" i="23"/>
  <c r="J579" i="23"/>
  <c r="S578" i="23"/>
  <c r="J578" i="23"/>
  <c r="S577" i="23"/>
  <c r="J577" i="23"/>
  <c r="D577" i="23"/>
  <c r="D578" i="23" s="1"/>
  <c r="D579" i="23" s="1"/>
  <c r="D580" i="23" s="1"/>
  <c r="D581" i="23" s="1"/>
  <c r="D582" i="23" s="1"/>
  <c r="D583" i="23" s="1"/>
  <c r="D584" i="23" s="1"/>
  <c r="D585" i="23" s="1"/>
  <c r="D586" i="23" s="1"/>
  <c r="S576" i="23"/>
  <c r="J576" i="23"/>
  <c r="AJ575" i="23"/>
  <c r="S575" i="23"/>
  <c r="K575" i="23"/>
  <c r="J575" i="23"/>
  <c r="AP574" i="23"/>
  <c r="AA574" i="23"/>
  <c r="V574" i="23"/>
  <c r="T574" i="23"/>
  <c r="S574" i="23"/>
  <c r="K574" i="23"/>
  <c r="J574" i="23"/>
  <c r="S573" i="23"/>
  <c r="J573" i="23"/>
  <c r="AP572" i="23"/>
  <c r="AA572" i="23"/>
  <c r="V572" i="23"/>
  <c r="T572" i="23"/>
  <c r="S572" i="23"/>
  <c r="K572" i="23"/>
  <c r="J572" i="23"/>
  <c r="AP571" i="23"/>
  <c r="AA571" i="23"/>
  <c r="V571" i="23"/>
  <c r="T571" i="23"/>
  <c r="S571" i="23"/>
  <c r="K571" i="23"/>
  <c r="J571" i="23"/>
  <c r="AP570" i="23"/>
  <c r="AA570" i="23"/>
  <c r="V570" i="23"/>
  <c r="T570" i="23"/>
  <c r="S570" i="23"/>
  <c r="K570" i="23"/>
  <c r="J570" i="23"/>
  <c r="S569" i="23"/>
  <c r="J569" i="23"/>
  <c r="S568" i="23"/>
  <c r="J568" i="23"/>
  <c r="S567" i="23"/>
  <c r="J567" i="23"/>
  <c r="S566" i="23"/>
  <c r="J566" i="23"/>
  <c r="AP565" i="23"/>
  <c r="AA565" i="23"/>
  <c r="V565" i="23"/>
  <c r="T565" i="23"/>
  <c r="S565" i="23"/>
  <c r="J565" i="23"/>
  <c r="S564" i="23"/>
  <c r="J564" i="23"/>
  <c r="AP563" i="23"/>
  <c r="AA563" i="23"/>
  <c r="V563" i="23"/>
  <c r="T563" i="23"/>
  <c r="S563" i="23"/>
  <c r="J563" i="23"/>
  <c r="S562" i="23"/>
  <c r="J562" i="23"/>
  <c r="S561" i="23"/>
  <c r="J561" i="23"/>
  <c r="AP560" i="23"/>
  <c r="AA560" i="23"/>
  <c r="V560" i="23"/>
  <c r="T560" i="23"/>
  <c r="S560" i="23"/>
  <c r="K560" i="23"/>
  <c r="J560" i="23"/>
  <c r="AP559" i="23"/>
  <c r="AA559" i="23"/>
  <c r="V559" i="23"/>
  <c r="T559" i="23"/>
  <c r="S559" i="23"/>
  <c r="K559" i="23"/>
  <c r="J559" i="23"/>
  <c r="AP558" i="23"/>
  <c r="AM558" i="23"/>
  <c r="AA558" i="23"/>
  <c r="V558" i="23"/>
  <c r="T558" i="23"/>
  <c r="S558" i="23"/>
  <c r="K558" i="23"/>
  <c r="J558" i="23"/>
  <c r="AP557" i="23"/>
  <c r="AM557" i="23"/>
  <c r="AA557" i="23"/>
  <c r="V557" i="23"/>
  <c r="T557" i="23"/>
  <c r="S557" i="23"/>
  <c r="K557" i="23"/>
  <c r="J557" i="23"/>
  <c r="AJ556" i="23"/>
  <c r="P556" i="23"/>
  <c r="J556" i="23" s="1"/>
  <c r="K556" i="23"/>
  <c r="AP555" i="23"/>
  <c r="AA555" i="23"/>
  <c r="V555" i="23"/>
  <c r="T555" i="23"/>
  <c r="S555" i="23"/>
  <c r="K555" i="23"/>
  <c r="J555" i="23"/>
  <c r="AP554" i="23"/>
  <c r="AM554" i="23"/>
  <c r="AA554" i="23"/>
  <c r="V554" i="23"/>
  <c r="T554" i="23"/>
  <c r="S554" i="23"/>
  <c r="K554" i="23"/>
  <c r="J554" i="23"/>
  <c r="AP553" i="23"/>
  <c r="AM553" i="23"/>
  <c r="AA553" i="23"/>
  <c r="V553" i="23"/>
  <c r="T553" i="23"/>
  <c r="S553" i="23"/>
  <c r="K553" i="23"/>
  <c r="J553" i="23"/>
  <c r="AP552" i="23"/>
  <c r="AM552" i="23"/>
  <c r="AA552" i="23"/>
  <c r="V552" i="23"/>
  <c r="T552" i="23"/>
  <c r="S552" i="23"/>
  <c r="K552" i="23"/>
  <c r="J552" i="23"/>
  <c r="AP551" i="23"/>
  <c r="AM551" i="23"/>
  <c r="AA551" i="23"/>
  <c r="V551" i="23"/>
  <c r="T551" i="23"/>
  <c r="S551" i="23"/>
  <c r="K551" i="23"/>
  <c r="J551" i="23"/>
  <c r="S550" i="23"/>
  <c r="J550" i="23"/>
  <c r="AP549" i="23"/>
  <c r="AM549" i="23"/>
  <c r="AA549" i="23"/>
  <c r="V549" i="23"/>
  <c r="T549" i="23"/>
  <c r="S549" i="23"/>
  <c r="K549" i="23"/>
  <c r="J549" i="23"/>
  <c r="S548" i="23"/>
  <c r="J548" i="23"/>
  <c r="S547" i="23"/>
  <c r="J547" i="23"/>
  <c r="S546" i="23"/>
  <c r="J546" i="23"/>
  <c r="AP545" i="23"/>
  <c r="AA545" i="23"/>
  <c r="V545" i="23"/>
  <c r="T545" i="23"/>
  <c r="S545" i="23"/>
  <c r="K545" i="23"/>
  <c r="J545" i="23"/>
  <c r="S544" i="23"/>
  <c r="K544" i="23"/>
  <c r="J544" i="23"/>
  <c r="AJ543" i="23"/>
  <c r="S543" i="23"/>
  <c r="K543" i="23"/>
  <c r="J543" i="23"/>
  <c r="S542" i="23"/>
  <c r="J542" i="23"/>
  <c r="AP541" i="23"/>
  <c r="AA541" i="23"/>
  <c r="V541" i="23"/>
  <c r="T541" i="23"/>
  <c r="S541" i="23"/>
  <c r="K541" i="23"/>
  <c r="J541" i="23"/>
  <c r="S540" i="23"/>
  <c r="J540" i="23"/>
  <c r="S539" i="23"/>
  <c r="J539" i="23"/>
  <c r="AJ538" i="23"/>
  <c r="P538" i="23"/>
  <c r="P921" i="23" s="1"/>
  <c r="K538" i="23"/>
  <c r="AP537" i="23"/>
  <c r="AM537" i="23"/>
  <c r="AA537" i="23"/>
  <c r="V537" i="23"/>
  <c r="T537" i="23"/>
  <c r="S537" i="23"/>
  <c r="K537" i="23"/>
  <c r="J537" i="23"/>
  <c r="AP536" i="23"/>
  <c r="AM536" i="23"/>
  <c r="AA536" i="23"/>
  <c r="V536" i="23"/>
  <c r="T536" i="23"/>
  <c r="S536" i="23"/>
  <c r="K536" i="23"/>
  <c r="J536" i="23"/>
  <c r="AP535" i="23"/>
  <c r="AM535" i="23"/>
  <c r="AA535" i="23"/>
  <c r="V535" i="23"/>
  <c r="T535" i="23"/>
  <c r="S535" i="23"/>
  <c r="K535" i="23"/>
  <c r="J535" i="23"/>
  <c r="D535" i="23"/>
  <c r="D536" i="23" s="1"/>
  <c r="D537" i="23" s="1"/>
  <c r="D538" i="23" s="1"/>
  <c r="D539" i="23" s="1"/>
  <c r="D540" i="23" s="1"/>
  <c r="D541" i="23" s="1"/>
  <c r="D542" i="23" s="1"/>
  <c r="D543" i="23" s="1"/>
  <c r="D544" i="23" s="1"/>
  <c r="D545" i="23" s="1"/>
  <c r="D546" i="23" s="1"/>
  <c r="D547" i="23" s="1"/>
  <c r="D548" i="23" s="1"/>
  <c r="D549" i="23" s="1"/>
  <c r="D550" i="23" s="1"/>
  <c r="D551" i="23" s="1"/>
  <c r="D552" i="23" s="1"/>
  <c r="D553" i="23" s="1"/>
  <c r="D554" i="23" s="1"/>
  <c r="D555" i="23" s="1"/>
  <c r="D556" i="23" s="1"/>
  <c r="D557" i="23" s="1"/>
  <c r="D558" i="23" s="1"/>
  <c r="D559" i="23" s="1"/>
  <c r="D560" i="23" s="1"/>
  <c r="D561" i="23" s="1"/>
  <c r="D562" i="23" s="1"/>
  <c r="D563" i="23" s="1"/>
  <c r="D564" i="23" s="1"/>
  <c r="D565" i="23" s="1"/>
  <c r="D566" i="23" s="1"/>
  <c r="D567" i="23" s="1"/>
  <c r="D568" i="23" s="1"/>
  <c r="D569" i="23" s="1"/>
  <c r="D570" i="23" s="1"/>
  <c r="D571" i="23" s="1"/>
  <c r="D572" i="23" s="1"/>
  <c r="D573" i="23" s="1"/>
  <c r="D574" i="23" s="1"/>
  <c r="D575" i="23" s="1"/>
  <c r="AP534" i="23"/>
  <c r="AM534" i="23"/>
  <c r="AA534" i="23"/>
  <c r="V534" i="23"/>
  <c r="T534" i="23"/>
  <c r="S534" i="23"/>
  <c r="K534" i="23"/>
  <c r="J534" i="23"/>
  <c r="S533" i="23"/>
  <c r="J533" i="23"/>
  <c r="D533" i="23"/>
  <c r="D534" i="23" s="1"/>
  <c r="AP532" i="23"/>
  <c r="AA532" i="23"/>
  <c r="V532" i="23"/>
  <c r="T532" i="23"/>
  <c r="S532" i="23"/>
  <c r="M532" i="23"/>
  <c r="J532" i="23" s="1"/>
  <c r="K532" i="23"/>
  <c r="S531" i="23"/>
  <c r="J531" i="23"/>
  <c r="S530" i="23"/>
  <c r="J530" i="23"/>
  <c r="S529" i="23"/>
  <c r="J529" i="23"/>
  <c r="S528" i="23"/>
  <c r="J528" i="23"/>
  <c r="S527" i="23"/>
  <c r="J527" i="23"/>
  <c r="S526" i="23"/>
  <c r="J526" i="23"/>
  <c r="S525" i="23"/>
  <c r="J525" i="23"/>
  <c r="S524" i="23"/>
  <c r="J524" i="23"/>
  <c r="S523" i="23"/>
  <c r="J523" i="23"/>
  <c r="S522" i="23"/>
  <c r="J522" i="23"/>
  <c r="S521" i="23"/>
  <c r="J521" i="23"/>
  <c r="S520" i="23"/>
  <c r="J520" i="23"/>
  <c r="S519" i="23"/>
  <c r="J519" i="23"/>
  <c r="S518" i="23"/>
  <c r="J518" i="23"/>
  <c r="S517" i="23"/>
  <c r="J517" i="23"/>
  <c r="S516" i="23"/>
  <c r="J516" i="23"/>
  <c r="S515" i="23"/>
  <c r="J515" i="23"/>
  <c r="S514" i="23"/>
  <c r="J514" i="23"/>
  <c r="S513" i="23"/>
  <c r="J513" i="23"/>
  <c r="S512" i="23"/>
  <c r="J512" i="23"/>
  <c r="S511" i="23"/>
  <c r="J511" i="23"/>
  <c r="S510" i="23"/>
  <c r="J510" i="23"/>
  <c r="S509" i="23"/>
  <c r="J509" i="23"/>
  <c r="S508" i="23"/>
  <c r="J508" i="23"/>
  <c r="S507" i="23"/>
  <c r="J507" i="23"/>
  <c r="S506" i="23"/>
  <c r="J506" i="23"/>
  <c r="S505" i="23"/>
  <c r="J505" i="23"/>
  <c r="D505" i="23"/>
  <c r="D506" i="23" s="1"/>
  <c r="D507" i="23" s="1"/>
  <c r="D508" i="23" s="1"/>
  <c r="D509" i="23" s="1"/>
  <c r="D510" i="23" s="1"/>
  <c r="D511" i="23" s="1"/>
  <c r="D512" i="23" s="1"/>
  <c r="D513" i="23" s="1"/>
  <c r="D514" i="23" s="1"/>
  <c r="D515" i="23" s="1"/>
  <c r="D516" i="23" s="1"/>
  <c r="D517" i="23" s="1"/>
  <c r="D518" i="23" s="1"/>
  <c r="D519" i="23" s="1"/>
  <c r="D520" i="23" s="1"/>
  <c r="D521" i="23" s="1"/>
  <c r="D522" i="23" s="1"/>
  <c r="D523" i="23" s="1"/>
  <c r="D524" i="23" s="1"/>
  <c r="D525" i="23" s="1"/>
  <c r="D526" i="23" s="1"/>
  <c r="D527" i="23" s="1"/>
  <c r="D528" i="23" s="1"/>
  <c r="D529" i="23" s="1"/>
  <c r="D530" i="23" s="1"/>
  <c r="D531" i="23" s="1"/>
  <c r="S504" i="23"/>
  <c r="J504" i="23"/>
  <c r="S503" i="23"/>
  <c r="J503" i="23"/>
  <c r="S502" i="23"/>
  <c r="J502" i="23"/>
  <c r="S501" i="23"/>
  <c r="J501" i="23"/>
  <c r="S500" i="23"/>
  <c r="J500" i="23"/>
  <c r="S499" i="23"/>
  <c r="J499" i="23"/>
  <c r="S498" i="23"/>
  <c r="J498" i="23"/>
  <c r="S497" i="23"/>
  <c r="J497" i="23"/>
  <c r="S496" i="23"/>
  <c r="J496" i="23"/>
  <c r="S495" i="23"/>
  <c r="J495" i="23"/>
  <c r="S494" i="23"/>
  <c r="J494" i="23"/>
  <c r="S493" i="23"/>
  <c r="J493" i="23"/>
  <c r="S492" i="23"/>
  <c r="J492" i="23"/>
  <c r="S491" i="23"/>
  <c r="J491" i="23"/>
  <c r="S490" i="23"/>
  <c r="J490" i="23"/>
  <c r="S489" i="23"/>
  <c r="J489" i="23"/>
  <c r="S488" i="23"/>
  <c r="J488" i="23"/>
  <c r="S487" i="23"/>
  <c r="J487" i="23"/>
  <c r="S486" i="23"/>
  <c r="J486" i="23"/>
  <c r="S485" i="23"/>
  <c r="J485" i="23"/>
  <c r="S484" i="23"/>
  <c r="J484" i="23"/>
  <c r="S483" i="23"/>
  <c r="J483" i="23"/>
  <c r="S482" i="23"/>
  <c r="J482" i="23"/>
  <c r="S481" i="23"/>
  <c r="J481" i="23"/>
  <c r="S480" i="23"/>
  <c r="J480" i="23"/>
  <c r="AP479" i="23"/>
  <c r="AA479" i="23"/>
  <c r="V479" i="23"/>
  <c r="T479" i="23"/>
  <c r="S479" i="23"/>
  <c r="K479" i="23"/>
  <c r="J479" i="23"/>
  <c r="S478" i="23"/>
  <c r="J478" i="23"/>
  <c r="S477" i="23"/>
  <c r="J477" i="23"/>
  <c r="S476" i="23"/>
  <c r="J476" i="23"/>
  <c r="S475" i="23"/>
  <c r="J475" i="23"/>
  <c r="S474" i="23"/>
  <c r="J474" i="23"/>
  <c r="S473" i="23"/>
  <c r="J473" i="23"/>
  <c r="AP472" i="23"/>
  <c r="AA472" i="23"/>
  <c r="V472" i="23"/>
  <c r="T472" i="23"/>
  <c r="S472" i="23"/>
  <c r="K472" i="23"/>
  <c r="J472" i="23"/>
  <c r="AP471" i="23"/>
  <c r="AA471" i="23"/>
  <c r="V471" i="23"/>
  <c r="T471" i="23"/>
  <c r="S471" i="23"/>
  <c r="K471" i="23"/>
  <c r="J471" i="23"/>
  <c r="AP470" i="23"/>
  <c r="AA470" i="23"/>
  <c r="V470" i="23"/>
  <c r="T470" i="23"/>
  <c r="S470" i="23"/>
  <c r="K470" i="23"/>
  <c r="J470" i="23"/>
  <c r="AP469" i="23"/>
  <c r="AA469" i="23"/>
  <c r="V469" i="23"/>
  <c r="T469" i="23"/>
  <c r="S469" i="23"/>
  <c r="K469" i="23"/>
  <c r="J469" i="23"/>
  <c r="AP468" i="23"/>
  <c r="AA468" i="23"/>
  <c r="V468" i="23"/>
  <c r="T468" i="23"/>
  <c r="S468" i="23"/>
  <c r="K468" i="23"/>
  <c r="J468" i="23"/>
  <c r="AP467" i="23"/>
  <c r="AA467" i="23"/>
  <c r="V467" i="23"/>
  <c r="T467" i="23"/>
  <c r="S467" i="23"/>
  <c r="K467" i="23"/>
  <c r="J467" i="23"/>
  <c r="AP466" i="23"/>
  <c r="AA466" i="23"/>
  <c r="V466" i="23"/>
  <c r="T466" i="23"/>
  <c r="S466" i="23"/>
  <c r="K466" i="23"/>
  <c r="J466" i="23"/>
  <c r="AP465" i="23"/>
  <c r="AA465" i="23"/>
  <c r="V465" i="23"/>
  <c r="T465" i="23"/>
  <c r="S465" i="23"/>
  <c r="K465" i="23"/>
  <c r="J465" i="23"/>
  <c r="S464" i="23"/>
  <c r="J464" i="23"/>
  <c r="AP463" i="23"/>
  <c r="AA463" i="23"/>
  <c r="V463" i="23"/>
  <c r="T463" i="23"/>
  <c r="S463" i="23"/>
  <c r="K463" i="23"/>
  <c r="J463" i="23"/>
  <c r="AP462" i="23"/>
  <c r="AA462" i="23"/>
  <c r="V462" i="23"/>
  <c r="T462" i="23"/>
  <c r="S462" i="23"/>
  <c r="K462" i="23"/>
  <c r="J462" i="23"/>
  <c r="AP461" i="23"/>
  <c r="AA461" i="23"/>
  <c r="V461" i="23"/>
  <c r="T461" i="23"/>
  <c r="S461" i="23"/>
  <c r="K461" i="23"/>
  <c r="J461" i="23"/>
  <c r="AP460" i="23"/>
  <c r="AA460" i="23"/>
  <c r="V460" i="23"/>
  <c r="T460" i="23"/>
  <c r="S460" i="23"/>
  <c r="K460" i="23"/>
  <c r="J460" i="23"/>
  <c r="AP459" i="23"/>
  <c r="AA459" i="23"/>
  <c r="V459" i="23"/>
  <c r="T459" i="23"/>
  <c r="S459" i="23"/>
  <c r="K459" i="23"/>
  <c r="J459" i="23"/>
  <c r="AP458" i="23"/>
  <c r="AA458" i="23"/>
  <c r="V458" i="23"/>
  <c r="T458" i="23"/>
  <c r="S458" i="23"/>
  <c r="K458" i="23"/>
  <c r="J458" i="23"/>
  <c r="AP457" i="23"/>
  <c r="AA457" i="23"/>
  <c r="V457" i="23"/>
  <c r="T457" i="23"/>
  <c r="S457" i="23"/>
  <c r="K457" i="23"/>
  <c r="J457" i="23"/>
  <c r="AP456" i="23"/>
  <c r="AA456" i="23"/>
  <c r="V456" i="23"/>
  <c r="T456" i="23"/>
  <c r="S456" i="23"/>
  <c r="K456" i="23"/>
  <c r="J456" i="23"/>
  <c r="D456" i="23"/>
  <c r="D457" i="23" s="1"/>
  <c r="D458" i="23" s="1"/>
  <c r="D459" i="23" s="1"/>
  <c r="D460" i="23" s="1"/>
  <c r="D461" i="23" s="1"/>
  <c r="D462" i="23" s="1"/>
  <c r="D463" i="23" s="1"/>
  <c r="AP455" i="23"/>
  <c r="AA455" i="23"/>
  <c r="V455" i="23"/>
  <c r="T455" i="23"/>
  <c r="S455" i="23"/>
  <c r="K455" i="23"/>
  <c r="J455" i="23"/>
  <c r="S454" i="23"/>
  <c r="M454" i="23"/>
  <c r="J454" i="23" s="1"/>
  <c r="AP453" i="23"/>
  <c r="AA453" i="23"/>
  <c r="V453" i="23"/>
  <c r="T453" i="23"/>
  <c r="S453" i="23"/>
  <c r="K453" i="23"/>
  <c r="J453" i="23"/>
  <c r="AP452" i="23"/>
  <c r="AA452" i="23"/>
  <c r="Y452" i="23"/>
  <c r="V452" i="23"/>
  <c r="T452" i="23"/>
  <c r="S452" i="23"/>
  <c r="K452" i="23"/>
  <c r="J452" i="23"/>
  <c r="AP451" i="23"/>
  <c r="AA451" i="23"/>
  <c r="V451" i="23"/>
  <c r="T451" i="23"/>
  <c r="S451" i="23"/>
  <c r="K451" i="23"/>
  <c r="J451" i="23"/>
  <c r="S450" i="23"/>
  <c r="K450" i="23"/>
  <c r="J450" i="23"/>
  <c r="S449" i="23"/>
  <c r="J449" i="23"/>
  <c r="AP448" i="23"/>
  <c r="AA448" i="23"/>
  <c r="V448" i="23"/>
  <c r="T448" i="23"/>
  <c r="S448" i="23"/>
  <c r="K448" i="23"/>
  <c r="J448" i="23"/>
  <c r="AP447" i="23"/>
  <c r="AA447" i="23"/>
  <c r="V447" i="23"/>
  <c r="T447" i="23"/>
  <c r="S447" i="23"/>
  <c r="K447" i="23"/>
  <c r="J447" i="23"/>
  <c r="S446" i="23"/>
  <c r="K446" i="23"/>
  <c r="J446" i="23"/>
  <c r="S445" i="23"/>
  <c r="J445" i="23"/>
  <c r="S444" i="23"/>
  <c r="J444" i="23"/>
  <c r="S443" i="23"/>
  <c r="K443" i="23"/>
  <c r="J443" i="23"/>
  <c r="S442" i="23"/>
  <c r="K442" i="23"/>
  <c r="J442" i="23"/>
  <c r="S441" i="23"/>
  <c r="J441" i="23"/>
  <c r="AP440" i="23"/>
  <c r="AA440" i="23"/>
  <c r="V440" i="23"/>
  <c r="T440" i="23"/>
  <c r="S440" i="23"/>
  <c r="K440" i="23"/>
  <c r="J440" i="23"/>
  <c r="S439" i="23"/>
  <c r="K439" i="23"/>
  <c r="J439" i="23"/>
  <c r="S438" i="23"/>
  <c r="K438" i="23"/>
  <c r="J438" i="23"/>
  <c r="S437" i="23"/>
  <c r="K437" i="23"/>
  <c r="J437" i="23"/>
  <c r="AP436" i="23"/>
  <c r="AA436" i="23"/>
  <c r="Y436" i="23"/>
  <c r="V436" i="23"/>
  <c r="T436" i="23"/>
  <c r="S436" i="23"/>
  <c r="K436" i="23"/>
  <c r="J436" i="23"/>
  <c r="AP435" i="23"/>
  <c r="AA435" i="23"/>
  <c r="V435" i="23"/>
  <c r="T435" i="23"/>
  <c r="S435" i="23"/>
  <c r="K435" i="23"/>
  <c r="J435" i="23"/>
  <c r="S434" i="23"/>
  <c r="J434" i="23"/>
  <c r="AP433" i="23"/>
  <c r="AA433" i="23"/>
  <c r="V433" i="23"/>
  <c r="T433" i="23"/>
  <c r="S433" i="23"/>
  <c r="K433" i="23"/>
  <c r="J433" i="23"/>
  <c r="AP432" i="23"/>
  <c r="AA432" i="23"/>
  <c r="V432" i="23"/>
  <c r="T432" i="23"/>
  <c r="S432" i="23"/>
  <c r="K432" i="23"/>
  <c r="J432" i="23"/>
  <c r="S431" i="23"/>
  <c r="K431" i="23"/>
  <c r="J431" i="23"/>
  <c r="S430" i="23"/>
  <c r="J430" i="23"/>
  <c r="S429" i="23"/>
  <c r="J429" i="23"/>
  <c r="S428" i="23"/>
  <c r="J428" i="23"/>
  <c r="S427" i="23"/>
  <c r="J427" i="23"/>
  <c r="S426" i="23"/>
  <c r="J426" i="23"/>
  <c r="AP425" i="23"/>
  <c r="AA425" i="23"/>
  <c r="T425" i="23"/>
  <c r="S425" i="23"/>
  <c r="K425" i="23"/>
  <c r="J425" i="23"/>
  <c r="AP424" i="23"/>
  <c r="AA424" i="23"/>
  <c r="V424" i="23"/>
  <c r="T424" i="23"/>
  <c r="S424" i="23"/>
  <c r="K424" i="23"/>
  <c r="J424" i="23"/>
  <c r="AP423" i="23"/>
  <c r="AA423" i="23"/>
  <c r="V423" i="23"/>
  <c r="T423" i="23"/>
  <c r="S423" i="23"/>
  <c r="K423" i="23"/>
  <c r="J423" i="23"/>
  <c r="AP422" i="23"/>
  <c r="AA422" i="23"/>
  <c r="V422" i="23"/>
  <c r="T422" i="23"/>
  <c r="S422" i="23"/>
  <c r="K422" i="23"/>
  <c r="J422" i="23"/>
  <c r="AP421" i="23"/>
  <c r="AA421" i="23"/>
  <c r="V421" i="23"/>
  <c r="T421" i="23"/>
  <c r="S421" i="23"/>
  <c r="K421" i="23"/>
  <c r="J421" i="23"/>
  <c r="AP420" i="23"/>
  <c r="AA420" i="23"/>
  <c r="V420" i="23"/>
  <c r="T420" i="23"/>
  <c r="S420" i="23"/>
  <c r="K420" i="23"/>
  <c r="J420" i="23"/>
  <c r="S419" i="23"/>
  <c r="J419" i="23"/>
  <c r="S418" i="23"/>
  <c r="J418" i="23"/>
  <c r="AP417" i="23"/>
  <c r="AA417" i="23"/>
  <c r="V417" i="23"/>
  <c r="T417" i="23"/>
  <c r="S417" i="23"/>
  <c r="K417" i="23"/>
  <c r="J417" i="23"/>
  <c r="AP416" i="23"/>
  <c r="AA416" i="23"/>
  <c r="V416" i="23"/>
  <c r="T416" i="23"/>
  <c r="S416" i="23"/>
  <c r="K416" i="23"/>
  <c r="J416" i="23"/>
  <c r="AP415" i="23"/>
  <c r="AA415" i="23"/>
  <c r="Y415" i="23"/>
  <c r="V415" i="23"/>
  <c r="T415" i="23"/>
  <c r="S415" i="23"/>
  <c r="K415" i="23"/>
  <c r="J415" i="23"/>
  <c r="D415" i="23"/>
  <c r="D416" i="23" s="1"/>
  <c r="D417" i="23" s="1"/>
  <c r="D418" i="23" s="1"/>
  <c r="D419" i="23" s="1"/>
  <c r="D420" i="23" s="1"/>
  <c r="D421" i="23" s="1"/>
  <c r="D422" i="23" s="1"/>
  <c r="D423" i="23" s="1"/>
  <c r="D424" i="23" s="1"/>
  <c r="D425" i="23" s="1"/>
  <c r="D426" i="23" s="1"/>
  <c r="D427" i="23" s="1"/>
  <c r="D428" i="23" s="1"/>
  <c r="D429" i="23" s="1"/>
  <c r="D430" i="23" s="1"/>
  <c r="D431" i="23" s="1"/>
  <c r="D432" i="23" s="1"/>
  <c r="D433" i="23" s="1"/>
  <c r="D434" i="23" s="1"/>
  <c r="D435" i="23" s="1"/>
  <c r="D436" i="23" s="1"/>
  <c r="D437" i="23" s="1"/>
  <c r="D438" i="23" s="1"/>
  <c r="D439" i="23" s="1"/>
  <c r="D440" i="23" s="1"/>
  <c r="AP414" i="23"/>
  <c r="AA414" i="23"/>
  <c r="V414" i="23"/>
  <c r="T414" i="23"/>
  <c r="S414" i="23"/>
  <c r="K414" i="23"/>
  <c r="J414" i="23"/>
  <c r="S413" i="23"/>
  <c r="J413" i="23"/>
  <c r="S412" i="23"/>
  <c r="J412" i="23"/>
  <c r="AP411" i="23"/>
  <c r="AA411" i="23"/>
  <c r="V411" i="23"/>
  <c r="T411" i="23"/>
  <c r="S411" i="23"/>
  <c r="K411" i="23"/>
  <c r="J411" i="23"/>
  <c r="AP410" i="23"/>
  <c r="AA410" i="23"/>
  <c r="V410" i="23"/>
  <c r="T410" i="23"/>
  <c r="S410" i="23"/>
  <c r="K410" i="23"/>
  <c r="J410" i="23"/>
  <c r="S409" i="23"/>
  <c r="K409" i="23"/>
  <c r="J409" i="23"/>
  <c r="S408" i="23"/>
  <c r="J408" i="23"/>
  <c r="S407" i="23"/>
  <c r="K407" i="23"/>
  <c r="J407" i="23"/>
  <c r="AP406" i="23"/>
  <c r="AA406" i="23"/>
  <c r="V406" i="23"/>
  <c r="T406" i="23"/>
  <c r="S406" i="23"/>
  <c r="K406" i="23"/>
  <c r="J406" i="23"/>
  <c r="S405" i="23"/>
  <c r="J405" i="23"/>
  <c r="AP404" i="23"/>
  <c r="AA404" i="23"/>
  <c r="V404" i="23"/>
  <c r="T404" i="23"/>
  <c r="S404" i="23"/>
  <c r="K404" i="23"/>
  <c r="J404" i="23"/>
  <c r="AP403" i="23"/>
  <c r="AA403" i="23"/>
  <c r="V403" i="23"/>
  <c r="T403" i="23"/>
  <c r="S403" i="23"/>
  <c r="K403" i="23"/>
  <c r="J403" i="23"/>
  <c r="S402" i="23"/>
  <c r="J402" i="23"/>
  <c r="S401" i="23"/>
  <c r="J401" i="23"/>
  <c r="S400" i="23"/>
  <c r="J400" i="23"/>
  <c r="S399" i="23"/>
  <c r="J399" i="23"/>
  <c r="S398" i="23"/>
  <c r="J398" i="23"/>
  <c r="S397" i="23"/>
  <c r="J397" i="23"/>
  <c r="S396" i="23"/>
  <c r="K396" i="23"/>
  <c r="J396" i="23"/>
  <c r="S395" i="23"/>
  <c r="J395" i="23"/>
  <c r="S394" i="23"/>
  <c r="J394" i="23"/>
  <c r="S393" i="23"/>
  <c r="K393" i="23"/>
  <c r="J393" i="23"/>
  <c r="S392" i="23"/>
  <c r="J392" i="23"/>
  <c r="S391" i="23"/>
  <c r="J391" i="23"/>
  <c r="S390" i="23"/>
  <c r="J390" i="23"/>
  <c r="S389" i="23"/>
  <c r="J389" i="23"/>
  <c r="AP388" i="23"/>
  <c r="AA388" i="23"/>
  <c r="V388" i="23"/>
  <c r="T388" i="23"/>
  <c r="S388" i="23"/>
  <c r="K388" i="23"/>
  <c r="J388" i="23"/>
  <c r="AP387" i="23"/>
  <c r="AA387" i="23"/>
  <c r="V387" i="23"/>
  <c r="T387" i="23"/>
  <c r="S387" i="23"/>
  <c r="K387" i="23"/>
  <c r="J387" i="23"/>
  <c r="S386" i="23"/>
  <c r="K386" i="23"/>
  <c r="J386" i="23"/>
  <c r="AP385" i="23"/>
  <c r="AA385" i="23"/>
  <c r="V385" i="23"/>
  <c r="T385" i="23"/>
  <c r="S385" i="23"/>
  <c r="J385" i="23"/>
  <c r="AP384" i="23"/>
  <c r="AA384" i="23"/>
  <c r="V384" i="23"/>
  <c r="T384" i="23"/>
  <c r="S384" i="23"/>
  <c r="K384" i="23"/>
  <c r="J384" i="23"/>
  <c r="S383" i="23"/>
  <c r="K383" i="23"/>
  <c r="J383" i="23"/>
  <c r="AP382" i="23"/>
  <c r="AA382" i="23"/>
  <c r="V382" i="23"/>
  <c r="T382" i="23"/>
  <c r="S382" i="23"/>
  <c r="K382" i="23"/>
  <c r="J382" i="23"/>
  <c r="AP381" i="23"/>
  <c r="AA381" i="23"/>
  <c r="V381" i="23"/>
  <c r="T381" i="23"/>
  <c r="S381" i="23"/>
  <c r="K381" i="23"/>
  <c r="J381" i="23"/>
  <c r="AP380" i="23"/>
  <c r="AA380" i="23"/>
  <c r="V380" i="23"/>
  <c r="T380" i="23"/>
  <c r="S380" i="23"/>
  <c r="K380" i="23"/>
  <c r="J380" i="23"/>
  <c r="AP379" i="23"/>
  <c r="AA379" i="23"/>
  <c r="V379" i="23"/>
  <c r="T379" i="23"/>
  <c r="S379" i="23"/>
  <c r="K379" i="23"/>
  <c r="J379" i="23"/>
  <c r="AP378" i="23"/>
  <c r="AA378" i="23"/>
  <c r="V378" i="23"/>
  <c r="T378" i="23"/>
  <c r="S378" i="23"/>
  <c r="K378" i="23"/>
  <c r="J378" i="23"/>
  <c r="AP377" i="23"/>
  <c r="AA377" i="23"/>
  <c r="V377" i="23"/>
  <c r="T377" i="23"/>
  <c r="S377" i="23"/>
  <c r="K377" i="23"/>
  <c r="J377" i="23"/>
  <c r="AP376" i="23"/>
  <c r="AA376" i="23"/>
  <c r="V376" i="23"/>
  <c r="T376" i="23"/>
  <c r="S376" i="23"/>
  <c r="K376" i="23"/>
  <c r="J376" i="23"/>
  <c r="AP375" i="23"/>
  <c r="AA375" i="23"/>
  <c r="V375" i="23"/>
  <c r="T375" i="23"/>
  <c r="S375" i="23"/>
  <c r="K375" i="23"/>
  <c r="J375" i="23"/>
  <c r="S374" i="23"/>
  <c r="K374" i="23"/>
  <c r="J374" i="23"/>
  <c r="AJ373" i="23"/>
  <c r="S373" i="23"/>
  <c r="K373" i="23"/>
  <c r="J373" i="23"/>
  <c r="AP372" i="23"/>
  <c r="AA372" i="23"/>
  <c r="V372" i="23"/>
  <c r="T372" i="23"/>
  <c r="S372" i="23"/>
  <c r="K372" i="23"/>
  <c r="J372" i="23"/>
  <c r="D372" i="23"/>
  <c r="D373" i="23" s="1"/>
  <c r="D374" i="23" s="1"/>
  <c r="D375" i="23" s="1"/>
  <c r="D376" i="23" s="1"/>
  <c r="D377" i="23" s="1"/>
  <c r="D378" i="23" s="1"/>
  <c r="D379" i="23" s="1"/>
  <c r="D380" i="23" s="1"/>
  <c r="D381" i="23" s="1"/>
  <c r="D382" i="23" s="1"/>
  <c r="AP371" i="23"/>
  <c r="AA371" i="23"/>
  <c r="V371" i="23"/>
  <c r="T371" i="23"/>
  <c r="S371" i="23"/>
  <c r="K371" i="23"/>
  <c r="J371" i="23"/>
  <c r="S370" i="23"/>
  <c r="J370" i="23"/>
  <c r="S369" i="23"/>
  <c r="J369" i="23"/>
  <c r="S368" i="23"/>
  <c r="J368" i="23"/>
  <c r="S367" i="23"/>
  <c r="J367" i="23"/>
  <c r="S366" i="23"/>
  <c r="J366" i="23"/>
  <c r="S365" i="23"/>
  <c r="J365" i="23"/>
  <c r="S364" i="23"/>
  <c r="J364" i="23"/>
  <c r="S363" i="23"/>
  <c r="J363" i="23"/>
  <c r="S362" i="23"/>
  <c r="J362" i="23"/>
  <c r="S361" i="23"/>
  <c r="J361" i="23"/>
  <c r="S360" i="23"/>
  <c r="J360" i="23"/>
  <c r="S359" i="23"/>
  <c r="J359" i="23"/>
  <c r="S358" i="23"/>
  <c r="J358" i="23"/>
  <c r="S357" i="23"/>
  <c r="J357" i="23"/>
  <c r="S356" i="23"/>
  <c r="J356" i="23"/>
  <c r="S355" i="23"/>
  <c r="J355" i="23"/>
  <c r="S354" i="23"/>
  <c r="J354" i="23"/>
  <c r="S353" i="23"/>
  <c r="J353" i="23"/>
  <c r="S352" i="23"/>
  <c r="J352" i="23"/>
  <c r="S351" i="23"/>
  <c r="J351" i="23"/>
  <c r="S350" i="23"/>
  <c r="J350" i="23"/>
  <c r="S349" i="23"/>
  <c r="J349" i="23"/>
  <c r="S348" i="23"/>
  <c r="J348" i="23"/>
  <c r="S347" i="23"/>
  <c r="J347" i="23"/>
  <c r="S346" i="23"/>
  <c r="J346" i="23"/>
  <c r="S345" i="23"/>
  <c r="J345" i="23"/>
  <c r="S344" i="23"/>
  <c r="J344" i="23"/>
  <c r="S343" i="23"/>
  <c r="J343" i="23"/>
  <c r="S342" i="23"/>
  <c r="J342" i="23"/>
  <c r="S341" i="23"/>
  <c r="J341" i="23"/>
  <c r="S340" i="23"/>
  <c r="J340" i="23"/>
  <c r="S339" i="23"/>
  <c r="J339" i="23"/>
  <c r="S338" i="23"/>
  <c r="J338" i="23"/>
  <c r="D338" i="23"/>
  <c r="D339" i="23" s="1"/>
  <c r="D340" i="23" s="1"/>
  <c r="D341" i="23" s="1"/>
  <c r="D342" i="23" s="1"/>
  <c r="D343" i="23" s="1"/>
  <c r="D344" i="23" s="1"/>
  <c r="D345" i="23" s="1"/>
  <c r="D346" i="23" s="1"/>
  <c r="D347" i="23" s="1"/>
  <c r="D348" i="23" s="1"/>
  <c r="D349" i="23" s="1"/>
  <c r="D350" i="23" s="1"/>
  <c r="D351" i="23" s="1"/>
  <c r="D352" i="23" s="1"/>
  <c r="D353" i="23" s="1"/>
  <c r="D354" i="23" s="1"/>
  <c r="D355" i="23" s="1"/>
  <c r="D356" i="23" s="1"/>
  <c r="D357" i="23" s="1"/>
  <c r="D358" i="23" s="1"/>
  <c r="D359" i="23" s="1"/>
  <c r="D360" i="23" s="1"/>
  <c r="D361" i="23" s="1"/>
  <c r="D362" i="23" s="1"/>
  <c r="D363" i="23" s="1"/>
  <c r="D364" i="23" s="1"/>
  <c r="D365" i="23" s="1"/>
  <c r="D366" i="23" s="1"/>
  <c r="D367" i="23" s="1"/>
  <c r="D368" i="23" s="1"/>
  <c r="D369" i="23" s="1"/>
  <c r="D370" i="23" s="1"/>
  <c r="S337" i="23"/>
  <c r="J337" i="23"/>
  <c r="S336" i="23"/>
  <c r="J336" i="23"/>
  <c r="S335" i="23"/>
  <c r="J335" i="23"/>
  <c r="AP334" i="23"/>
  <c r="AA334" i="23"/>
  <c r="V334" i="23"/>
  <c r="T334" i="23"/>
  <c r="S334" i="23"/>
  <c r="K334" i="23"/>
  <c r="J334" i="23"/>
  <c r="AP333" i="23"/>
  <c r="AA333" i="23"/>
  <c r="V333" i="23"/>
  <c r="T333" i="23"/>
  <c r="S333" i="23"/>
  <c r="K333" i="23"/>
  <c r="J333" i="23"/>
  <c r="AP332" i="23"/>
  <c r="AA332" i="23"/>
  <c r="V332" i="23"/>
  <c r="T332" i="23"/>
  <c r="S332" i="23"/>
  <c r="K332" i="23"/>
  <c r="J332" i="23"/>
  <c r="S331" i="23"/>
  <c r="J331" i="23"/>
  <c r="S330" i="23"/>
  <c r="J330" i="23"/>
  <c r="AP329" i="23"/>
  <c r="AA329" i="23"/>
  <c r="V329" i="23"/>
  <c r="T329" i="23"/>
  <c r="S329" i="23"/>
  <c r="K329" i="23"/>
  <c r="J329" i="23"/>
  <c r="AP328" i="23"/>
  <c r="AA328" i="23"/>
  <c r="V328" i="23"/>
  <c r="T328" i="23"/>
  <c r="S328" i="23"/>
  <c r="K328" i="23"/>
  <c r="J328" i="23"/>
  <c r="AP327" i="23"/>
  <c r="AA327" i="23"/>
  <c r="V327" i="23"/>
  <c r="T327" i="23"/>
  <c r="S327" i="23"/>
  <c r="K327" i="23"/>
  <c r="J327" i="23"/>
  <c r="AP326" i="23"/>
  <c r="AA326" i="23"/>
  <c r="V326" i="23"/>
  <c r="T326" i="23"/>
  <c r="S326" i="23"/>
  <c r="K326" i="23"/>
  <c r="J326" i="23"/>
  <c r="AP325" i="23"/>
  <c r="AA325" i="23"/>
  <c r="V325" i="23"/>
  <c r="T325" i="23"/>
  <c r="S325" i="23"/>
  <c r="K325" i="23"/>
  <c r="J325" i="23"/>
  <c r="AP324" i="23"/>
  <c r="AA324" i="23"/>
  <c r="V324" i="23"/>
  <c r="T324" i="23"/>
  <c r="S324" i="23"/>
  <c r="K324" i="23"/>
  <c r="J324" i="23"/>
  <c r="AP323" i="23"/>
  <c r="AA323" i="23"/>
  <c r="V323" i="23"/>
  <c r="T323" i="23"/>
  <c r="S323" i="23"/>
  <c r="K323" i="23"/>
  <c r="J323" i="23"/>
  <c r="AP322" i="23"/>
  <c r="AA322" i="23"/>
  <c r="V322" i="23"/>
  <c r="T322" i="23"/>
  <c r="S322" i="23"/>
  <c r="K322" i="23"/>
  <c r="J322" i="23"/>
  <c r="AP321" i="23"/>
  <c r="AA321" i="23"/>
  <c r="V321" i="23"/>
  <c r="T321" i="23"/>
  <c r="S321" i="23"/>
  <c r="K321" i="23"/>
  <c r="J321" i="23"/>
  <c r="AP320" i="23"/>
  <c r="AA320" i="23"/>
  <c r="V320" i="23"/>
  <c r="T320" i="23"/>
  <c r="S320" i="23"/>
  <c r="K320" i="23"/>
  <c r="J320" i="23"/>
  <c r="AP319" i="23"/>
  <c r="AA319" i="23"/>
  <c r="V319" i="23"/>
  <c r="T319" i="23"/>
  <c r="S319" i="23"/>
  <c r="K319" i="23"/>
  <c r="J319" i="23"/>
  <c r="AP318" i="23"/>
  <c r="AA318" i="23"/>
  <c r="V318" i="23"/>
  <c r="T318" i="23"/>
  <c r="S318" i="23"/>
  <c r="K318" i="23"/>
  <c r="J318" i="23"/>
  <c r="AP317" i="23"/>
  <c r="AA317" i="23"/>
  <c r="V317" i="23"/>
  <c r="T317" i="23"/>
  <c r="S317" i="23"/>
  <c r="K317" i="23"/>
  <c r="J317" i="23"/>
  <c r="AP316" i="23"/>
  <c r="AA316" i="23"/>
  <c r="V316" i="23"/>
  <c r="T316" i="23"/>
  <c r="S316" i="23"/>
  <c r="K316" i="23"/>
  <c r="J316" i="23"/>
  <c r="AP315" i="23"/>
  <c r="AA315" i="23"/>
  <c r="V315" i="23"/>
  <c r="T315" i="23"/>
  <c r="S315" i="23"/>
  <c r="K315" i="23"/>
  <c r="J315" i="23"/>
  <c r="S314" i="23"/>
  <c r="J314" i="23"/>
  <c r="AP313" i="23"/>
  <c r="AA313" i="23"/>
  <c r="V313" i="23"/>
  <c r="T313" i="23"/>
  <c r="S313" i="23"/>
  <c r="K313" i="23"/>
  <c r="J313" i="23"/>
  <c r="AP312" i="23"/>
  <c r="AA312" i="23"/>
  <c r="V312" i="23"/>
  <c r="T312" i="23"/>
  <c r="S312" i="23"/>
  <c r="K312" i="23"/>
  <c r="J312" i="23"/>
  <c r="AP311" i="23"/>
  <c r="AA311" i="23"/>
  <c r="V311" i="23"/>
  <c r="T311" i="23"/>
  <c r="S311" i="23"/>
  <c r="K311" i="23"/>
  <c r="J311" i="23"/>
  <c r="AP310" i="23"/>
  <c r="AA310" i="23"/>
  <c r="V310" i="23"/>
  <c r="T310" i="23"/>
  <c r="S310" i="23"/>
  <c r="K310" i="23"/>
  <c r="J310" i="23"/>
  <c r="S309" i="23"/>
  <c r="J309" i="23"/>
  <c r="AP308" i="23"/>
  <c r="AA308" i="23"/>
  <c r="V308" i="23"/>
  <c r="T308" i="23"/>
  <c r="S308" i="23"/>
  <c r="K308" i="23"/>
  <c r="J308" i="23"/>
  <c r="S307" i="23"/>
  <c r="J307" i="23"/>
  <c r="S306" i="23"/>
  <c r="J306" i="23"/>
  <c r="S305" i="23"/>
  <c r="J305" i="23"/>
  <c r="S304" i="23"/>
  <c r="J304" i="23"/>
  <c r="S303" i="23"/>
  <c r="J303" i="23"/>
  <c r="S302" i="23"/>
  <c r="J302" i="23"/>
  <c r="AP301" i="23"/>
  <c r="AA301" i="23"/>
  <c r="V301" i="23"/>
  <c r="T301" i="23"/>
  <c r="S301" i="23"/>
  <c r="K301" i="23"/>
  <c r="J301" i="23"/>
  <c r="AP300" i="23"/>
  <c r="AA300" i="23"/>
  <c r="V300" i="23"/>
  <c r="T300" i="23"/>
  <c r="S300" i="23"/>
  <c r="K300" i="23"/>
  <c r="J300" i="23"/>
  <c r="S299" i="23"/>
  <c r="J299" i="23"/>
  <c r="AP298" i="23"/>
  <c r="AA298" i="23"/>
  <c r="V298" i="23"/>
  <c r="T298" i="23"/>
  <c r="S298" i="23"/>
  <c r="K298" i="23"/>
  <c r="J298" i="23"/>
  <c r="AP297" i="23"/>
  <c r="AA297" i="23"/>
  <c r="V297" i="23"/>
  <c r="T297" i="23"/>
  <c r="S297" i="23"/>
  <c r="K297" i="23"/>
  <c r="J297" i="23"/>
  <c r="AP296" i="23"/>
  <c r="AA296" i="23"/>
  <c r="V296" i="23"/>
  <c r="T296" i="23"/>
  <c r="S296" i="23"/>
  <c r="K296" i="23"/>
  <c r="J296" i="23"/>
  <c r="AP295" i="23"/>
  <c r="AA295" i="23"/>
  <c r="V295" i="23"/>
  <c r="T295" i="23"/>
  <c r="S295" i="23"/>
  <c r="K295" i="23"/>
  <c r="J295" i="23"/>
  <c r="AP294" i="23"/>
  <c r="AA294" i="23"/>
  <c r="V294" i="23"/>
  <c r="T294" i="23"/>
  <c r="S294" i="23"/>
  <c r="K294" i="23"/>
  <c r="J294" i="23"/>
  <c r="AP293" i="23"/>
  <c r="AA293" i="23"/>
  <c r="V293" i="23"/>
  <c r="T293" i="23"/>
  <c r="S293" i="23"/>
  <c r="K293" i="23"/>
  <c r="J293" i="23"/>
  <c r="AP292" i="23"/>
  <c r="AA292" i="23"/>
  <c r="V292" i="23"/>
  <c r="T292" i="23"/>
  <c r="S292" i="23"/>
  <c r="K292" i="23"/>
  <c r="J292" i="23"/>
  <c r="AP291" i="23"/>
  <c r="AA291" i="23"/>
  <c r="V291" i="23"/>
  <c r="T291" i="23"/>
  <c r="S291" i="23"/>
  <c r="K291" i="23"/>
  <c r="J291" i="23"/>
  <c r="S290" i="23"/>
  <c r="J290" i="23"/>
  <c r="AP289" i="23"/>
  <c r="AA289" i="23"/>
  <c r="V289" i="23"/>
  <c r="T289" i="23"/>
  <c r="S289" i="23"/>
  <c r="K289" i="23"/>
  <c r="J289" i="23"/>
  <c r="AP288" i="23"/>
  <c r="AA288" i="23"/>
  <c r="V288" i="23"/>
  <c r="T288" i="23"/>
  <c r="S288" i="23"/>
  <c r="K288" i="23"/>
  <c r="J288" i="23"/>
  <c r="AP287" i="23"/>
  <c r="AA287" i="23"/>
  <c r="V287" i="23"/>
  <c r="T287" i="23"/>
  <c r="S287" i="23"/>
  <c r="M287" i="23"/>
  <c r="J287" i="23" s="1"/>
  <c r="K287" i="23"/>
  <c r="S286" i="23"/>
  <c r="J286" i="23"/>
  <c r="AP285" i="23"/>
  <c r="AA285" i="23"/>
  <c r="V285" i="23"/>
  <c r="T285" i="23"/>
  <c r="S285" i="23"/>
  <c r="K285" i="23"/>
  <c r="J285" i="23"/>
  <c r="S284" i="23"/>
  <c r="J284" i="23"/>
  <c r="S283" i="23"/>
  <c r="J283" i="23"/>
  <c r="AP282" i="23"/>
  <c r="AA282" i="23"/>
  <c r="V282" i="23"/>
  <c r="T282" i="23"/>
  <c r="S282" i="23"/>
  <c r="K282" i="23"/>
  <c r="J282" i="23"/>
  <c r="AP281" i="23"/>
  <c r="AA281" i="23"/>
  <c r="V281" i="23"/>
  <c r="T281" i="23"/>
  <c r="S281" i="23"/>
  <c r="K281" i="23"/>
  <c r="J281" i="23"/>
  <c r="Q280" i="23"/>
  <c r="AA280" i="23" s="1"/>
  <c r="K280" i="23"/>
  <c r="Q279" i="23"/>
  <c r="AA279" i="23" s="1"/>
  <c r="K279" i="23"/>
  <c r="S278" i="23"/>
  <c r="J278" i="23"/>
  <c r="S277" i="23"/>
  <c r="J277" i="23"/>
  <c r="S276" i="23"/>
  <c r="J276" i="23"/>
  <c r="S275" i="23"/>
  <c r="J275" i="23"/>
  <c r="S274" i="23"/>
  <c r="J274" i="23"/>
  <c r="S273" i="23"/>
  <c r="J273" i="23"/>
  <c r="S272" i="23"/>
  <c r="J272" i="23"/>
  <c r="S271" i="23"/>
  <c r="J271" i="23"/>
  <c r="S270" i="23"/>
  <c r="J270" i="23"/>
  <c r="AP269" i="23"/>
  <c r="AJ269" i="23"/>
  <c r="AA269" i="23"/>
  <c r="V269" i="23"/>
  <c r="T269" i="23"/>
  <c r="S269" i="23"/>
  <c r="K269" i="23"/>
  <c r="J269" i="23"/>
  <c r="AP268" i="23"/>
  <c r="AJ268" i="23"/>
  <c r="AA268" i="23"/>
  <c r="V268" i="23"/>
  <c r="T268" i="23"/>
  <c r="S268" i="23"/>
  <c r="K268" i="23"/>
  <c r="J268" i="23"/>
  <c r="AP267" i="23"/>
  <c r="AA267" i="23"/>
  <c r="V267" i="23"/>
  <c r="T267" i="23"/>
  <c r="S267" i="23"/>
  <c r="K267" i="23"/>
  <c r="J267" i="23"/>
  <c r="AP266" i="23"/>
  <c r="AA266" i="23"/>
  <c r="V266" i="23"/>
  <c r="T266" i="23"/>
  <c r="S266" i="23"/>
  <c r="K266" i="23"/>
  <c r="J266" i="23"/>
  <c r="AP265" i="23"/>
  <c r="AA265" i="23"/>
  <c r="V265" i="23"/>
  <c r="T265" i="23"/>
  <c r="S265" i="23"/>
  <c r="K265" i="23"/>
  <c r="J265" i="23"/>
  <c r="S264" i="23"/>
  <c r="K264" i="23"/>
  <c r="J264" i="23"/>
  <c r="AP263" i="23"/>
  <c r="AA263" i="23"/>
  <c r="V263" i="23"/>
  <c r="T263" i="23"/>
  <c r="S263" i="23"/>
  <c r="K263" i="23"/>
  <c r="J263" i="23"/>
  <c r="S262" i="23"/>
  <c r="J262" i="23"/>
  <c r="S261" i="23"/>
  <c r="J261" i="23"/>
  <c r="AP260" i="23"/>
  <c r="AA260" i="23"/>
  <c r="V260" i="23"/>
  <c r="T260" i="23"/>
  <c r="S260" i="23"/>
  <c r="K260" i="23"/>
  <c r="J260" i="23"/>
  <c r="AP259" i="23"/>
  <c r="AA259" i="23"/>
  <c r="V259" i="23"/>
  <c r="T259" i="23"/>
  <c r="S259" i="23"/>
  <c r="K259" i="23"/>
  <c r="J259" i="23"/>
  <c r="AP258" i="23"/>
  <c r="AA258" i="23"/>
  <c r="V258" i="23"/>
  <c r="T258" i="23"/>
  <c r="S258" i="23"/>
  <c r="K258" i="23"/>
  <c r="J258" i="23"/>
  <c r="AP257" i="23"/>
  <c r="AA257" i="23"/>
  <c r="V257" i="23"/>
  <c r="T257" i="23"/>
  <c r="S257" i="23"/>
  <c r="K257" i="23"/>
  <c r="J257" i="23"/>
  <c r="S256" i="23"/>
  <c r="J256" i="23"/>
  <c r="S255" i="23"/>
  <c r="J255" i="23"/>
  <c r="AP254" i="23"/>
  <c r="AA254" i="23"/>
  <c r="V254" i="23"/>
  <c r="T254" i="23"/>
  <c r="S254" i="23"/>
  <c r="K254" i="23"/>
  <c r="J254" i="23"/>
  <c r="AP253" i="23"/>
  <c r="AA253" i="23"/>
  <c r="V253" i="23"/>
  <c r="T253" i="23"/>
  <c r="S253" i="23"/>
  <c r="K253" i="23"/>
  <c r="J253" i="23"/>
  <c r="AP252" i="23"/>
  <c r="AA252" i="23"/>
  <c r="V252" i="23"/>
  <c r="T252" i="23"/>
  <c r="S252" i="23"/>
  <c r="K252" i="23"/>
  <c r="J252" i="23"/>
  <c r="AP251" i="23"/>
  <c r="AA251" i="23"/>
  <c r="V251" i="23"/>
  <c r="T251" i="23"/>
  <c r="S251" i="23"/>
  <c r="K251" i="23"/>
  <c r="J251" i="23"/>
  <c r="AP250" i="23"/>
  <c r="AA250" i="23"/>
  <c r="V250" i="23"/>
  <c r="T250" i="23"/>
  <c r="S250" i="23"/>
  <c r="K250" i="23"/>
  <c r="J250" i="23"/>
  <c r="AP249" i="23"/>
  <c r="AA249" i="23"/>
  <c r="V249" i="23"/>
  <c r="T249" i="23"/>
  <c r="S249" i="23"/>
  <c r="K249" i="23"/>
  <c r="J249" i="23"/>
  <c r="AP248" i="23"/>
  <c r="AA248" i="23"/>
  <c r="V248" i="23"/>
  <c r="T248" i="23"/>
  <c r="S248" i="23"/>
  <c r="K248" i="23"/>
  <c r="J248" i="23"/>
  <c r="AP247" i="23"/>
  <c r="AA247" i="23"/>
  <c r="V247" i="23"/>
  <c r="T247" i="23"/>
  <c r="S247" i="23"/>
  <c r="K247" i="23"/>
  <c r="J247" i="23"/>
  <c r="AP246" i="23"/>
  <c r="AA246" i="23"/>
  <c r="V246" i="23"/>
  <c r="T246" i="23"/>
  <c r="S246" i="23"/>
  <c r="K246" i="23"/>
  <c r="J246" i="23"/>
  <c r="AP245" i="23"/>
  <c r="AA245" i="23"/>
  <c r="V245" i="23"/>
  <c r="T245" i="23"/>
  <c r="S245" i="23"/>
  <c r="K245" i="23"/>
  <c r="J245" i="23"/>
  <c r="D245" i="23"/>
  <c r="D246" i="23" s="1"/>
  <c r="D247" i="23" s="1"/>
  <c r="D248" i="23" s="1"/>
  <c r="D249" i="23" s="1"/>
  <c r="D250" i="23" s="1"/>
  <c r="D251" i="23" s="1"/>
  <c r="D252" i="23" s="1"/>
  <c r="D253" i="23" s="1"/>
  <c r="D254" i="23" s="1"/>
  <c r="S244" i="23"/>
  <c r="J244" i="23"/>
  <c r="D244" i="23"/>
  <c r="AP243" i="23"/>
  <c r="AA243" i="23"/>
  <c r="V243" i="23"/>
  <c r="T243" i="23"/>
  <c r="S243" i="23"/>
  <c r="K243" i="23"/>
  <c r="J243" i="23"/>
  <c r="AP242" i="23"/>
  <c r="AA242" i="23"/>
  <c r="V242" i="23"/>
  <c r="T242" i="23"/>
  <c r="S242" i="23"/>
  <c r="K242" i="23"/>
  <c r="J242" i="23"/>
  <c r="AP241" i="23"/>
  <c r="AA241" i="23"/>
  <c r="V241" i="23"/>
  <c r="T241" i="23"/>
  <c r="S241" i="23"/>
  <c r="K241" i="23"/>
  <c r="J241" i="23"/>
  <c r="S240" i="23"/>
  <c r="J240" i="23"/>
  <c r="AP239" i="23"/>
  <c r="AA239" i="23"/>
  <c r="V239" i="23"/>
  <c r="T239" i="23"/>
  <c r="S239" i="23"/>
  <c r="K239" i="23"/>
  <c r="J239" i="23"/>
  <c r="S238" i="23"/>
  <c r="J238" i="23"/>
  <c r="S237" i="23"/>
  <c r="J237" i="23"/>
  <c r="S236" i="23"/>
  <c r="K236" i="23"/>
  <c r="J236" i="23"/>
  <c r="AP235" i="23"/>
  <c r="AA235" i="23"/>
  <c r="V235" i="23"/>
  <c r="T235" i="23"/>
  <c r="S235" i="23"/>
  <c r="K235" i="23"/>
  <c r="J235" i="23"/>
  <c r="AP234" i="23"/>
  <c r="AA234" i="23"/>
  <c r="Y234" i="23"/>
  <c r="V234" i="23"/>
  <c r="T234" i="23"/>
  <c r="S234" i="23"/>
  <c r="K234" i="23"/>
  <c r="J234" i="23"/>
  <c r="AP233" i="23"/>
  <c r="AA233" i="23"/>
  <c r="V233" i="23"/>
  <c r="T233" i="23"/>
  <c r="S233" i="23"/>
  <c r="K233" i="23"/>
  <c r="J233" i="23"/>
  <c r="S232" i="23"/>
  <c r="J232" i="23"/>
  <c r="AP231" i="23"/>
  <c r="AA231" i="23"/>
  <c r="Y231" i="23"/>
  <c r="V231" i="23"/>
  <c r="T231" i="23"/>
  <c r="S231" i="23"/>
  <c r="K231" i="23"/>
  <c r="J231" i="23"/>
  <c r="AP230" i="23"/>
  <c r="AA230" i="23"/>
  <c r="V230" i="23"/>
  <c r="T230" i="23"/>
  <c r="S230" i="23"/>
  <c r="K230" i="23"/>
  <c r="J230" i="23"/>
  <c r="D230" i="23"/>
  <c r="D231" i="23" s="1"/>
  <c r="S229" i="23"/>
  <c r="K229" i="23"/>
  <c r="J229" i="23"/>
  <c r="S228" i="23"/>
  <c r="J228" i="23"/>
  <c r="S227" i="23"/>
  <c r="K227" i="23"/>
  <c r="J227" i="23"/>
  <c r="S226" i="23"/>
  <c r="J226" i="23"/>
  <c r="S225" i="23"/>
  <c r="K225" i="23"/>
  <c r="J225" i="23"/>
  <c r="D225" i="23"/>
  <c r="D227" i="23" s="1"/>
  <c r="D228" i="23" s="1"/>
  <c r="D229" i="23" s="1"/>
  <c r="AP224" i="23"/>
  <c r="AA224" i="23"/>
  <c r="V224" i="23"/>
  <c r="T224" i="23"/>
  <c r="S224" i="23"/>
  <c r="K224" i="23"/>
  <c r="J224" i="23"/>
  <c r="S223" i="23"/>
  <c r="J223" i="23"/>
  <c r="S222" i="23"/>
  <c r="J222" i="23"/>
  <c r="S221" i="23"/>
  <c r="J221" i="23"/>
  <c r="S220" i="23"/>
  <c r="J220" i="23"/>
  <c r="S219" i="23"/>
  <c r="J219" i="23"/>
  <c r="S218" i="23"/>
  <c r="J218" i="23"/>
  <c r="S217" i="23"/>
  <c r="J217" i="23"/>
  <c r="S216" i="23"/>
  <c r="J216" i="23"/>
  <c r="S215" i="23"/>
  <c r="J215" i="23"/>
  <c r="S214" i="23"/>
  <c r="J214" i="23"/>
  <c r="S213" i="23"/>
  <c r="J213" i="23"/>
  <c r="S212" i="23"/>
  <c r="J212" i="23"/>
  <c r="S211" i="23"/>
  <c r="J211" i="23"/>
  <c r="S210" i="23"/>
  <c r="J210" i="23"/>
  <c r="S209" i="23"/>
  <c r="J209" i="23"/>
  <c r="S208" i="23"/>
  <c r="J208" i="23"/>
  <c r="S207" i="23"/>
  <c r="J207" i="23"/>
  <c r="S206" i="23"/>
  <c r="J206" i="23"/>
  <c r="D206" i="23"/>
  <c r="D207" i="23" s="1"/>
  <c r="D208" i="23" s="1"/>
  <c r="D209" i="23" s="1"/>
  <c r="D210" i="23" s="1"/>
  <c r="D211" i="23" s="1"/>
  <c r="D212" i="23" s="1"/>
  <c r="D213" i="23" s="1"/>
  <c r="D214" i="23" s="1"/>
  <c r="D215" i="23" s="1"/>
  <c r="D216" i="23" s="1"/>
  <c r="D217" i="23" s="1"/>
  <c r="D218" i="23" s="1"/>
  <c r="D219" i="23" s="1"/>
  <c r="D220" i="23" s="1"/>
  <c r="D221" i="23" s="1"/>
  <c r="D222" i="23" s="1"/>
  <c r="D223" i="23" s="1"/>
  <c r="S205" i="23"/>
  <c r="J205" i="23"/>
  <c r="S204" i="23"/>
  <c r="J204" i="23"/>
  <c r="AP203" i="23"/>
  <c r="AM203" i="23"/>
  <c r="AA203" i="23"/>
  <c r="V203" i="23"/>
  <c r="T203" i="23"/>
  <c r="S203" i="23"/>
  <c r="K203" i="23"/>
  <c r="J203" i="23"/>
  <c r="AP202" i="23"/>
  <c r="AM202" i="23"/>
  <c r="AA202" i="23"/>
  <c r="V202" i="23"/>
  <c r="T202" i="23"/>
  <c r="S202" i="23"/>
  <c r="K202" i="23"/>
  <c r="J202" i="23"/>
  <c r="AP201" i="23"/>
  <c r="AM201" i="23"/>
  <c r="AA201" i="23"/>
  <c r="V201" i="23"/>
  <c r="T201" i="23"/>
  <c r="S201" i="23"/>
  <c r="K201" i="23"/>
  <c r="J201" i="23"/>
  <c r="S200" i="23"/>
  <c r="J200" i="23"/>
  <c r="AP199" i="23"/>
  <c r="AM199" i="23"/>
  <c r="AA199" i="23"/>
  <c r="V199" i="23"/>
  <c r="T199" i="23"/>
  <c r="S199" i="23"/>
  <c r="K199" i="23"/>
  <c r="J199" i="23"/>
  <c r="AP198" i="23"/>
  <c r="AM198" i="23"/>
  <c r="AA198" i="23"/>
  <c r="V198" i="23"/>
  <c r="T198" i="23"/>
  <c r="S198" i="23"/>
  <c r="K198" i="23"/>
  <c r="J198" i="23"/>
  <c r="AP197" i="23"/>
  <c r="AM197" i="23"/>
  <c r="AA197" i="23"/>
  <c r="V197" i="23"/>
  <c r="T197" i="23"/>
  <c r="S197" i="23"/>
  <c r="K197" i="23"/>
  <c r="J197" i="23"/>
  <c r="S196" i="23"/>
  <c r="J196" i="23"/>
  <c r="S195" i="23"/>
  <c r="J195" i="23"/>
  <c r="S194" i="23"/>
  <c r="J194" i="23"/>
  <c r="AP193" i="23"/>
  <c r="AA193" i="23"/>
  <c r="V193" i="23"/>
  <c r="T193" i="23"/>
  <c r="S193" i="23"/>
  <c r="K193" i="23"/>
  <c r="J193" i="23"/>
  <c r="S192" i="23"/>
  <c r="J192" i="23"/>
  <c r="S191" i="23"/>
  <c r="K191" i="23"/>
  <c r="J191" i="23"/>
  <c r="S190" i="23"/>
  <c r="J190" i="23"/>
  <c r="S189" i="23"/>
  <c r="K189" i="23"/>
  <c r="J189" i="23"/>
  <c r="S188" i="23"/>
  <c r="J188" i="23"/>
  <c r="AP187" i="23"/>
  <c r="AM187" i="23"/>
  <c r="AA187" i="23"/>
  <c r="V187" i="23"/>
  <c r="T187" i="23"/>
  <c r="S187" i="23"/>
  <c r="K187" i="23"/>
  <c r="J187" i="23"/>
  <c r="AP186" i="23"/>
  <c r="AM186" i="23"/>
  <c r="AA186" i="23"/>
  <c r="V186" i="23"/>
  <c r="T186" i="23"/>
  <c r="S186" i="23"/>
  <c r="K186" i="23"/>
  <c r="J186" i="23"/>
  <c r="AP185" i="23"/>
  <c r="AM185" i="23"/>
  <c r="AA185" i="23"/>
  <c r="V185" i="23"/>
  <c r="T185" i="23"/>
  <c r="S185" i="23"/>
  <c r="K185" i="23"/>
  <c r="J185" i="23"/>
  <c r="AP184" i="23"/>
  <c r="AA184" i="23"/>
  <c r="V184" i="23"/>
  <c r="T184" i="23"/>
  <c r="S184" i="23"/>
  <c r="K184" i="23"/>
  <c r="J184" i="23"/>
  <c r="AP183" i="23"/>
  <c r="AA183" i="23"/>
  <c r="V183" i="23"/>
  <c r="T183" i="23"/>
  <c r="S183" i="23"/>
  <c r="K183" i="23"/>
  <c r="J183" i="23"/>
  <c r="AP182" i="23"/>
  <c r="AM182" i="23"/>
  <c r="AA182" i="23"/>
  <c r="V182" i="23"/>
  <c r="T182" i="23"/>
  <c r="S182" i="23"/>
  <c r="K182" i="23"/>
  <c r="J182" i="23"/>
  <c r="AP181" i="23"/>
  <c r="AM181" i="23"/>
  <c r="AA181" i="23"/>
  <c r="V181" i="23"/>
  <c r="T181" i="23"/>
  <c r="S181" i="23"/>
  <c r="K181" i="23"/>
  <c r="J181" i="23"/>
  <c r="AP180" i="23"/>
  <c r="AM180" i="23"/>
  <c r="AA180" i="23"/>
  <c r="V180" i="23"/>
  <c r="T180" i="23"/>
  <c r="S180" i="23"/>
  <c r="K180" i="23"/>
  <c r="J180" i="23"/>
  <c r="AP179" i="23"/>
  <c r="AM179" i="23"/>
  <c r="AA179" i="23"/>
  <c r="V179" i="23"/>
  <c r="T179" i="23"/>
  <c r="S179" i="23"/>
  <c r="K179" i="23"/>
  <c r="J179" i="23"/>
  <c r="AP178" i="23"/>
  <c r="AM178" i="23"/>
  <c r="AA178" i="23"/>
  <c r="V178" i="23"/>
  <c r="T178" i="23"/>
  <c r="S178" i="23"/>
  <c r="K178" i="23"/>
  <c r="J178" i="23"/>
  <c r="AP177" i="23"/>
  <c r="AM177" i="23"/>
  <c r="AA177" i="23"/>
  <c r="V177" i="23"/>
  <c r="T177" i="23"/>
  <c r="S177" i="23"/>
  <c r="K177" i="23"/>
  <c r="J177" i="23"/>
  <c r="AP176" i="23"/>
  <c r="AM176" i="23"/>
  <c r="AA176" i="23"/>
  <c r="V176" i="23"/>
  <c r="T176" i="23"/>
  <c r="S176" i="23"/>
  <c r="K176" i="23"/>
  <c r="J176" i="23"/>
  <c r="S175" i="23"/>
  <c r="J175" i="23"/>
  <c r="S174" i="23"/>
  <c r="J174" i="23"/>
  <c r="AP173" i="23"/>
  <c r="AA173" i="23"/>
  <c r="V173" i="23"/>
  <c r="T173" i="23"/>
  <c r="S173" i="23"/>
  <c r="K173" i="23"/>
  <c r="J173" i="23"/>
  <c r="AP172" i="23"/>
  <c r="AA172" i="23"/>
  <c r="V172" i="23"/>
  <c r="T172" i="23"/>
  <c r="S172" i="23"/>
  <c r="K172" i="23"/>
  <c r="J172" i="23"/>
  <c r="S171" i="23"/>
  <c r="M171" i="23"/>
  <c r="J171" i="23" s="1"/>
  <c r="AP170" i="23"/>
  <c r="AA170" i="23"/>
  <c r="V170" i="23"/>
  <c r="T170" i="23"/>
  <c r="S170" i="23"/>
  <c r="K170" i="23"/>
  <c r="J170" i="23"/>
  <c r="AP169" i="23"/>
  <c r="AA169" i="23"/>
  <c r="V169" i="23"/>
  <c r="T169" i="23"/>
  <c r="S169" i="23"/>
  <c r="K169" i="23"/>
  <c r="J169" i="23"/>
  <c r="AP168" i="23"/>
  <c r="AA168" i="23"/>
  <c r="V168" i="23"/>
  <c r="T168" i="23"/>
  <c r="S168" i="23"/>
  <c r="K168" i="23"/>
  <c r="J168" i="23"/>
  <c r="AP167" i="23"/>
  <c r="AA167" i="23"/>
  <c r="V167" i="23"/>
  <c r="T167" i="23"/>
  <c r="S167" i="23"/>
  <c r="K167" i="23"/>
  <c r="J167" i="23"/>
  <c r="AP166" i="23"/>
  <c r="AA166" i="23"/>
  <c r="V166" i="23"/>
  <c r="T166" i="23"/>
  <c r="S166" i="23"/>
  <c r="K166" i="23"/>
  <c r="J166" i="23"/>
  <c r="AP165" i="23"/>
  <c r="AA165" i="23"/>
  <c r="V165" i="23"/>
  <c r="T165" i="23"/>
  <c r="S165" i="23"/>
  <c r="K165" i="23"/>
  <c r="J165" i="23"/>
  <c r="S164" i="23"/>
  <c r="J164" i="23"/>
  <c r="S163" i="23"/>
  <c r="J163" i="23"/>
  <c r="S162" i="23"/>
  <c r="J162" i="23"/>
  <c r="S161" i="23"/>
  <c r="J161" i="23"/>
  <c r="S160" i="23"/>
  <c r="J160" i="23"/>
  <c r="S159" i="23"/>
  <c r="J159" i="23"/>
  <c r="S158" i="23"/>
  <c r="J158" i="23"/>
  <c r="S157" i="23"/>
  <c r="J157" i="23"/>
  <c r="S156" i="23"/>
  <c r="J156" i="23"/>
  <c r="S155" i="23"/>
  <c r="J155" i="23"/>
  <c r="S154" i="23"/>
  <c r="J154" i="23"/>
  <c r="S153" i="23"/>
  <c r="J153" i="23"/>
  <c r="AP152" i="23"/>
  <c r="AA152" i="23"/>
  <c r="V152" i="23"/>
  <c r="T152" i="23"/>
  <c r="S152" i="23"/>
  <c r="K152" i="23"/>
  <c r="J152" i="23"/>
  <c r="S151" i="23"/>
  <c r="J151" i="23"/>
  <c r="AP150" i="23"/>
  <c r="AA150" i="23"/>
  <c r="V150" i="23"/>
  <c r="T150" i="23"/>
  <c r="S150" i="23"/>
  <c r="K150" i="23"/>
  <c r="J150" i="23"/>
  <c r="AP149" i="23"/>
  <c r="AA149" i="23"/>
  <c r="V149" i="23"/>
  <c r="T149" i="23"/>
  <c r="S149" i="23"/>
  <c r="K149" i="23"/>
  <c r="J149" i="23"/>
  <c r="AP148" i="23"/>
  <c r="AA148" i="23"/>
  <c r="V148" i="23"/>
  <c r="T148" i="23"/>
  <c r="S148" i="23"/>
  <c r="K148" i="23"/>
  <c r="J148" i="23"/>
  <c r="AP147" i="23"/>
  <c r="AA147" i="23"/>
  <c r="V147" i="23"/>
  <c r="T147" i="23"/>
  <c r="S147" i="23"/>
  <c r="K147" i="23"/>
  <c r="J147" i="23"/>
  <c r="AP146" i="23"/>
  <c r="AA146" i="23"/>
  <c r="V146" i="23"/>
  <c r="T146" i="23"/>
  <c r="S146" i="23"/>
  <c r="K146" i="23"/>
  <c r="J146" i="23"/>
  <c r="AP145" i="23"/>
  <c r="AA145" i="23"/>
  <c r="V145" i="23"/>
  <c r="T145" i="23"/>
  <c r="S145" i="23"/>
  <c r="K145" i="23"/>
  <c r="J145" i="23"/>
  <c r="AJ144" i="23"/>
  <c r="S144" i="23"/>
  <c r="K144" i="23"/>
  <c r="J144" i="23"/>
  <c r="AJ143" i="23"/>
  <c r="S143" i="23"/>
  <c r="K143" i="23"/>
  <c r="J143" i="23"/>
  <c r="S142" i="23"/>
  <c r="J142" i="23"/>
  <c r="AP141" i="23"/>
  <c r="AA141" i="23"/>
  <c r="V141" i="23"/>
  <c r="T141" i="23"/>
  <c r="S141" i="23"/>
  <c r="K141" i="23"/>
  <c r="J141" i="23"/>
  <c r="S140" i="23"/>
  <c r="K140" i="23"/>
  <c r="J140" i="23"/>
  <c r="AP139" i="23"/>
  <c r="AA139" i="23"/>
  <c r="V139" i="23"/>
  <c r="T139" i="23"/>
  <c r="S139" i="23"/>
  <c r="K139" i="23"/>
  <c r="J139" i="23"/>
  <c r="AP138" i="23"/>
  <c r="AA138" i="23"/>
  <c r="V138" i="23"/>
  <c r="T138" i="23"/>
  <c r="S138" i="23"/>
  <c r="K138" i="23"/>
  <c r="J138" i="23"/>
  <c r="S137" i="23"/>
  <c r="J137" i="23"/>
  <c r="AP136" i="23"/>
  <c r="AA136" i="23"/>
  <c r="V136" i="23"/>
  <c r="T136" i="23"/>
  <c r="S136" i="23"/>
  <c r="K136" i="23"/>
  <c r="J136" i="23"/>
  <c r="AP135" i="23"/>
  <c r="AA135" i="23"/>
  <c r="V135" i="23"/>
  <c r="T135" i="23"/>
  <c r="S135" i="23"/>
  <c r="K135" i="23"/>
  <c r="J135" i="23"/>
  <c r="S134" i="23"/>
  <c r="J134" i="23"/>
  <c r="S133" i="23"/>
  <c r="K133" i="23"/>
  <c r="J133" i="23"/>
  <c r="AP132" i="23"/>
  <c r="AA132" i="23"/>
  <c r="V132" i="23"/>
  <c r="T132" i="23"/>
  <c r="S132" i="23"/>
  <c r="K132" i="23"/>
  <c r="J132" i="23"/>
  <c r="AP131" i="23"/>
  <c r="AA131" i="23"/>
  <c r="V131" i="23"/>
  <c r="T131" i="23"/>
  <c r="S131" i="23"/>
  <c r="K131" i="23"/>
  <c r="J131" i="23"/>
  <c r="S130" i="23"/>
  <c r="J130" i="23"/>
  <c r="S129" i="23"/>
  <c r="J129" i="23"/>
  <c r="AP128" i="23"/>
  <c r="AA128" i="23"/>
  <c r="V128" i="23"/>
  <c r="T128" i="23"/>
  <c r="S128" i="23"/>
  <c r="K128" i="23"/>
  <c r="J128" i="23"/>
  <c r="AP127" i="23"/>
  <c r="AA127" i="23"/>
  <c r="V127" i="23"/>
  <c r="T127" i="23"/>
  <c r="S127" i="23"/>
  <c r="K127" i="23"/>
  <c r="J127" i="23"/>
  <c r="AP126" i="23"/>
  <c r="AA126" i="23"/>
  <c r="V126" i="23"/>
  <c r="T126" i="23"/>
  <c r="S126" i="23"/>
  <c r="K126" i="23"/>
  <c r="J126" i="23"/>
  <c r="AP125" i="23"/>
  <c r="AA125" i="23"/>
  <c r="V125" i="23"/>
  <c r="T125" i="23"/>
  <c r="S125" i="23"/>
  <c r="K125" i="23"/>
  <c r="J125" i="23"/>
  <c r="D125" i="23"/>
  <c r="D126" i="23" s="1"/>
  <c r="D127" i="23" s="1"/>
  <c r="D128" i="23" s="1"/>
  <c r="AP124" i="23"/>
  <c r="AA124" i="23"/>
  <c r="V124" i="23"/>
  <c r="T124" i="23"/>
  <c r="S124" i="23"/>
  <c r="M124" i="23"/>
  <c r="K124" i="23"/>
  <c r="AP123" i="23"/>
  <c r="AA123" i="23"/>
  <c r="V123" i="23"/>
  <c r="T123" i="23"/>
  <c r="S123" i="23"/>
  <c r="K123" i="23"/>
  <c r="J123" i="23"/>
  <c r="AP122" i="23"/>
  <c r="AA122" i="23"/>
  <c r="Y122" i="23"/>
  <c r="V122" i="23"/>
  <c r="T122" i="23"/>
  <c r="S122" i="23"/>
  <c r="K122" i="23"/>
  <c r="J122" i="23"/>
  <c r="AP121" i="23"/>
  <c r="AA121" i="23"/>
  <c r="V121" i="23"/>
  <c r="T121" i="23"/>
  <c r="S121" i="23"/>
  <c r="K121" i="23"/>
  <c r="J121" i="23"/>
  <c r="AP120" i="23"/>
  <c r="AA120" i="23"/>
  <c r="V120" i="23"/>
  <c r="T120" i="23"/>
  <c r="S120" i="23"/>
  <c r="K120" i="23"/>
  <c r="J120" i="23"/>
  <c r="AP119" i="23"/>
  <c r="AA119" i="23"/>
  <c r="V119" i="23"/>
  <c r="T119" i="23"/>
  <c r="S119" i="23"/>
  <c r="K119" i="23"/>
  <c r="J119" i="23"/>
  <c r="AP118" i="23"/>
  <c r="AA118" i="23"/>
  <c r="V118" i="23"/>
  <c r="T118" i="23"/>
  <c r="S118" i="23"/>
  <c r="K118" i="23"/>
  <c r="J118" i="23"/>
  <c r="AP117" i="23"/>
  <c r="AA117" i="23"/>
  <c r="V117" i="23"/>
  <c r="T117" i="23"/>
  <c r="S117" i="23"/>
  <c r="K117" i="23"/>
  <c r="J117" i="23"/>
  <c r="AP116" i="23"/>
  <c r="AA116" i="23"/>
  <c r="V116" i="23"/>
  <c r="T116" i="23"/>
  <c r="S116" i="23"/>
  <c r="K116" i="23"/>
  <c r="J116" i="23"/>
  <c r="S115" i="23"/>
  <c r="K115" i="23"/>
  <c r="J115" i="23"/>
  <c r="S114" i="23"/>
  <c r="J114" i="23"/>
  <c r="AP113" i="23"/>
  <c r="AA113" i="23"/>
  <c r="V113" i="23"/>
  <c r="T113" i="23"/>
  <c r="S113" i="23"/>
  <c r="K113" i="23"/>
  <c r="J113" i="23"/>
  <c r="S112" i="23"/>
  <c r="J112" i="23"/>
  <c r="AJ111" i="23"/>
  <c r="S111" i="23"/>
  <c r="K111" i="23"/>
  <c r="J111" i="23"/>
  <c r="AP110" i="23"/>
  <c r="AA110" i="23"/>
  <c r="V110" i="23"/>
  <c r="T110" i="23"/>
  <c r="S110" i="23"/>
  <c r="K110" i="23"/>
  <c r="J110" i="23"/>
  <c r="AP109" i="23"/>
  <c r="AM109" i="23"/>
  <c r="AA109" i="23"/>
  <c r="V109" i="23"/>
  <c r="T109" i="23"/>
  <c r="S109" i="23"/>
  <c r="K109" i="23"/>
  <c r="J109" i="23"/>
  <c r="AP108" i="23"/>
  <c r="AA108" i="23"/>
  <c r="V108" i="23"/>
  <c r="T108" i="23"/>
  <c r="S108" i="23"/>
  <c r="K108" i="23"/>
  <c r="J108" i="23"/>
  <c r="AP107" i="23"/>
  <c r="AM107" i="23"/>
  <c r="AA107" i="23"/>
  <c r="V107" i="23"/>
  <c r="T107" i="23"/>
  <c r="S107" i="23"/>
  <c r="K107" i="23"/>
  <c r="J107" i="23"/>
  <c r="S106" i="23"/>
  <c r="K106" i="23"/>
  <c r="J106" i="23"/>
  <c r="AP105" i="23"/>
  <c r="AA105" i="23"/>
  <c r="V105" i="23"/>
  <c r="T105" i="23"/>
  <c r="S105" i="23"/>
  <c r="K105" i="23"/>
  <c r="J105" i="23"/>
  <c r="AP104" i="23"/>
  <c r="AM104" i="23"/>
  <c r="AA104" i="23"/>
  <c r="V104" i="23"/>
  <c r="T104" i="23"/>
  <c r="S104" i="23"/>
  <c r="K104" i="23"/>
  <c r="J104" i="23"/>
  <c r="AP103" i="23"/>
  <c r="AM103" i="23"/>
  <c r="AA103" i="23"/>
  <c r="V103" i="23"/>
  <c r="T103" i="23"/>
  <c r="S103" i="23"/>
  <c r="K103" i="23"/>
  <c r="J103" i="23"/>
  <c r="AP102" i="23"/>
  <c r="AA102" i="23"/>
  <c r="V102" i="23"/>
  <c r="T102" i="23"/>
  <c r="S102" i="23"/>
  <c r="K102" i="23"/>
  <c r="J102" i="23"/>
  <c r="AP101" i="23"/>
  <c r="AA101" i="23"/>
  <c r="V101" i="23"/>
  <c r="T101" i="23"/>
  <c r="S101" i="23"/>
  <c r="K101" i="23"/>
  <c r="J101" i="23"/>
  <c r="S100" i="23"/>
  <c r="J100" i="23"/>
  <c r="AP99" i="23"/>
  <c r="AA99" i="23"/>
  <c r="V99" i="23"/>
  <c r="T99" i="23"/>
  <c r="S99" i="23"/>
  <c r="K99" i="23"/>
  <c r="J99" i="23"/>
  <c r="AP98" i="23"/>
  <c r="AA98" i="23"/>
  <c r="V98" i="23"/>
  <c r="T98" i="23"/>
  <c r="S98" i="23"/>
  <c r="K98" i="23"/>
  <c r="J98" i="23"/>
  <c r="AP97" i="23"/>
  <c r="AA97" i="23"/>
  <c r="V97" i="23"/>
  <c r="T97" i="23"/>
  <c r="S97" i="23"/>
  <c r="K97" i="23"/>
  <c r="J97" i="23"/>
  <c r="AP96" i="23"/>
  <c r="AA96" i="23"/>
  <c r="V96" i="23"/>
  <c r="T96" i="23"/>
  <c r="S96" i="23"/>
  <c r="K96" i="23"/>
  <c r="J96" i="23"/>
  <c r="S95" i="23"/>
  <c r="J95" i="23"/>
  <c r="S94" i="23"/>
  <c r="J94" i="23"/>
  <c r="AP93" i="23"/>
  <c r="AA93" i="23"/>
  <c r="V93" i="23"/>
  <c r="T93" i="23"/>
  <c r="S93" i="23"/>
  <c r="K93" i="23"/>
  <c r="J93" i="23"/>
  <c r="AP92" i="23"/>
  <c r="AA92" i="23"/>
  <c r="V92" i="23"/>
  <c r="T92" i="23"/>
  <c r="S92" i="23"/>
  <c r="K92" i="23"/>
  <c r="J92" i="23"/>
  <c r="Y92" i="23" s="1"/>
  <c r="AP91" i="23"/>
  <c r="AA91" i="23"/>
  <c r="V91" i="23"/>
  <c r="T91" i="23"/>
  <c r="S91" i="23"/>
  <c r="K91" i="23"/>
  <c r="J91" i="23"/>
  <c r="AP90" i="23"/>
  <c r="AA90" i="23"/>
  <c r="V90" i="23"/>
  <c r="T90" i="23"/>
  <c r="S90" i="23"/>
  <c r="K90" i="23"/>
  <c r="J90" i="23"/>
  <c r="S89" i="23"/>
  <c r="J89" i="23"/>
  <c r="S88" i="23"/>
  <c r="J88" i="23"/>
  <c r="AP87" i="23"/>
  <c r="AM87" i="23"/>
  <c r="AA87" i="23"/>
  <c r="V87" i="23"/>
  <c r="T87" i="23"/>
  <c r="S87" i="23"/>
  <c r="K87" i="23"/>
  <c r="J87" i="23"/>
  <c r="AP86" i="23"/>
  <c r="AM86" i="23"/>
  <c r="AA86" i="23"/>
  <c r="V86" i="23"/>
  <c r="T86" i="23"/>
  <c r="S86" i="23"/>
  <c r="K86" i="23"/>
  <c r="J86" i="23"/>
  <c r="S85" i="23"/>
  <c r="J85" i="23"/>
  <c r="AP84" i="23"/>
  <c r="AM84" i="23"/>
  <c r="AA84" i="23"/>
  <c r="V84" i="23"/>
  <c r="T84" i="23"/>
  <c r="S84" i="23"/>
  <c r="K84" i="23"/>
  <c r="J84" i="23"/>
  <c r="S83" i="23"/>
  <c r="J83" i="23"/>
  <c r="S82" i="23"/>
  <c r="J82" i="23"/>
  <c r="AP81" i="23"/>
  <c r="AA81" i="23"/>
  <c r="V81" i="23"/>
  <c r="T81" i="23"/>
  <c r="S81" i="23"/>
  <c r="K81" i="23"/>
  <c r="J81" i="23"/>
  <c r="AP80" i="23"/>
  <c r="AA80" i="23"/>
  <c r="V80" i="23"/>
  <c r="T80" i="23"/>
  <c r="S80" i="23"/>
  <c r="K80" i="23"/>
  <c r="J80" i="23"/>
  <c r="AP79" i="23"/>
  <c r="AA79" i="23"/>
  <c r="V79" i="23"/>
  <c r="T79" i="23"/>
  <c r="S79" i="23"/>
  <c r="K79" i="23"/>
  <c r="J79" i="23"/>
  <c r="AP78" i="23"/>
  <c r="AA78" i="23"/>
  <c r="V78" i="23"/>
  <c r="T78" i="23"/>
  <c r="S78" i="23"/>
  <c r="K78" i="23"/>
  <c r="J78" i="23"/>
  <c r="AP77" i="23"/>
  <c r="AA77" i="23"/>
  <c r="V77" i="23"/>
  <c r="T77" i="23"/>
  <c r="S77" i="23"/>
  <c r="K77" i="23"/>
  <c r="J77" i="23"/>
  <c r="AP76" i="23"/>
  <c r="AA76" i="23"/>
  <c r="V76" i="23"/>
  <c r="T76" i="23"/>
  <c r="S76" i="23"/>
  <c r="K76" i="23"/>
  <c r="J76" i="23"/>
  <c r="AP75" i="23"/>
  <c r="AA75" i="23"/>
  <c r="V75" i="23"/>
  <c r="T75" i="23"/>
  <c r="S75" i="23"/>
  <c r="K75" i="23"/>
  <c r="J75" i="23"/>
  <c r="AP74" i="23"/>
  <c r="AA74" i="23"/>
  <c r="V74" i="23"/>
  <c r="T74" i="23"/>
  <c r="S74" i="23"/>
  <c r="K74" i="23"/>
  <c r="J74" i="23"/>
  <c r="S73" i="23"/>
  <c r="K73" i="23"/>
  <c r="J73" i="23"/>
  <c r="AP72" i="23"/>
  <c r="AA72" i="23"/>
  <c r="V72" i="23"/>
  <c r="T72" i="23"/>
  <c r="S72" i="23"/>
  <c r="K72" i="23"/>
  <c r="J72" i="23"/>
  <c r="AP71" i="23"/>
  <c r="AA71" i="23"/>
  <c r="V71" i="23"/>
  <c r="T71" i="23"/>
  <c r="S71" i="23"/>
  <c r="K71" i="23"/>
  <c r="J71" i="23"/>
  <c r="AP70" i="23"/>
  <c r="AA70" i="23"/>
  <c r="V70" i="23"/>
  <c r="T70" i="23"/>
  <c r="S70" i="23"/>
  <c r="K70" i="23"/>
  <c r="J70" i="23"/>
  <c r="AP69" i="23"/>
  <c r="AA69" i="23"/>
  <c r="V69" i="23"/>
  <c r="T69" i="23"/>
  <c r="S69" i="23"/>
  <c r="K69" i="23"/>
  <c r="J69" i="23"/>
  <c r="AP68" i="23"/>
  <c r="AA68" i="23"/>
  <c r="V68" i="23"/>
  <c r="T68" i="23"/>
  <c r="S68" i="23"/>
  <c r="K68" i="23"/>
  <c r="J68" i="23"/>
  <c r="AP67" i="23"/>
  <c r="AA67" i="23"/>
  <c r="V67" i="23"/>
  <c r="T67" i="23"/>
  <c r="S67" i="23"/>
  <c r="K67" i="23"/>
  <c r="J67" i="23"/>
  <c r="AP66" i="23"/>
  <c r="AA66" i="23"/>
  <c r="V66" i="23"/>
  <c r="T66" i="23"/>
  <c r="S66" i="23"/>
  <c r="K66" i="23"/>
  <c r="J66" i="23"/>
  <c r="S65" i="23"/>
  <c r="J65" i="23"/>
  <c r="S64" i="23"/>
  <c r="J64" i="23"/>
  <c r="AP63" i="23"/>
  <c r="AA63" i="23"/>
  <c r="V63" i="23"/>
  <c r="T63" i="23"/>
  <c r="S63" i="23"/>
  <c r="K63" i="23"/>
  <c r="J63" i="23"/>
  <c r="S62" i="23"/>
  <c r="J62" i="23"/>
  <c r="AP61" i="23"/>
  <c r="AA61" i="23"/>
  <c r="V61" i="23"/>
  <c r="T61" i="23"/>
  <c r="S61" i="23"/>
  <c r="K61" i="23"/>
  <c r="J61" i="23"/>
  <c r="AP60" i="23"/>
  <c r="AA60" i="23"/>
  <c r="V60" i="23"/>
  <c r="T60" i="23"/>
  <c r="S60" i="23"/>
  <c r="K60" i="23"/>
  <c r="J60" i="23"/>
  <c r="D60" i="23"/>
  <c r="D61" i="23" s="1"/>
  <c r="S59" i="23"/>
  <c r="J59" i="23"/>
  <c r="S58" i="23"/>
  <c r="J58" i="23"/>
  <c r="D58" i="23"/>
  <c r="D59" i="23" s="1"/>
  <c r="AP57" i="23"/>
  <c r="AA57" i="23"/>
  <c r="V57" i="23"/>
  <c r="T57" i="23"/>
  <c r="S57" i="23"/>
  <c r="K57" i="23"/>
  <c r="J57" i="23"/>
  <c r="AP56" i="23"/>
  <c r="AA56" i="23"/>
  <c r="V56" i="23"/>
  <c r="T56" i="23"/>
  <c r="S56" i="23"/>
  <c r="K56" i="23"/>
  <c r="J56" i="23"/>
  <c r="AP55" i="23"/>
  <c r="AA55" i="23"/>
  <c r="V55" i="23"/>
  <c r="T55" i="23"/>
  <c r="S55" i="23"/>
  <c r="K55" i="23"/>
  <c r="J55" i="23"/>
  <c r="AP54" i="23"/>
  <c r="AA54" i="23"/>
  <c r="V54" i="23"/>
  <c r="T54" i="23"/>
  <c r="S54" i="23"/>
  <c r="K54" i="23"/>
  <c r="J54" i="23"/>
  <c r="AJ53" i="23"/>
  <c r="S53" i="23"/>
  <c r="K53" i="23"/>
  <c r="J53" i="23"/>
  <c r="AP52" i="23"/>
  <c r="AA52" i="23"/>
  <c r="V52" i="23"/>
  <c r="T52" i="23"/>
  <c r="S52" i="23"/>
  <c r="K52" i="23"/>
  <c r="J52" i="23"/>
  <c r="AP51" i="23"/>
  <c r="AA51" i="23"/>
  <c r="V51" i="23"/>
  <c r="T51" i="23"/>
  <c r="S51" i="23"/>
  <c r="K51" i="23"/>
  <c r="J51" i="23"/>
  <c r="S50" i="23"/>
  <c r="J50" i="23"/>
  <c r="S49" i="23"/>
  <c r="J49" i="23"/>
  <c r="S48" i="23"/>
  <c r="J48" i="23"/>
  <c r="AP47" i="23"/>
  <c r="AA47" i="23"/>
  <c r="V47" i="23"/>
  <c r="T47" i="23"/>
  <c r="S47" i="23"/>
  <c r="K47" i="23"/>
  <c r="J47" i="23"/>
  <c r="S46" i="23"/>
  <c r="J46" i="23"/>
  <c r="S45" i="23"/>
  <c r="J45" i="23"/>
  <c r="AP44" i="23"/>
  <c r="AA44" i="23"/>
  <c r="V44" i="23"/>
  <c r="T44" i="23"/>
  <c r="S44" i="23"/>
  <c r="K44" i="23"/>
  <c r="J44" i="23"/>
  <c r="AP43" i="23"/>
  <c r="AA43" i="23"/>
  <c r="V43" i="23"/>
  <c r="T43" i="23"/>
  <c r="S43" i="23"/>
  <c r="K43" i="23"/>
  <c r="J43" i="23"/>
  <c r="AP42" i="23"/>
  <c r="AA42" i="23"/>
  <c r="V42" i="23"/>
  <c r="T42" i="23"/>
  <c r="S42" i="23"/>
  <c r="K42" i="23"/>
  <c r="J42" i="23"/>
  <c r="AP41" i="23"/>
  <c r="AA41" i="23"/>
  <c r="V41" i="23"/>
  <c r="T41" i="23"/>
  <c r="S41" i="23"/>
  <c r="K41" i="23"/>
  <c r="J41" i="23"/>
  <c r="AP40" i="23"/>
  <c r="AA40" i="23"/>
  <c r="V40" i="23"/>
  <c r="T40" i="23"/>
  <c r="S40" i="23"/>
  <c r="K40" i="23"/>
  <c r="J40" i="23"/>
  <c r="AP39" i="23"/>
  <c r="AA39" i="23"/>
  <c r="V39" i="23"/>
  <c r="T39" i="23"/>
  <c r="S39" i="23"/>
  <c r="K39" i="23"/>
  <c r="J39" i="23"/>
  <c r="AP38" i="23"/>
  <c r="AA38" i="23"/>
  <c r="V38" i="23"/>
  <c r="T38" i="23"/>
  <c r="S38" i="23"/>
  <c r="K38" i="23"/>
  <c r="J38" i="23"/>
  <c r="AP37" i="23"/>
  <c r="AA37" i="23"/>
  <c r="V37" i="23"/>
  <c r="T37" i="23"/>
  <c r="S37" i="23"/>
  <c r="K37" i="23"/>
  <c r="J37" i="23"/>
  <c r="AP36" i="23"/>
  <c r="AA36" i="23"/>
  <c r="V36" i="23"/>
  <c r="T36" i="23"/>
  <c r="S36" i="23"/>
  <c r="K36" i="23"/>
  <c r="J36" i="23"/>
  <c r="AP35" i="23"/>
  <c r="AA35" i="23"/>
  <c r="V35" i="23"/>
  <c r="T35" i="23"/>
  <c r="S35" i="23"/>
  <c r="K35" i="23"/>
  <c r="J35" i="23"/>
  <c r="AP34" i="23"/>
  <c r="AA34" i="23"/>
  <c r="V34" i="23"/>
  <c r="T34" i="23"/>
  <c r="S34" i="23"/>
  <c r="K34" i="23"/>
  <c r="J34" i="23"/>
  <c r="AP33" i="23"/>
  <c r="AA33" i="23"/>
  <c r="V33" i="23"/>
  <c r="T33" i="23"/>
  <c r="S33" i="23"/>
  <c r="K33" i="23"/>
  <c r="J33" i="23"/>
  <c r="AP32" i="23"/>
  <c r="AA32" i="23"/>
  <c r="V32" i="23"/>
  <c r="T32" i="23"/>
  <c r="S32" i="23"/>
  <c r="K32" i="23"/>
  <c r="J32" i="23"/>
  <c r="S31" i="23"/>
  <c r="J31" i="23"/>
  <c r="S30" i="23"/>
  <c r="J30" i="23"/>
  <c r="S29" i="23"/>
  <c r="J29" i="23"/>
  <c r="S28" i="23"/>
  <c r="J28" i="23"/>
  <c r="AJ27" i="23"/>
  <c r="S27" i="23"/>
  <c r="K27" i="23"/>
  <c r="J27" i="23"/>
  <c r="AP26" i="23"/>
  <c r="AA26" i="23"/>
  <c r="V26" i="23"/>
  <c r="T26" i="23"/>
  <c r="S26" i="23"/>
  <c r="K26" i="23"/>
  <c r="J26" i="23"/>
  <c r="AP25" i="23"/>
  <c r="AA25" i="23"/>
  <c r="V25" i="23"/>
  <c r="T25" i="23"/>
  <c r="S25" i="23"/>
  <c r="K25" i="23"/>
  <c r="J25" i="23"/>
  <c r="AP24" i="23"/>
  <c r="AA24" i="23"/>
  <c r="V24" i="23"/>
  <c r="T24" i="23"/>
  <c r="S24" i="23"/>
  <c r="K24" i="23"/>
  <c r="J24" i="23"/>
  <c r="AP23" i="23"/>
  <c r="AA23" i="23"/>
  <c r="V23" i="23"/>
  <c r="T23" i="23"/>
  <c r="S23" i="23"/>
  <c r="K23" i="23"/>
  <c r="J23" i="23"/>
  <c r="S22" i="23"/>
  <c r="J22" i="23"/>
  <c r="S21" i="23"/>
  <c r="J21" i="23"/>
  <c r="AP20" i="23"/>
  <c r="AA20" i="23"/>
  <c r="V20" i="23"/>
  <c r="T20" i="23"/>
  <c r="S20" i="23"/>
  <c r="K20" i="23"/>
  <c r="J20" i="23"/>
  <c r="S19" i="23"/>
  <c r="J19" i="23"/>
  <c r="AP18" i="23"/>
  <c r="AA18" i="23"/>
  <c r="V18" i="23"/>
  <c r="T18" i="23"/>
  <c r="S18" i="23"/>
  <c r="K18" i="23"/>
  <c r="J18" i="23"/>
  <c r="AP17" i="23"/>
  <c r="AA17" i="23"/>
  <c r="V17" i="23"/>
  <c r="T17" i="23"/>
  <c r="S17" i="23"/>
  <c r="K17" i="23"/>
  <c r="J17" i="23"/>
  <c r="S16" i="23"/>
  <c r="J16" i="23"/>
  <c r="S15" i="23"/>
  <c r="J15" i="23"/>
  <c r="AP14" i="23"/>
  <c r="AA14" i="23"/>
  <c r="V14" i="23"/>
  <c r="T14" i="23"/>
  <c r="S14" i="23"/>
  <c r="K14" i="23"/>
  <c r="J14" i="23"/>
  <c r="AP13" i="23"/>
  <c r="AA13" i="23"/>
  <c r="V13" i="23"/>
  <c r="T13" i="23"/>
  <c r="S13" i="23"/>
  <c r="K13" i="23"/>
  <c r="J13" i="23"/>
  <c r="AP12" i="23"/>
  <c r="AA12" i="23"/>
  <c r="V12" i="23"/>
  <c r="T12" i="23"/>
  <c r="S12" i="23"/>
  <c r="K12" i="23"/>
  <c r="J12" i="23"/>
  <c r="S11" i="23"/>
  <c r="J11" i="23"/>
  <c r="S10" i="23"/>
  <c r="K10" i="23"/>
  <c r="J10" i="23"/>
  <c r="S9" i="23"/>
  <c r="K9" i="23"/>
  <c r="J9" i="23"/>
  <c r="S8" i="23"/>
  <c r="K8" i="23"/>
  <c r="J8" i="23"/>
  <c r="S7" i="23"/>
  <c r="J7" i="23"/>
  <c r="AP6" i="23"/>
  <c r="AA6" i="23"/>
  <c r="V6" i="23"/>
  <c r="T6" i="23"/>
  <c r="S6" i="23"/>
  <c r="K6" i="23"/>
  <c r="J6" i="23"/>
  <c r="AP5" i="23"/>
  <c r="AA5" i="23"/>
  <c r="V5" i="23"/>
  <c r="T5" i="23"/>
  <c r="S5" i="23"/>
  <c r="K5" i="23"/>
  <c r="J5" i="23"/>
  <c r="AP4" i="23"/>
  <c r="AA4" i="23"/>
  <c r="V4" i="23"/>
  <c r="T4" i="23"/>
  <c r="S4" i="23"/>
  <c r="K4" i="23"/>
  <c r="J4" i="23"/>
  <c r="D4" i="23"/>
  <c r="D5" i="23" s="1"/>
  <c r="D6" i="23" s="1"/>
  <c r="AP3" i="23"/>
  <c r="V3" i="23"/>
  <c r="T3" i="23"/>
  <c r="S3" i="23"/>
  <c r="K3" i="23"/>
  <c r="J3" i="23"/>
  <c r="S895" i="23" l="1"/>
  <c r="AP279" i="23"/>
  <c r="S280" i="23"/>
  <c r="T280" i="23"/>
  <c r="AP280" i="23"/>
  <c r="J279" i="23"/>
  <c r="S279" i="23"/>
  <c r="T279" i="23"/>
  <c r="T921" i="23" s="1"/>
  <c r="J280" i="23"/>
  <c r="D618" i="23"/>
  <c r="D619" i="23" s="1"/>
  <c r="D620" i="23"/>
  <c r="D621" i="23" s="1"/>
  <c r="D622" i="23" s="1"/>
  <c r="D623" i="23" s="1"/>
  <c r="M894" i="23"/>
  <c r="J894" i="23" s="1"/>
  <c r="D824" i="23"/>
  <c r="D825" i="23" s="1"/>
  <c r="D826" i="23" s="1"/>
  <c r="S538" i="23"/>
  <c r="D789" i="23"/>
  <c r="D790" i="23" s="1"/>
  <c r="D791" i="23" s="1"/>
  <c r="S556" i="23"/>
  <c r="D868" i="23"/>
  <c r="V280" i="23"/>
  <c r="D890" i="23"/>
  <c r="D891" i="23" s="1"/>
  <c r="D892" i="23" s="1"/>
  <c r="D893" i="23" s="1"/>
  <c r="D894" i="23" s="1"/>
  <c r="D895" i="23" s="1"/>
  <c r="D896" i="23" s="1"/>
  <c r="D897" i="23" s="1"/>
  <c r="D898" i="23" s="1"/>
  <c r="Q921" i="23"/>
  <c r="Y921" i="23" s="1"/>
  <c r="J538" i="23"/>
  <c r="D384" i="23"/>
  <c r="D385" i="23" s="1"/>
  <c r="D387" i="23" s="1"/>
  <c r="D388" i="23" s="1"/>
  <c r="D383" i="23"/>
  <c r="D694" i="23"/>
  <c r="D695" i="23"/>
  <c r="D129" i="23"/>
  <c r="D130" i="23" s="1"/>
  <c r="D131" i="23"/>
  <c r="D132" i="23" s="1"/>
  <c r="D858" i="23"/>
  <c r="D859" i="23" s="1"/>
  <c r="D860" i="23" s="1"/>
  <c r="D861" i="23" s="1"/>
  <c r="D857" i="23"/>
  <c r="D593" i="23"/>
  <c r="D594" i="23"/>
  <c r="D63" i="23"/>
  <c r="D62" i="23"/>
  <c r="D255" i="23"/>
  <c r="D256" i="23" s="1"/>
  <c r="D257" i="23"/>
  <c r="D258" i="23" s="1"/>
  <c r="D259" i="23" s="1"/>
  <c r="D260" i="23" s="1"/>
  <c r="D447" i="23"/>
  <c r="D448" i="23" s="1"/>
  <c r="D449" i="23" s="1"/>
  <c r="D450" i="23" s="1"/>
  <c r="D451" i="23" s="1"/>
  <c r="D452" i="23" s="1"/>
  <c r="D453" i="23" s="1"/>
  <c r="D441" i="23"/>
  <c r="D442" i="23" s="1"/>
  <c r="D443" i="23" s="1"/>
  <c r="D444" i="23" s="1"/>
  <c r="D445" i="23" s="1"/>
  <c r="D446" i="23" s="1"/>
  <c r="D232" i="23"/>
  <c r="D233" i="23"/>
  <c r="D234" i="23" s="1"/>
  <c r="D235" i="23" s="1"/>
  <c r="D7" i="23"/>
  <c r="D8" i="23" s="1"/>
  <c r="D9" i="23" s="1"/>
  <c r="D10" i="23" s="1"/>
  <c r="D11" i="23" s="1"/>
  <c r="D12" i="23"/>
  <c r="D13" i="23" s="1"/>
  <c r="D14" i="23" s="1"/>
  <c r="D465" i="23"/>
  <c r="D467" i="23" s="1"/>
  <c r="D468" i="23" s="1"/>
  <c r="D469" i="23" s="1"/>
  <c r="D470" i="23" s="1"/>
  <c r="D471" i="23" s="1"/>
  <c r="D472" i="23" s="1"/>
  <c r="D464" i="23"/>
  <c r="D466" i="23" s="1"/>
  <c r="D795" i="23"/>
  <c r="D796" i="23" s="1"/>
  <c r="D794" i="23"/>
  <c r="D872" i="23"/>
  <c r="D871" i="23"/>
  <c r="D590" i="23"/>
  <c r="D591" i="23" s="1"/>
  <c r="J124" i="23"/>
  <c r="D226" i="23"/>
  <c r="AM921" i="23"/>
  <c r="AM926" i="23" s="1"/>
  <c r="S885" i="23"/>
  <c r="S893" i="23"/>
  <c r="J891" i="23"/>
  <c r="J589" i="23"/>
  <c r="J896" i="23"/>
  <c r="V279" i="23"/>
  <c r="V921" i="23" s="1"/>
  <c r="W921" i="23" l="1"/>
  <c r="U921" i="23"/>
  <c r="M921" i="23"/>
  <c r="S921" i="23"/>
  <c r="D899" i="23"/>
  <c r="D900" i="23" s="1"/>
  <c r="D624" i="23"/>
  <c r="D625" i="23" s="1"/>
  <c r="D626" i="23" s="1"/>
  <c r="D627" i="23" s="1"/>
  <c r="D628" i="23" s="1"/>
  <c r="AA921" i="23"/>
  <c r="D827" i="23"/>
  <c r="D828" i="23"/>
  <c r="D829" i="23" s="1"/>
  <c r="J921" i="23"/>
  <c r="D611" i="23"/>
  <c r="D652" i="23" s="1"/>
  <c r="D595" i="23"/>
  <c r="D596" i="23" s="1"/>
  <c r="D597" i="23" s="1"/>
  <c r="D598" i="23" s="1"/>
  <c r="D599" i="23" s="1"/>
  <c r="D600" i="23" s="1"/>
  <c r="D601" i="23" s="1"/>
  <c r="D602" i="23" s="1"/>
  <c r="D603" i="23" s="1"/>
  <c r="D604" i="23" s="1"/>
  <c r="D605" i="23" s="1"/>
  <c r="D606" i="23" s="1"/>
  <c r="D607" i="23" s="1"/>
  <c r="D608" i="23" s="1"/>
  <c r="D609" i="23" s="1"/>
  <c r="D610" i="23" s="1"/>
  <c r="D473" i="23"/>
  <c r="D474" i="23" s="1"/>
  <c r="D475" i="23" s="1"/>
  <c r="D476" i="23" s="1"/>
  <c r="D477" i="23" s="1"/>
  <c r="D478" i="23" s="1"/>
  <c r="D479" i="23"/>
  <c r="D480" i="23" s="1"/>
  <c r="D481" i="23" s="1"/>
  <c r="D482" i="23" s="1"/>
  <c r="D483" i="23" s="1"/>
  <c r="D484" i="23" s="1"/>
  <c r="D485" i="23" s="1"/>
  <c r="D486" i="23" s="1"/>
  <c r="D487" i="23" s="1"/>
  <c r="D488" i="23" s="1"/>
  <c r="D489" i="23" s="1"/>
  <c r="D490" i="23" s="1"/>
  <c r="D491" i="23" s="1"/>
  <c r="D492" i="23" s="1"/>
  <c r="D493" i="23" s="1"/>
  <c r="D494" i="23" s="1"/>
  <c r="D495" i="23" s="1"/>
  <c r="D496" i="23" s="1"/>
  <c r="D497" i="23" s="1"/>
  <c r="D498" i="23" s="1"/>
  <c r="D499" i="23" s="1"/>
  <c r="D500" i="23" s="1"/>
  <c r="D501" i="23" s="1"/>
  <c r="D502" i="23" s="1"/>
  <c r="D503" i="23" s="1"/>
  <c r="D17" i="23"/>
  <c r="D18" i="23" s="1"/>
  <c r="D15" i="23"/>
  <c r="D16" i="23" s="1"/>
  <c r="D236" i="23"/>
  <c r="D237" i="23" s="1"/>
  <c r="D238" i="23" s="1"/>
  <c r="D239" i="23"/>
  <c r="D629" i="23"/>
  <c r="D630" i="23" s="1"/>
  <c r="D631" i="23" s="1"/>
  <c r="D863" i="23"/>
  <c r="D862" i="23"/>
  <c r="D135" i="23"/>
  <c r="D136" i="23" s="1"/>
  <c r="D133" i="23"/>
  <c r="D134" i="23" s="1"/>
  <c r="D874" i="23"/>
  <c r="D873" i="23"/>
  <c r="D875" i="23" s="1"/>
  <c r="D876" i="23" s="1"/>
  <c r="D675" i="23"/>
  <c r="D676" i="23" s="1"/>
  <c r="D677" i="23" s="1"/>
  <c r="D678" i="23" s="1"/>
  <c r="D679" i="23" s="1"/>
  <c r="D680" i="23" s="1"/>
  <c r="D454" i="23"/>
  <c r="D261" i="23"/>
  <c r="D262" i="23" s="1"/>
  <c r="D263" i="23"/>
  <c r="D696" i="23"/>
  <c r="D698" i="23"/>
  <c r="D798" i="23"/>
  <c r="D799" i="23" s="1"/>
  <c r="D800" i="23" s="1"/>
  <c r="D801" i="23" s="1"/>
  <c r="D802" i="23" s="1"/>
  <c r="D803" i="23" s="1"/>
  <c r="D804" i="23" s="1"/>
  <c r="D805" i="23" s="1"/>
  <c r="D806" i="23" s="1"/>
  <c r="D807" i="23" s="1"/>
  <c r="D809" i="23" s="1"/>
  <c r="D810" i="23" s="1"/>
  <c r="D811" i="23" s="1"/>
  <c r="D812" i="23" s="1"/>
  <c r="D813" i="23" s="1"/>
  <c r="D797" i="23"/>
  <c r="D66" i="23"/>
  <c r="D67" i="23" s="1"/>
  <c r="D68" i="23" s="1"/>
  <c r="D69" i="23" s="1"/>
  <c r="D70" i="23" s="1"/>
  <c r="D71" i="23" s="1"/>
  <c r="D72" i="23" s="1"/>
  <c r="D64" i="23"/>
  <c r="D65" i="23" s="1"/>
  <c r="D403" i="23"/>
  <c r="D404" i="23" s="1"/>
  <c r="D405" i="23" s="1"/>
  <c r="D406" i="23" s="1"/>
  <c r="D407" i="23" s="1"/>
  <c r="D408" i="23" s="1"/>
  <c r="D409" i="23" s="1"/>
  <c r="D410" i="23" s="1"/>
  <c r="D411" i="23" s="1"/>
  <c r="D412" i="23" s="1"/>
  <c r="D413" i="23" s="1"/>
  <c r="D389" i="23"/>
  <c r="D390" i="23" s="1"/>
  <c r="D391" i="23" s="1"/>
  <c r="D392" i="23" s="1"/>
  <c r="D393" i="23" s="1"/>
  <c r="D394" i="23" s="1"/>
  <c r="D395" i="23" s="1"/>
  <c r="D396" i="23" s="1"/>
  <c r="D397" i="23" s="1"/>
  <c r="D398" i="23" s="1"/>
  <c r="D399" i="23" s="1"/>
  <c r="D400" i="23" s="1"/>
  <c r="D401" i="23" s="1"/>
  <c r="D402" i="23" s="1"/>
  <c r="D901" i="23" l="1"/>
  <c r="D902" i="23" s="1"/>
  <c r="D903" i="23" s="1"/>
  <c r="D904" i="23" s="1"/>
  <c r="D905" i="23" s="1"/>
  <c r="D906" i="23" s="1"/>
  <c r="D907" i="23" s="1"/>
  <c r="D908" i="23" s="1"/>
  <c r="D909" i="23" s="1"/>
  <c r="D910" i="23" s="1"/>
  <c r="D911" i="23" s="1"/>
  <c r="D912" i="23" s="1"/>
  <c r="D913" i="23" s="1"/>
  <c r="D914" i="23" s="1"/>
  <c r="D915" i="23" s="1"/>
  <c r="D916" i="23" s="1"/>
  <c r="D917" i="23" s="1"/>
  <c r="D918" i="23" s="1"/>
  <c r="D919" i="23" s="1"/>
  <c r="D920" i="23" s="1"/>
  <c r="D831" i="23"/>
  <c r="D832" i="23" s="1"/>
  <c r="D830" i="23"/>
  <c r="D74" i="23"/>
  <c r="D75" i="23" s="1"/>
  <c r="D76" i="23" s="1"/>
  <c r="D77" i="23" s="1"/>
  <c r="D78" i="23" s="1"/>
  <c r="D79" i="23" s="1"/>
  <c r="D80" i="23" s="1"/>
  <c r="D81" i="23" s="1"/>
  <c r="D73" i="23"/>
  <c r="D814" i="23"/>
  <c r="D815" i="23"/>
  <c r="D816" i="23" s="1"/>
  <c r="D817" i="23" s="1"/>
  <c r="D818" i="23" s="1"/>
  <c r="D264" i="23"/>
  <c r="D265" i="23"/>
  <c r="D266" i="23" s="1"/>
  <c r="D267" i="23" s="1"/>
  <c r="D268" i="23" s="1"/>
  <c r="D269" i="23" s="1"/>
  <c r="D240" i="23"/>
  <c r="D241" i="23"/>
  <c r="D242" i="23" s="1"/>
  <c r="D279" i="23" s="1"/>
  <c r="D280" i="23" s="1"/>
  <c r="D281" i="23" s="1"/>
  <c r="D282" i="23" s="1"/>
  <c r="D283" i="23" s="1"/>
  <c r="D284" i="23" s="1"/>
  <c r="D285" i="23" s="1"/>
  <c r="D878" i="23"/>
  <c r="D877" i="23"/>
  <c r="D19" i="23"/>
  <c r="D20" i="23"/>
  <c r="D137" i="23"/>
  <c r="D138" i="23"/>
  <c r="D139" i="23" s="1"/>
  <c r="D697" i="23"/>
  <c r="D700" i="23" s="1"/>
  <c r="D701" i="23" s="1"/>
  <c r="D702" i="23" s="1"/>
  <c r="D703" i="23" s="1"/>
  <c r="D704" i="23" s="1"/>
  <c r="D705" i="23" s="1"/>
  <c r="D706" i="23" s="1"/>
  <c r="D707" i="23" s="1"/>
  <c r="D708" i="23" s="1"/>
  <c r="D699" i="23"/>
  <c r="D645" i="23"/>
  <c r="D632" i="23"/>
  <c r="D633" i="23" s="1"/>
  <c r="D634" i="23" s="1"/>
  <c r="D635" i="23" s="1"/>
  <c r="D636" i="23" s="1"/>
  <c r="D637" i="23" s="1"/>
  <c r="D638" i="23" s="1"/>
  <c r="D639" i="23" s="1"/>
  <c r="D640" i="23" s="1"/>
  <c r="D641" i="23" s="1"/>
  <c r="D642" i="23" s="1"/>
  <c r="D643" i="23" s="1"/>
  <c r="D644" i="23" s="1"/>
  <c r="D655" i="23"/>
  <c r="D656" i="23" s="1"/>
  <c r="D653" i="23"/>
  <c r="D654" i="23" s="1"/>
  <c r="D834" i="23" l="1"/>
  <c r="D835" i="23" s="1"/>
  <c r="D836" i="23" s="1"/>
  <c r="D837" i="23" s="1"/>
  <c r="D838" i="23" s="1"/>
  <c r="D833" i="23"/>
  <c r="D648" i="23"/>
  <c r="D649" i="23" s="1"/>
  <c r="D650" i="23" s="1"/>
  <c r="D651" i="23" s="1"/>
  <c r="D646" i="23"/>
  <c r="D647" i="23" s="1"/>
  <c r="D711" i="23"/>
  <c r="D709" i="23"/>
  <c r="D710" i="23" s="1"/>
  <c r="D140" i="23"/>
  <c r="D141" i="23"/>
  <c r="D82" i="23"/>
  <c r="D83" i="23" s="1"/>
  <c r="D84" i="23"/>
  <c r="D21" i="23"/>
  <c r="D22" i="23" s="1"/>
  <c r="D23" i="23"/>
  <c r="D24" i="23" s="1"/>
  <c r="D25" i="23" s="1"/>
  <c r="D26" i="23" s="1"/>
  <c r="D270" i="23"/>
  <c r="D271" i="23" s="1"/>
  <c r="D272" i="23" s="1"/>
  <c r="D273" i="23" s="1"/>
  <c r="D274" i="23" s="1"/>
  <c r="D275" i="23" s="1"/>
  <c r="D276" i="23" s="1"/>
  <c r="D277" i="23" s="1"/>
  <c r="D278" i="23" s="1"/>
  <c r="D288" i="23"/>
  <c r="D289" i="23" s="1"/>
  <c r="D880" i="23"/>
  <c r="D879" i="23"/>
  <c r="D881" i="23" s="1"/>
  <c r="D882" i="23" s="1"/>
  <c r="D883" i="23" s="1"/>
  <c r="D286" i="23"/>
  <c r="D287" i="23"/>
  <c r="D291" i="23" l="1"/>
  <c r="D292" i="23" s="1"/>
  <c r="D293" i="23" s="1"/>
  <c r="D294" i="23" s="1"/>
  <c r="D295" i="23" s="1"/>
  <c r="D296" i="23" s="1"/>
  <c r="D297" i="23" s="1"/>
  <c r="D298" i="23" s="1"/>
  <c r="D290" i="23"/>
  <c r="D27" i="23"/>
  <c r="D28" i="23" s="1"/>
  <c r="D29" i="23" s="1"/>
  <c r="D30" i="23" s="1"/>
  <c r="D31" i="23" s="1"/>
  <c r="D32" i="23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85" i="23"/>
  <c r="D86" i="23"/>
  <c r="D87" i="23" s="1"/>
  <c r="D145" i="23"/>
  <c r="D146" i="23" s="1"/>
  <c r="D147" i="23" s="1"/>
  <c r="D148" i="23" s="1"/>
  <c r="D149" i="23" s="1"/>
  <c r="D150" i="23" s="1"/>
  <c r="D142" i="23"/>
  <c r="D143" i="23" s="1"/>
  <c r="D144" i="23" s="1"/>
  <c r="D714" i="23"/>
  <c r="D715" i="23" s="1"/>
  <c r="D712" i="23"/>
  <c r="D713" i="23" s="1"/>
  <c r="D300" i="23" l="1"/>
  <c r="D301" i="23" s="1"/>
  <c r="D299" i="23"/>
  <c r="D90" i="23"/>
  <c r="D91" i="23" s="1"/>
  <c r="D92" i="23" s="1"/>
  <c r="D93" i="23" s="1"/>
  <c r="D88" i="23"/>
  <c r="D89" i="23" s="1"/>
  <c r="D716" i="23"/>
  <c r="D717" i="23" s="1"/>
  <c r="D718" i="23"/>
  <c r="D719" i="23" s="1"/>
  <c r="D720" i="23" s="1"/>
  <c r="D152" i="23"/>
  <c r="D151" i="23"/>
  <c r="D45" i="23"/>
  <c r="D46" i="23" s="1"/>
  <c r="D47" i="23"/>
  <c r="D302" i="23" l="1"/>
  <c r="D303" i="23" s="1"/>
  <c r="D304" i="23" s="1"/>
  <c r="D305" i="23" s="1"/>
  <c r="D306" i="23" s="1"/>
  <c r="D307" i="23" s="1"/>
  <c r="D308" i="23"/>
  <c r="D726" i="23"/>
  <c r="D721" i="23"/>
  <c r="D722" i="23" s="1"/>
  <c r="D723" i="23" s="1"/>
  <c r="D724" i="23" s="1"/>
  <c r="D725" i="23" s="1"/>
  <c r="D48" i="23"/>
  <c r="D49" i="23" s="1"/>
  <c r="D50" i="23" s="1"/>
  <c r="D51" i="23"/>
  <c r="D52" i="23" s="1"/>
  <c r="D94" i="23"/>
  <c r="D95" i="23" s="1"/>
  <c r="D96" i="23"/>
  <c r="D97" i="23" s="1"/>
  <c r="D98" i="23" s="1"/>
  <c r="D99" i="23" s="1"/>
  <c r="D165" i="23"/>
  <c r="D166" i="23" s="1"/>
  <c r="D167" i="23" s="1"/>
  <c r="D168" i="23" s="1"/>
  <c r="D169" i="23" s="1"/>
  <c r="D170" i="23" s="1"/>
  <c r="D153" i="23"/>
  <c r="D154" i="23" s="1"/>
  <c r="D155" i="23" s="1"/>
  <c r="D156" i="23" s="1"/>
  <c r="D157" i="23" s="1"/>
  <c r="D158" i="23" s="1"/>
  <c r="D159" i="23" s="1"/>
  <c r="D160" i="23" s="1"/>
  <c r="D161" i="23" s="1"/>
  <c r="D162" i="23" s="1"/>
  <c r="D163" i="23" s="1"/>
  <c r="D164" i="23" s="1"/>
  <c r="D309" i="23" l="1"/>
  <c r="D310" i="23"/>
  <c r="D311" i="23" s="1"/>
  <c r="D312" i="23" s="1"/>
  <c r="D313" i="23" s="1"/>
  <c r="D53" i="23"/>
  <c r="D54" i="23"/>
  <c r="D55" i="23" s="1"/>
  <c r="D56" i="23" s="1"/>
  <c r="D171" i="23"/>
  <c r="D172" i="23"/>
  <c r="D173" i="23" s="1"/>
  <c r="D100" i="23"/>
  <c r="D101" i="23"/>
  <c r="D102" i="23" s="1"/>
  <c r="D103" i="23" s="1"/>
  <c r="D104" i="23" s="1"/>
  <c r="D105" i="23" s="1"/>
  <c r="D735" i="23"/>
  <c r="D736" i="23" s="1"/>
  <c r="D727" i="23"/>
  <c r="D728" i="23" s="1"/>
  <c r="D729" i="23" s="1"/>
  <c r="D730" i="23" s="1"/>
  <c r="D731" i="23" s="1"/>
  <c r="D732" i="23" s="1"/>
  <c r="D733" i="23" s="1"/>
  <c r="D734" i="23" s="1"/>
  <c r="D176" i="23" l="1"/>
  <c r="D177" i="23" s="1"/>
  <c r="D178" i="23" s="1"/>
  <c r="D179" i="23" s="1"/>
  <c r="D180" i="23" s="1"/>
  <c r="D181" i="23" s="1"/>
  <c r="D182" i="23" s="1"/>
  <c r="D183" i="23" s="1"/>
  <c r="D184" i="23" s="1"/>
  <c r="D185" i="23" s="1"/>
  <c r="D186" i="23" s="1"/>
  <c r="D187" i="23" s="1"/>
  <c r="D174" i="23"/>
  <c r="D175" i="23" s="1"/>
  <c r="D314" i="23"/>
  <c r="D315" i="23"/>
  <c r="D316" i="23" s="1"/>
  <c r="D317" i="23" s="1"/>
  <c r="D318" i="23" s="1"/>
  <c r="D319" i="23" s="1"/>
  <c r="D320" i="23" s="1"/>
  <c r="D321" i="23" s="1"/>
  <c r="D322" i="23" s="1"/>
  <c r="D323" i="23" s="1"/>
  <c r="D324" i="23" s="1"/>
  <c r="D325" i="23" s="1"/>
  <c r="D326" i="23" s="1"/>
  <c r="D327" i="23" s="1"/>
  <c r="D328" i="23" s="1"/>
  <c r="D329" i="23" s="1"/>
  <c r="D106" i="23"/>
  <c r="D107" i="23"/>
  <c r="D108" i="23" s="1"/>
  <c r="D109" i="23" s="1"/>
  <c r="D110" i="23" s="1"/>
  <c r="D330" i="23" l="1"/>
  <c r="D331" i="23" s="1"/>
  <c r="D332" i="23"/>
  <c r="D333" i="23" s="1"/>
  <c r="D334" i="23" s="1"/>
  <c r="D335" i="23" s="1"/>
  <c r="D336" i="23" s="1"/>
  <c r="D113" i="23"/>
  <c r="D111" i="23"/>
  <c r="D112" i="23" s="1"/>
  <c r="D188" i="23"/>
  <c r="D189" i="23" s="1"/>
  <c r="D190" i="23" s="1"/>
  <c r="D191" i="23" s="1"/>
  <c r="D192" i="23" s="1"/>
  <c r="D193" i="23"/>
  <c r="D194" i="23" l="1"/>
  <c r="D195" i="23" s="1"/>
  <c r="D196" i="23" s="1"/>
  <c r="D197" i="23"/>
  <c r="D198" i="23" s="1"/>
  <c r="D199" i="23" s="1"/>
  <c r="D114" i="23"/>
  <c r="D115" i="23" s="1"/>
  <c r="D116" i="23"/>
  <c r="D117" i="23" s="1"/>
  <c r="D118" i="23" s="1"/>
  <c r="D119" i="23" s="1"/>
  <c r="D120" i="23" s="1"/>
  <c r="D121" i="23" s="1"/>
  <c r="D122" i="23" s="1"/>
  <c r="D123" i="23" s="1"/>
  <c r="D200" i="23" l="1"/>
  <c r="D201" i="23"/>
  <c r="D202" i="23" s="1"/>
  <c r="D203" i="23" s="1"/>
  <c r="D204" i="23" s="1"/>
  <c r="F390" i="22" l="1"/>
  <c r="F389" i="22"/>
  <c r="L426" i="14" l="1"/>
  <c r="I426" i="14"/>
  <c r="V425" i="14"/>
  <c r="S425" i="14"/>
  <c r="Q425" i="14"/>
  <c r="O425" i="14"/>
  <c r="M425" i="14"/>
  <c r="J425" i="14"/>
  <c r="V424" i="14"/>
  <c r="S424" i="14"/>
  <c r="Q424" i="14"/>
  <c r="O424" i="14"/>
  <c r="M424" i="14"/>
  <c r="J424" i="14"/>
  <c r="V423" i="14"/>
  <c r="S423" i="14"/>
  <c r="Q423" i="14"/>
  <c r="O423" i="14"/>
  <c r="M423" i="14"/>
  <c r="J423" i="14"/>
  <c r="V422" i="14"/>
  <c r="S422" i="14"/>
  <c r="Q422" i="14"/>
  <c r="O422" i="14"/>
  <c r="M422" i="14"/>
  <c r="J422" i="14"/>
  <c r="V421" i="14"/>
  <c r="S421" i="14"/>
  <c r="Q421" i="14"/>
  <c r="O421" i="14"/>
  <c r="M421" i="14"/>
  <c r="J421" i="14"/>
  <c r="V420" i="14"/>
  <c r="S420" i="14"/>
  <c r="Q420" i="14"/>
  <c r="O420" i="14"/>
  <c r="M420" i="14"/>
  <c r="J420" i="14"/>
  <c r="V419" i="14"/>
  <c r="S419" i="14"/>
  <c r="Q419" i="14"/>
  <c r="O419" i="14"/>
  <c r="M419" i="14"/>
  <c r="J419" i="14"/>
  <c r="V418" i="14"/>
  <c r="S418" i="14"/>
  <c r="Q418" i="14"/>
  <c r="O418" i="14"/>
  <c r="M418" i="14"/>
  <c r="J418" i="14"/>
  <c r="V417" i="14"/>
  <c r="S417" i="14"/>
  <c r="Q417" i="14"/>
  <c r="O417" i="14"/>
  <c r="M417" i="14"/>
  <c r="J417" i="14"/>
  <c r="V416" i="14"/>
  <c r="S416" i="14"/>
  <c r="Q416" i="14"/>
  <c r="O416" i="14"/>
  <c r="M416" i="14"/>
  <c r="J416" i="14"/>
  <c r="V415" i="14"/>
  <c r="S415" i="14"/>
  <c r="Q415" i="14"/>
  <c r="O415" i="14"/>
  <c r="M415" i="14"/>
  <c r="J415" i="14"/>
  <c r="V414" i="14"/>
  <c r="S414" i="14"/>
  <c r="Q414" i="14"/>
  <c r="O414" i="14"/>
  <c r="M414" i="14"/>
  <c r="J414" i="14"/>
  <c r="V413" i="14"/>
  <c r="S413" i="14"/>
  <c r="Q413" i="14"/>
  <c r="O413" i="14"/>
  <c r="M413" i="14"/>
  <c r="J413" i="14"/>
  <c r="V412" i="14"/>
  <c r="S412" i="14"/>
  <c r="Q412" i="14"/>
  <c r="O412" i="14"/>
  <c r="M412" i="14"/>
  <c r="J412" i="14"/>
  <c r="V411" i="14"/>
  <c r="S411" i="14"/>
  <c r="Q411" i="14"/>
  <c r="O411" i="14"/>
  <c r="M411" i="14"/>
  <c r="J411" i="14"/>
  <c r="V410" i="14"/>
  <c r="S410" i="14"/>
  <c r="Q410" i="14"/>
  <c r="O410" i="14"/>
  <c r="M410" i="14"/>
  <c r="J410" i="14"/>
  <c r="V409" i="14"/>
  <c r="S409" i="14"/>
  <c r="Q409" i="14"/>
  <c r="O409" i="14"/>
  <c r="M409" i="14"/>
  <c r="J409" i="14"/>
  <c r="E409" i="14"/>
  <c r="E410" i="14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V408" i="14"/>
  <c r="S408" i="14"/>
  <c r="Q408" i="14"/>
  <c r="O408" i="14"/>
  <c r="M408" i="14"/>
  <c r="J408" i="14"/>
  <c r="V407" i="14"/>
  <c r="S407" i="14"/>
  <c r="Q407" i="14"/>
  <c r="O407" i="14"/>
  <c r="M407" i="14"/>
  <c r="J407" i="14"/>
  <c r="V406" i="14"/>
  <c r="S406" i="14"/>
  <c r="Q406" i="14"/>
  <c r="O406" i="14"/>
  <c r="M406" i="14"/>
  <c r="J406" i="14"/>
  <c r="V405" i="14"/>
  <c r="S405" i="14"/>
  <c r="Q405" i="14"/>
  <c r="O405" i="14"/>
  <c r="M405" i="14"/>
  <c r="J405" i="14"/>
  <c r="V404" i="14"/>
  <c r="S404" i="14"/>
  <c r="Q404" i="14"/>
  <c r="O404" i="14"/>
  <c r="M404" i="14"/>
  <c r="J404" i="14"/>
  <c r="V403" i="14"/>
  <c r="S403" i="14"/>
  <c r="Q403" i="14"/>
  <c r="O403" i="14"/>
  <c r="M403" i="14"/>
  <c r="J403" i="14"/>
  <c r="V402" i="14"/>
  <c r="S402" i="14"/>
  <c r="Q402" i="14"/>
  <c r="O402" i="14"/>
  <c r="M402" i="14"/>
  <c r="J402" i="14"/>
  <c r="V401" i="14"/>
  <c r="S401" i="14"/>
  <c r="Q401" i="14"/>
  <c r="O401" i="14"/>
  <c r="M401" i="14"/>
  <c r="J401" i="14"/>
  <c r="V400" i="14"/>
  <c r="S400" i="14"/>
  <c r="Q400" i="14"/>
  <c r="O400" i="14"/>
  <c r="M400" i="14"/>
  <c r="J400" i="14"/>
  <c r="V399" i="14"/>
  <c r="S399" i="14"/>
  <c r="Q399" i="14"/>
  <c r="O399" i="14"/>
  <c r="M399" i="14"/>
  <c r="J399" i="14"/>
  <c r="V398" i="14"/>
  <c r="S398" i="14"/>
  <c r="Q398" i="14"/>
  <c r="O398" i="14"/>
  <c r="M398" i="14"/>
  <c r="J398" i="14"/>
  <c r="V397" i="14"/>
  <c r="M397" i="14"/>
  <c r="J397" i="14"/>
  <c r="V396" i="14"/>
  <c r="S396" i="14"/>
  <c r="Q396" i="14"/>
  <c r="O396" i="14"/>
  <c r="M396" i="14"/>
  <c r="J396" i="14"/>
  <c r="V395" i="14"/>
  <c r="S395" i="14"/>
  <c r="Q395" i="14"/>
  <c r="O395" i="14"/>
  <c r="M395" i="14"/>
  <c r="J395" i="14"/>
  <c r="V394" i="14"/>
  <c r="S394" i="14"/>
  <c r="Q394" i="14"/>
  <c r="O394" i="14"/>
  <c r="M394" i="14"/>
  <c r="J394" i="14"/>
  <c r="AE393" i="14"/>
  <c r="S393" i="14"/>
  <c r="Q393" i="14"/>
  <c r="O393" i="14"/>
  <c r="M393" i="14"/>
  <c r="J393" i="14"/>
  <c r="AE392" i="14"/>
  <c r="S392" i="14"/>
  <c r="Q392" i="14"/>
  <c r="O392" i="14"/>
  <c r="M392" i="14"/>
  <c r="J392" i="14"/>
  <c r="V391" i="14"/>
  <c r="S391" i="14"/>
  <c r="Q391" i="14"/>
  <c r="O391" i="14"/>
  <c r="M391" i="14"/>
  <c r="J391" i="14"/>
  <c r="V390" i="14"/>
  <c r="M390" i="14"/>
  <c r="J390" i="14"/>
  <c r="V389" i="14"/>
  <c r="S389" i="14"/>
  <c r="Q389" i="14"/>
  <c r="O389" i="14"/>
  <c r="M389" i="14"/>
  <c r="J389" i="14"/>
  <c r="V388" i="14"/>
  <c r="S388" i="14"/>
  <c r="Q388" i="14"/>
  <c r="O388" i="14"/>
  <c r="M388" i="14"/>
  <c r="J388" i="14"/>
  <c r="V387" i="14"/>
  <c r="S387" i="14"/>
  <c r="Q387" i="14"/>
  <c r="O387" i="14"/>
  <c r="M387" i="14"/>
  <c r="J387" i="14"/>
  <c r="V386" i="14"/>
  <c r="S386" i="14"/>
  <c r="Q386" i="14"/>
  <c r="O386" i="14"/>
  <c r="M386" i="14"/>
  <c r="J386" i="14"/>
  <c r="V385" i="14"/>
  <c r="S385" i="14"/>
  <c r="Q385" i="14"/>
  <c r="O385" i="14"/>
  <c r="M385" i="14"/>
  <c r="J385" i="14"/>
  <c r="V384" i="14"/>
  <c r="S384" i="14"/>
  <c r="Q384" i="14"/>
  <c r="O384" i="14"/>
  <c r="M384" i="14"/>
  <c r="J384" i="14"/>
  <c r="V383" i="14"/>
  <c r="S383" i="14"/>
  <c r="Q383" i="14"/>
  <c r="O383" i="14"/>
  <c r="M383" i="14"/>
  <c r="J383" i="14"/>
  <c r="V382" i="14"/>
  <c r="S382" i="14"/>
  <c r="Q382" i="14"/>
  <c r="O382" i="14"/>
  <c r="M382" i="14"/>
  <c r="J382" i="14"/>
  <c r="V381" i="14"/>
  <c r="S381" i="14"/>
  <c r="Q381" i="14"/>
  <c r="O381" i="14"/>
  <c r="M381" i="14"/>
  <c r="J381" i="14"/>
  <c r="V380" i="14"/>
  <c r="S380" i="14"/>
  <c r="Q380" i="14"/>
  <c r="O380" i="14"/>
  <c r="M380" i="14"/>
  <c r="J380" i="14"/>
  <c r="V379" i="14"/>
  <c r="S379" i="14"/>
  <c r="Q379" i="14"/>
  <c r="O379" i="14"/>
  <c r="M379" i="14"/>
  <c r="J379" i="14"/>
  <c r="V378" i="14"/>
  <c r="S378" i="14"/>
  <c r="Q378" i="14"/>
  <c r="O378" i="14"/>
  <c r="M378" i="14"/>
  <c r="J378" i="14"/>
  <c r="V377" i="14"/>
  <c r="S377" i="14"/>
  <c r="Q377" i="14"/>
  <c r="O377" i="14"/>
  <c r="M377" i="14"/>
  <c r="J377" i="14"/>
  <c r="V376" i="14"/>
  <c r="S376" i="14"/>
  <c r="Q376" i="14"/>
  <c r="O376" i="14"/>
  <c r="M376" i="14"/>
  <c r="J376" i="14"/>
  <c r="V375" i="14"/>
  <c r="S375" i="14"/>
  <c r="Q375" i="14"/>
  <c r="O375" i="14"/>
  <c r="M375" i="14"/>
  <c r="J375" i="14"/>
  <c r="S374" i="14"/>
  <c r="Q374" i="14"/>
  <c r="O374" i="14"/>
  <c r="M374" i="14"/>
  <c r="J374" i="14"/>
  <c r="V373" i="14"/>
  <c r="S373" i="14"/>
  <c r="Q373" i="14"/>
  <c r="O373" i="14"/>
  <c r="M373" i="14"/>
  <c r="J373" i="14"/>
  <c r="V372" i="14"/>
  <c r="S372" i="14"/>
  <c r="Q372" i="14"/>
  <c r="O372" i="14"/>
  <c r="M372" i="14"/>
  <c r="J372" i="14"/>
  <c r="V371" i="14"/>
  <c r="S371" i="14"/>
  <c r="Q371" i="14"/>
  <c r="O371" i="14"/>
  <c r="M371" i="14"/>
  <c r="J371" i="14"/>
  <c r="V370" i="14"/>
  <c r="S370" i="14"/>
  <c r="Q370" i="14"/>
  <c r="O370" i="14"/>
  <c r="M370" i="14"/>
  <c r="J370" i="14"/>
  <c r="V369" i="14"/>
  <c r="S369" i="14"/>
  <c r="Q369" i="14"/>
  <c r="O369" i="14"/>
  <c r="M369" i="14"/>
  <c r="J369" i="14"/>
  <c r="V368" i="14"/>
  <c r="S368" i="14"/>
  <c r="Q368" i="14"/>
  <c r="O368" i="14"/>
  <c r="M368" i="14"/>
  <c r="J368" i="14"/>
  <c r="V367" i="14"/>
  <c r="S367" i="14"/>
  <c r="Q367" i="14"/>
  <c r="O367" i="14"/>
  <c r="M367" i="14"/>
  <c r="J367" i="14"/>
  <c r="V366" i="14"/>
  <c r="S366" i="14"/>
  <c r="Q366" i="14"/>
  <c r="O366" i="14"/>
  <c r="M366" i="14"/>
  <c r="J366" i="14"/>
  <c r="V365" i="14"/>
  <c r="S365" i="14"/>
  <c r="Q365" i="14"/>
  <c r="O365" i="14"/>
  <c r="M365" i="14"/>
  <c r="J365" i="14"/>
  <c r="V364" i="14"/>
  <c r="S364" i="14"/>
  <c r="Q364" i="14"/>
  <c r="O364" i="14"/>
  <c r="M364" i="14"/>
  <c r="J364" i="14"/>
  <c r="V363" i="14"/>
  <c r="S363" i="14"/>
  <c r="Q363" i="14"/>
  <c r="O363" i="14"/>
  <c r="M363" i="14"/>
  <c r="J363" i="14"/>
  <c r="V362" i="14"/>
  <c r="S362" i="14"/>
  <c r="Q362" i="14"/>
  <c r="O362" i="14"/>
  <c r="M362" i="14"/>
  <c r="J362" i="14"/>
  <c r="V361" i="14"/>
  <c r="S361" i="14"/>
  <c r="Q361" i="14"/>
  <c r="O361" i="14"/>
  <c r="M361" i="14"/>
  <c r="J361" i="14"/>
  <c r="E361" i="14"/>
  <c r="E362" i="14"/>
  <c r="E363" i="14" s="1"/>
  <c r="E364" i="14" s="1"/>
  <c r="E365" i="14" s="1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V360" i="14"/>
  <c r="S360" i="14"/>
  <c r="Q360" i="14"/>
  <c r="O360" i="14"/>
  <c r="M360" i="14"/>
  <c r="J360" i="14"/>
  <c r="V359" i="14"/>
  <c r="S359" i="14"/>
  <c r="Q359" i="14"/>
  <c r="O359" i="14"/>
  <c r="M359" i="14"/>
  <c r="J359" i="14"/>
  <c r="V358" i="14"/>
  <c r="S358" i="14"/>
  <c r="Q358" i="14"/>
  <c r="O358" i="14"/>
  <c r="M358" i="14"/>
  <c r="J358" i="14"/>
  <c r="V357" i="14"/>
  <c r="S357" i="14"/>
  <c r="Q357" i="14"/>
  <c r="O357" i="14"/>
  <c r="M357" i="14"/>
  <c r="J357" i="14"/>
  <c r="V356" i="14"/>
  <c r="S356" i="14"/>
  <c r="Q356" i="14"/>
  <c r="O356" i="14"/>
  <c r="M356" i="14"/>
  <c r="J356" i="14"/>
  <c r="V355" i="14"/>
  <c r="S355" i="14"/>
  <c r="Q355" i="14"/>
  <c r="O355" i="14"/>
  <c r="M355" i="14"/>
  <c r="J355" i="14"/>
  <c r="V354" i="14"/>
  <c r="S354" i="14"/>
  <c r="Q354" i="14"/>
  <c r="O354" i="14"/>
  <c r="M354" i="14"/>
  <c r="J354" i="14"/>
  <c r="V353" i="14"/>
  <c r="S353" i="14"/>
  <c r="Q353" i="14"/>
  <c r="O353" i="14"/>
  <c r="M353" i="14"/>
  <c r="J353" i="14"/>
  <c r="V352" i="14"/>
  <c r="S352" i="14"/>
  <c r="Q352" i="14"/>
  <c r="O352" i="14"/>
  <c r="M352" i="14"/>
  <c r="J352" i="14"/>
  <c r="V351" i="14"/>
  <c r="S351" i="14"/>
  <c r="Q351" i="14"/>
  <c r="O351" i="14"/>
  <c r="M351" i="14"/>
  <c r="J351" i="14"/>
  <c r="V350" i="14"/>
  <c r="S350" i="14"/>
  <c r="Q350" i="14"/>
  <c r="O350" i="14"/>
  <c r="M350" i="14"/>
  <c r="J350" i="14"/>
  <c r="V349" i="14"/>
  <c r="S349" i="14"/>
  <c r="Q349" i="14"/>
  <c r="O349" i="14"/>
  <c r="M349" i="14"/>
  <c r="J349" i="14"/>
  <c r="V348" i="14"/>
  <c r="S348" i="14"/>
  <c r="Q348" i="14"/>
  <c r="O348" i="14"/>
  <c r="M348" i="14"/>
  <c r="J348" i="14"/>
  <c r="V347" i="14"/>
  <c r="S347" i="14"/>
  <c r="Q347" i="14"/>
  <c r="O347" i="14"/>
  <c r="M347" i="14"/>
  <c r="J347" i="14"/>
  <c r="V346" i="14"/>
  <c r="S346" i="14"/>
  <c r="Q346" i="14"/>
  <c r="O346" i="14"/>
  <c r="M346" i="14"/>
  <c r="J346" i="14"/>
  <c r="V345" i="14"/>
  <c r="S345" i="14"/>
  <c r="Q345" i="14"/>
  <c r="O345" i="14"/>
  <c r="M345" i="14"/>
  <c r="J345" i="14"/>
  <c r="V344" i="14"/>
  <c r="S344" i="14"/>
  <c r="Q344" i="14"/>
  <c r="O344" i="14"/>
  <c r="M344" i="14"/>
  <c r="J344" i="14"/>
  <c r="V343" i="14"/>
  <c r="S343" i="14"/>
  <c r="Q343" i="14"/>
  <c r="O343" i="14"/>
  <c r="M343" i="14"/>
  <c r="J343" i="14"/>
  <c r="V342" i="14"/>
  <c r="S342" i="14"/>
  <c r="Q342" i="14"/>
  <c r="O342" i="14"/>
  <c r="M342" i="14"/>
  <c r="J342" i="14"/>
  <c r="V341" i="14"/>
  <c r="S341" i="14"/>
  <c r="Q341" i="14"/>
  <c r="O341" i="14"/>
  <c r="M341" i="14"/>
  <c r="J341" i="14"/>
  <c r="V340" i="14"/>
  <c r="S340" i="14"/>
  <c r="Q340" i="14"/>
  <c r="O340" i="14"/>
  <c r="M340" i="14"/>
  <c r="J340" i="14"/>
  <c r="V339" i="14"/>
  <c r="S339" i="14"/>
  <c r="Q339" i="14"/>
  <c r="O339" i="14"/>
  <c r="M339" i="14"/>
  <c r="J339" i="14"/>
  <c r="V338" i="14"/>
  <c r="S338" i="14"/>
  <c r="Q338" i="14"/>
  <c r="O338" i="14"/>
  <c r="M338" i="14"/>
  <c r="J338" i="14"/>
  <c r="V337" i="14"/>
  <c r="S337" i="14"/>
  <c r="Q337" i="14"/>
  <c r="O337" i="14"/>
  <c r="M337" i="14"/>
  <c r="J337" i="14"/>
  <c r="V336" i="14"/>
  <c r="S336" i="14"/>
  <c r="Q336" i="14"/>
  <c r="O336" i="14"/>
  <c r="M336" i="14"/>
  <c r="J336" i="14"/>
  <c r="V335" i="14"/>
  <c r="S335" i="14"/>
  <c r="Q335" i="14"/>
  <c r="O335" i="14"/>
  <c r="M335" i="14"/>
  <c r="J335" i="14"/>
  <c r="V334" i="14"/>
  <c r="S334" i="14"/>
  <c r="Q334" i="14"/>
  <c r="O334" i="14"/>
  <c r="M334" i="14"/>
  <c r="J334" i="14"/>
  <c r="V333" i="14"/>
  <c r="S333" i="14"/>
  <c r="Q333" i="14"/>
  <c r="O333" i="14"/>
  <c r="M333" i="14"/>
  <c r="J333" i="14"/>
  <c r="V332" i="14"/>
  <c r="S332" i="14"/>
  <c r="Q332" i="14"/>
  <c r="O332" i="14"/>
  <c r="M332" i="14"/>
  <c r="J332" i="14"/>
  <c r="V331" i="14"/>
  <c r="S331" i="14"/>
  <c r="Q331" i="14"/>
  <c r="O331" i="14"/>
  <c r="M331" i="14"/>
  <c r="J331" i="14"/>
  <c r="V330" i="14"/>
  <c r="S330" i="14"/>
  <c r="Q330" i="14"/>
  <c r="O330" i="14"/>
  <c r="M330" i="14"/>
  <c r="J330" i="14"/>
  <c r="V329" i="14"/>
  <c r="S329" i="14"/>
  <c r="Q329" i="14"/>
  <c r="O329" i="14"/>
  <c r="M329" i="14"/>
  <c r="J329" i="14"/>
  <c r="V328" i="14"/>
  <c r="S328" i="14"/>
  <c r="Q328" i="14"/>
  <c r="O328" i="14"/>
  <c r="M328" i="14"/>
  <c r="J328" i="14"/>
  <c r="V327" i="14"/>
  <c r="S327" i="14"/>
  <c r="Q327" i="14"/>
  <c r="O327" i="14"/>
  <c r="M327" i="14"/>
  <c r="J327" i="14"/>
  <c r="V326" i="14"/>
  <c r="S326" i="14"/>
  <c r="Q326" i="14"/>
  <c r="O326" i="14"/>
  <c r="M326" i="14"/>
  <c r="J326" i="14"/>
  <c r="V325" i="14"/>
  <c r="S325" i="14"/>
  <c r="Q325" i="14"/>
  <c r="O325" i="14"/>
  <c r="M325" i="14"/>
  <c r="J325" i="14"/>
  <c r="V324" i="14"/>
  <c r="S324" i="14"/>
  <c r="Q324" i="14"/>
  <c r="O324" i="14"/>
  <c r="M324" i="14"/>
  <c r="J324" i="14"/>
  <c r="V323" i="14"/>
  <c r="S323" i="14"/>
  <c r="Q323" i="14"/>
  <c r="O323" i="14"/>
  <c r="M323" i="14"/>
  <c r="J323" i="14"/>
  <c r="V322" i="14"/>
  <c r="S322" i="14"/>
  <c r="Q322" i="14"/>
  <c r="O322" i="14"/>
  <c r="M322" i="14"/>
  <c r="J322" i="14"/>
  <c r="V321" i="14"/>
  <c r="S321" i="14"/>
  <c r="Q321" i="14"/>
  <c r="O321" i="14"/>
  <c r="M321" i="14"/>
  <c r="J321" i="14"/>
  <c r="V320" i="14"/>
  <c r="S320" i="14"/>
  <c r="Q320" i="14"/>
  <c r="O320" i="14"/>
  <c r="M320" i="14"/>
  <c r="J320" i="14"/>
  <c r="V319" i="14"/>
  <c r="S319" i="14"/>
  <c r="Q319" i="14"/>
  <c r="O319" i="14"/>
  <c r="M319" i="14"/>
  <c r="J319" i="14"/>
  <c r="V318" i="14"/>
  <c r="S318" i="14"/>
  <c r="Q318" i="14"/>
  <c r="O318" i="14"/>
  <c r="M318" i="14"/>
  <c r="J318" i="14"/>
  <c r="V317" i="14"/>
  <c r="S317" i="14"/>
  <c r="Q317" i="14"/>
  <c r="O317" i="14"/>
  <c r="M317" i="14"/>
  <c r="J317" i="14"/>
  <c r="V316" i="14"/>
  <c r="S316" i="14"/>
  <c r="Q316" i="14"/>
  <c r="O316" i="14"/>
  <c r="M316" i="14"/>
  <c r="J316" i="14"/>
  <c r="V315" i="14"/>
  <c r="S315" i="14"/>
  <c r="Q315" i="14"/>
  <c r="O315" i="14"/>
  <c r="M315" i="14"/>
  <c r="J315" i="14"/>
  <c r="V314" i="14"/>
  <c r="S314" i="14"/>
  <c r="Q314" i="14"/>
  <c r="O314" i="14"/>
  <c r="M314" i="14"/>
  <c r="J314" i="14"/>
  <c r="V313" i="14"/>
  <c r="S313" i="14"/>
  <c r="Q313" i="14"/>
  <c r="O313" i="14"/>
  <c r="M313" i="14"/>
  <c r="J313" i="14"/>
  <c r="E313" i="14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V312" i="14"/>
  <c r="S312" i="14"/>
  <c r="Q312" i="14"/>
  <c r="O312" i="14"/>
  <c r="M312" i="14"/>
  <c r="J312" i="14"/>
  <c r="V311" i="14"/>
  <c r="S311" i="14"/>
  <c r="Q311" i="14"/>
  <c r="O311" i="14"/>
  <c r="M311" i="14"/>
  <c r="J311" i="14"/>
  <c r="V310" i="14"/>
  <c r="S310" i="14"/>
  <c r="Q310" i="14"/>
  <c r="O310" i="14"/>
  <c r="M310" i="14"/>
  <c r="J310" i="14"/>
  <c r="V309" i="14"/>
  <c r="S309" i="14"/>
  <c r="Q309" i="14"/>
  <c r="O309" i="14"/>
  <c r="M309" i="14"/>
  <c r="J309" i="14"/>
  <c r="V308" i="14"/>
  <c r="S308" i="14"/>
  <c r="Q308" i="14"/>
  <c r="O308" i="14"/>
  <c r="M308" i="14"/>
  <c r="J308" i="14"/>
  <c r="V307" i="14"/>
  <c r="S307" i="14"/>
  <c r="Q307" i="14"/>
  <c r="O307" i="14"/>
  <c r="M307" i="14"/>
  <c r="J307" i="14"/>
  <c r="V306" i="14"/>
  <c r="S306" i="14"/>
  <c r="Q306" i="14"/>
  <c r="O306" i="14"/>
  <c r="M306" i="14"/>
  <c r="J306" i="14"/>
  <c r="V305" i="14"/>
  <c r="S305" i="14"/>
  <c r="Q305" i="14"/>
  <c r="O305" i="14"/>
  <c r="M305" i="14"/>
  <c r="J305" i="14"/>
  <c r="V304" i="14"/>
  <c r="S304" i="14"/>
  <c r="Q304" i="14"/>
  <c r="O304" i="14"/>
  <c r="M304" i="14"/>
  <c r="J304" i="14"/>
  <c r="V303" i="14"/>
  <c r="S303" i="14"/>
  <c r="Q303" i="14"/>
  <c r="O303" i="14"/>
  <c r="M303" i="14"/>
  <c r="J303" i="14"/>
  <c r="V302" i="14"/>
  <c r="S302" i="14"/>
  <c r="Q302" i="14"/>
  <c r="O302" i="14"/>
  <c r="M302" i="14"/>
  <c r="J302" i="14"/>
  <c r="V301" i="14"/>
  <c r="S301" i="14"/>
  <c r="Q301" i="14"/>
  <c r="O301" i="14"/>
  <c r="M301" i="14"/>
  <c r="J301" i="14"/>
  <c r="V300" i="14"/>
  <c r="S300" i="14"/>
  <c r="Q300" i="14"/>
  <c r="O300" i="14"/>
  <c r="M300" i="14"/>
  <c r="J300" i="14"/>
  <c r="V299" i="14"/>
  <c r="S299" i="14"/>
  <c r="Q299" i="14"/>
  <c r="O299" i="14"/>
  <c r="M299" i="14"/>
  <c r="J299" i="14"/>
  <c r="V298" i="14"/>
  <c r="S298" i="14"/>
  <c r="Q298" i="14"/>
  <c r="O298" i="14"/>
  <c r="M298" i="14"/>
  <c r="J298" i="14"/>
  <c r="V297" i="14"/>
  <c r="S297" i="14"/>
  <c r="Q297" i="14"/>
  <c r="O297" i="14"/>
  <c r="M297" i="14"/>
  <c r="J297" i="14"/>
  <c r="V296" i="14"/>
  <c r="S296" i="14"/>
  <c r="Q296" i="14"/>
  <c r="O296" i="14"/>
  <c r="M296" i="14"/>
  <c r="J296" i="14"/>
  <c r="V295" i="14"/>
  <c r="S295" i="14"/>
  <c r="Q295" i="14"/>
  <c r="O295" i="14"/>
  <c r="M295" i="14"/>
  <c r="J295" i="14"/>
  <c r="V294" i="14"/>
  <c r="S294" i="14"/>
  <c r="Q294" i="14"/>
  <c r="O294" i="14"/>
  <c r="M294" i="14"/>
  <c r="J294" i="14"/>
  <c r="V293" i="14"/>
  <c r="S293" i="14"/>
  <c r="Q293" i="14"/>
  <c r="O293" i="14"/>
  <c r="M293" i="14"/>
  <c r="J293" i="14"/>
  <c r="V292" i="14"/>
  <c r="S292" i="14"/>
  <c r="Q292" i="14"/>
  <c r="O292" i="14"/>
  <c r="M292" i="14"/>
  <c r="J292" i="14"/>
  <c r="V291" i="14"/>
  <c r="S291" i="14"/>
  <c r="Q291" i="14"/>
  <c r="O291" i="14"/>
  <c r="M291" i="14"/>
  <c r="J291" i="14"/>
  <c r="V290" i="14"/>
  <c r="S290" i="14"/>
  <c r="Q290" i="14"/>
  <c r="O290" i="14"/>
  <c r="M290" i="14"/>
  <c r="J290" i="14"/>
  <c r="V289" i="14"/>
  <c r="S289" i="14"/>
  <c r="Q289" i="14"/>
  <c r="O289" i="14"/>
  <c r="M289" i="14"/>
  <c r="J289" i="14"/>
  <c r="V288" i="14"/>
  <c r="S288" i="14"/>
  <c r="Q288" i="14"/>
  <c r="O288" i="14"/>
  <c r="M288" i="14"/>
  <c r="J288" i="14"/>
  <c r="E288" i="14"/>
  <c r="E289" i="14" s="1"/>
  <c r="E290" i="14" s="1"/>
  <c r="E291" i="14" s="1"/>
  <c r="E292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V287" i="14"/>
  <c r="S287" i="14"/>
  <c r="Q287" i="14"/>
  <c r="O287" i="14"/>
  <c r="M287" i="14"/>
  <c r="J287" i="14"/>
  <c r="V286" i="14"/>
  <c r="S286" i="14"/>
  <c r="Q286" i="14"/>
  <c r="O286" i="14"/>
  <c r="M286" i="14"/>
  <c r="J286" i="14"/>
  <c r="V285" i="14"/>
  <c r="S285" i="14"/>
  <c r="Q285" i="14"/>
  <c r="O285" i="14"/>
  <c r="M285" i="14"/>
  <c r="J285" i="14"/>
  <c r="V284" i="14"/>
  <c r="S284" i="14"/>
  <c r="Q284" i="14"/>
  <c r="O284" i="14"/>
  <c r="M284" i="14"/>
  <c r="J284" i="14"/>
  <c r="V283" i="14"/>
  <c r="S283" i="14"/>
  <c r="Q283" i="14"/>
  <c r="O283" i="14"/>
  <c r="M283" i="14"/>
  <c r="J283" i="14"/>
  <c r="V282" i="14"/>
  <c r="S282" i="14"/>
  <c r="Q282" i="14"/>
  <c r="O282" i="14"/>
  <c r="M282" i="14"/>
  <c r="J282" i="14"/>
  <c r="V281" i="14"/>
  <c r="S281" i="14"/>
  <c r="Q281" i="14"/>
  <c r="O281" i="14"/>
  <c r="M281" i="14"/>
  <c r="J281" i="14"/>
  <c r="V280" i="14"/>
  <c r="S280" i="14"/>
  <c r="Q280" i="14"/>
  <c r="O280" i="14"/>
  <c r="M280" i="14"/>
  <c r="J280" i="14"/>
  <c r="V279" i="14"/>
  <c r="S279" i="14"/>
  <c r="Q279" i="14"/>
  <c r="O279" i="14"/>
  <c r="M279" i="14"/>
  <c r="J279" i="14"/>
  <c r="V278" i="14"/>
  <c r="S278" i="14"/>
  <c r="Q278" i="14"/>
  <c r="O278" i="14"/>
  <c r="M278" i="14"/>
  <c r="J278" i="14"/>
  <c r="V277" i="14"/>
  <c r="S277" i="14"/>
  <c r="Q277" i="14"/>
  <c r="O277" i="14"/>
  <c r="M277" i="14"/>
  <c r="J277" i="14"/>
  <c r="V276" i="14"/>
  <c r="S276" i="14"/>
  <c r="Q276" i="14"/>
  <c r="O276" i="14"/>
  <c r="M276" i="14"/>
  <c r="J276" i="14"/>
  <c r="V275" i="14"/>
  <c r="S275" i="14"/>
  <c r="Q275" i="14"/>
  <c r="O275" i="14"/>
  <c r="M275" i="14"/>
  <c r="J275" i="14"/>
  <c r="V274" i="14"/>
  <c r="S274" i="14"/>
  <c r="Q274" i="14"/>
  <c r="O274" i="14"/>
  <c r="M274" i="14"/>
  <c r="J274" i="14"/>
  <c r="V273" i="14"/>
  <c r="S273" i="14"/>
  <c r="Q273" i="14"/>
  <c r="O273" i="14"/>
  <c r="M273" i="14"/>
  <c r="J273" i="14"/>
  <c r="V272" i="14"/>
  <c r="S272" i="14"/>
  <c r="Q272" i="14"/>
  <c r="O272" i="14"/>
  <c r="M272" i="14"/>
  <c r="J272" i="14"/>
  <c r="V271" i="14"/>
  <c r="S271" i="14"/>
  <c r="Q271" i="14"/>
  <c r="O271" i="14"/>
  <c r="M271" i="14"/>
  <c r="J271" i="14"/>
  <c r="V270" i="14"/>
  <c r="S270" i="14"/>
  <c r="Q270" i="14"/>
  <c r="O270" i="14"/>
  <c r="M270" i="14"/>
  <c r="J270" i="14"/>
  <c r="V269" i="14"/>
  <c r="S269" i="14"/>
  <c r="Q269" i="14"/>
  <c r="O269" i="14"/>
  <c r="M269" i="14"/>
  <c r="J269" i="14"/>
  <c r="V268" i="14"/>
  <c r="S268" i="14"/>
  <c r="Q268" i="14"/>
  <c r="O268" i="14"/>
  <c r="M268" i="14"/>
  <c r="J268" i="14"/>
  <c r="V267" i="14"/>
  <c r="S267" i="14"/>
  <c r="Q267" i="14"/>
  <c r="O267" i="14"/>
  <c r="M267" i="14"/>
  <c r="J267" i="14"/>
  <c r="V266" i="14"/>
  <c r="S266" i="14"/>
  <c r="Q266" i="14"/>
  <c r="O266" i="14"/>
  <c r="M266" i="14"/>
  <c r="J266" i="14"/>
  <c r="V265" i="14"/>
  <c r="S265" i="14"/>
  <c r="Q265" i="14"/>
  <c r="O265" i="14"/>
  <c r="M265" i="14"/>
  <c r="J265" i="14"/>
  <c r="E265" i="14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V264" i="14"/>
  <c r="S264" i="14"/>
  <c r="Q264" i="14"/>
  <c r="O264" i="14"/>
  <c r="M264" i="14"/>
  <c r="J264" i="14"/>
  <c r="V263" i="14"/>
  <c r="S263" i="14"/>
  <c r="Q263" i="14"/>
  <c r="O263" i="14"/>
  <c r="M263" i="14"/>
  <c r="J263" i="14"/>
  <c r="V262" i="14"/>
  <c r="S262" i="14"/>
  <c r="Q262" i="14"/>
  <c r="O262" i="14"/>
  <c r="M262" i="14"/>
  <c r="J262" i="14"/>
  <c r="V261" i="14"/>
  <c r="S261" i="14"/>
  <c r="Q261" i="14"/>
  <c r="O261" i="14"/>
  <c r="M261" i="14"/>
  <c r="J261" i="14"/>
  <c r="V260" i="14"/>
  <c r="S260" i="14"/>
  <c r="Q260" i="14"/>
  <c r="O260" i="14"/>
  <c r="M260" i="14"/>
  <c r="J260" i="14"/>
  <c r="V259" i="14"/>
  <c r="S259" i="14"/>
  <c r="Q259" i="14"/>
  <c r="O259" i="14"/>
  <c r="M259" i="14"/>
  <c r="J259" i="14"/>
  <c r="V258" i="14"/>
  <c r="S258" i="14"/>
  <c r="Q258" i="14"/>
  <c r="O258" i="14"/>
  <c r="M258" i="14"/>
  <c r="J258" i="14"/>
  <c r="V257" i="14"/>
  <c r="S257" i="14"/>
  <c r="Q257" i="14"/>
  <c r="O257" i="14"/>
  <c r="M257" i="14"/>
  <c r="J257" i="14"/>
  <c r="V256" i="14"/>
  <c r="S256" i="14"/>
  <c r="Q256" i="14"/>
  <c r="O256" i="14"/>
  <c r="M256" i="14"/>
  <c r="J256" i="14"/>
  <c r="V255" i="14"/>
  <c r="S255" i="14"/>
  <c r="Q255" i="14"/>
  <c r="O255" i="14"/>
  <c r="M255" i="14"/>
  <c r="J255" i="14"/>
  <c r="V254" i="14"/>
  <c r="S254" i="14"/>
  <c r="Q254" i="14"/>
  <c r="O254" i="14"/>
  <c r="M254" i="14"/>
  <c r="J254" i="14"/>
  <c r="V253" i="14"/>
  <c r="S253" i="14"/>
  <c r="Q253" i="14"/>
  <c r="O253" i="14"/>
  <c r="M253" i="14"/>
  <c r="J253" i="14"/>
  <c r="V252" i="14"/>
  <c r="S252" i="14"/>
  <c r="Q252" i="14"/>
  <c r="O252" i="14"/>
  <c r="M252" i="14"/>
  <c r="J252" i="14"/>
  <c r="V251" i="14"/>
  <c r="S251" i="14"/>
  <c r="Q251" i="14"/>
  <c r="O251" i="14"/>
  <c r="M251" i="14"/>
  <c r="J251" i="14"/>
  <c r="V250" i="14"/>
  <c r="S250" i="14"/>
  <c r="Q250" i="14"/>
  <c r="O250" i="14"/>
  <c r="M250" i="14"/>
  <c r="J250" i="14"/>
  <c r="V249" i="14"/>
  <c r="S249" i="14"/>
  <c r="Q249" i="14"/>
  <c r="O249" i="14"/>
  <c r="M249" i="14"/>
  <c r="J249" i="14"/>
  <c r="V248" i="14"/>
  <c r="S248" i="14"/>
  <c r="Q248" i="14"/>
  <c r="O248" i="14"/>
  <c r="M248" i="14"/>
  <c r="J248" i="14"/>
  <c r="V247" i="14"/>
  <c r="S247" i="14"/>
  <c r="Q247" i="14"/>
  <c r="O247" i="14"/>
  <c r="M247" i="14"/>
  <c r="J247" i="14"/>
  <c r="E247" i="14"/>
  <c r="E248" i="14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V246" i="14"/>
  <c r="S246" i="14"/>
  <c r="Q246" i="14"/>
  <c r="O246" i="14"/>
  <c r="M246" i="14"/>
  <c r="J246" i="14"/>
  <c r="V245" i="14"/>
  <c r="S245" i="14"/>
  <c r="Q245" i="14"/>
  <c r="O245" i="14"/>
  <c r="M245" i="14"/>
  <c r="J245" i="14"/>
  <c r="V244" i="14"/>
  <c r="S244" i="14"/>
  <c r="Q244" i="14"/>
  <c r="O244" i="14"/>
  <c r="M244" i="14"/>
  <c r="J244" i="14"/>
  <c r="V243" i="14"/>
  <c r="S243" i="14"/>
  <c r="Q243" i="14"/>
  <c r="O243" i="14"/>
  <c r="M243" i="14"/>
  <c r="J243" i="14"/>
  <c r="V242" i="14"/>
  <c r="S242" i="14"/>
  <c r="Q242" i="14"/>
  <c r="O242" i="14"/>
  <c r="M242" i="14"/>
  <c r="J242" i="14"/>
  <c r="V241" i="14"/>
  <c r="S241" i="14"/>
  <c r="Q241" i="14"/>
  <c r="O241" i="14"/>
  <c r="M241" i="14"/>
  <c r="J241" i="14"/>
  <c r="V240" i="14"/>
  <c r="S240" i="14"/>
  <c r="Q240" i="14"/>
  <c r="O240" i="14"/>
  <c r="M240" i="14"/>
  <c r="J240" i="14"/>
  <c r="V239" i="14"/>
  <c r="S239" i="14"/>
  <c r="Q239" i="14"/>
  <c r="O239" i="14"/>
  <c r="M239" i="14"/>
  <c r="J239" i="14"/>
  <c r="V238" i="14"/>
  <c r="S238" i="14"/>
  <c r="Q238" i="14"/>
  <c r="O238" i="14"/>
  <c r="M238" i="14"/>
  <c r="J238" i="14"/>
  <c r="V237" i="14"/>
  <c r="S237" i="14"/>
  <c r="Q237" i="14"/>
  <c r="O237" i="14"/>
  <c r="M237" i="14"/>
  <c r="J237" i="14"/>
  <c r="V236" i="14"/>
  <c r="S236" i="14"/>
  <c r="Q236" i="14"/>
  <c r="O236" i="14"/>
  <c r="M236" i="14"/>
  <c r="J236" i="14"/>
  <c r="V235" i="14"/>
  <c r="S235" i="14"/>
  <c r="Q235" i="14"/>
  <c r="O235" i="14"/>
  <c r="M235" i="14"/>
  <c r="J235" i="14"/>
  <c r="V234" i="14"/>
  <c r="S234" i="14"/>
  <c r="Q234" i="14"/>
  <c r="O234" i="14"/>
  <c r="M234" i="14"/>
  <c r="J234" i="14"/>
  <c r="V233" i="14"/>
  <c r="S233" i="14"/>
  <c r="Q233" i="14"/>
  <c r="O233" i="14"/>
  <c r="M233" i="14"/>
  <c r="J233" i="14"/>
  <c r="V232" i="14"/>
  <c r="S232" i="14"/>
  <c r="Q232" i="14"/>
  <c r="O232" i="14"/>
  <c r="M232" i="14"/>
  <c r="J232" i="14"/>
  <c r="V231" i="14"/>
  <c r="S231" i="14"/>
  <c r="Q231" i="14"/>
  <c r="O231" i="14"/>
  <c r="M231" i="14"/>
  <c r="J231" i="14"/>
  <c r="V230" i="14"/>
  <c r="Q230" i="14"/>
  <c r="O230" i="14"/>
  <c r="M230" i="14"/>
  <c r="J230" i="14"/>
  <c r="V229" i="14"/>
  <c r="S229" i="14"/>
  <c r="Q229" i="14"/>
  <c r="O229" i="14"/>
  <c r="M229" i="14"/>
  <c r="J229" i="14"/>
  <c r="V228" i="14"/>
  <c r="S228" i="14"/>
  <c r="Q228" i="14"/>
  <c r="O228" i="14"/>
  <c r="M228" i="14"/>
  <c r="J228" i="14"/>
  <c r="V227" i="14"/>
  <c r="S227" i="14"/>
  <c r="Q227" i="14"/>
  <c r="O227" i="14"/>
  <c r="M227" i="14"/>
  <c r="J227" i="14"/>
  <c r="V226" i="14"/>
  <c r="S226" i="14"/>
  <c r="Q226" i="14"/>
  <c r="O226" i="14"/>
  <c r="M226" i="14"/>
  <c r="J226" i="14"/>
  <c r="V225" i="14"/>
  <c r="S225" i="14"/>
  <c r="Q225" i="14"/>
  <c r="O225" i="14"/>
  <c r="M225" i="14"/>
  <c r="J225" i="14"/>
  <c r="V224" i="14"/>
  <c r="S224" i="14"/>
  <c r="Q224" i="14"/>
  <c r="O224" i="14"/>
  <c r="M224" i="14"/>
  <c r="J224" i="14"/>
  <c r="V223" i="14"/>
  <c r="S223" i="14"/>
  <c r="Q223" i="14"/>
  <c r="O223" i="14"/>
  <c r="M223" i="14"/>
  <c r="J223" i="14"/>
  <c r="V222" i="14"/>
  <c r="S222" i="14"/>
  <c r="Q222" i="14"/>
  <c r="O222" i="14"/>
  <c r="M222" i="14"/>
  <c r="J222" i="14"/>
  <c r="E222" i="14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V221" i="14"/>
  <c r="S221" i="14"/>
  <c r="Q221" i="14"/>
  <c r="O221" i="14"/>
  <c r="M221" i="14"/>
  <c r="J221" i="14"/>
  <c r="V220" i="14"/>
  <c r="S220" i="14"/>
  <c r="Q220" i="14"/>
  <c r="O220" i="14"/>
  <c r="M220" i="14"/>
  <c r="J220" i="14"/>
  <c r="V219" i="14"/>
  <c r="S219" i="14"/>
  <c r="Q219" i="14"/>
  <c r="O219" i="14"/>
  <c r="M219" i="14"/>
  <c r="J219" i="14"/>
  <c r="V218" i="14"/>
  <c r="S218" i="14"/>
  <c r="Q218" i="14"/>
  <c r="O218" i="14"/>
  <c r="M218" i="14"/>
  <c r="J218" i="14"/>
  <c r="V217" i="14"/>
  <c r="S217" i="14"/>
  <c r="Q217" i="14"/>
  <c r="O217" i="14"/>
  <c r="M217" i="14"/>
  <c r="J217" i="14"/>
  <c r="V216" i="14"/>
  <c r="S216" i="14"/>
  <c r="Q216" i="14"/>
  <c r="O216" i="14"/>
  <c r="M216" i="14"/>
  <c r="J216" i="14"/>
  <c r="V215" i="14"/>
  <c r="S215" i="14"/>
  <c r="Q215" i="14"/>
  <c r="O215" i="14"/>
  <c r="M215" i="14"/>
  <c r="J215" i="14"/>
  <c r="V214" i="14"/>
  <c r="S214" i="14"/>
  <c r="Q214" i="14"/>
  <c r="O214" i="14"/>
  <c r="M214" i="14"/>
  <c r="J214" i="14"/>
  <c r="V213" i="14"/>
  <c r="S213" i="14"/>
  <c r="Q213" i="14"/>
  <c r="O213" i="14"/>
  <c r="M213" i="14"/>
  <c r="V212" i="14"/>
  <c r="S212" i="14"/>
  <c r="Q212" i="14"/>
  <c r="O212" i="14"/>
  <c r="M212" i="14"/>
  <c r="J212" i="14"/>
  <c r="V211" i="14"/>
  <c r="S211" i="14"/>
  <c r="Q211" i="14"/>
  <c r="O211" i="14"/>
  <c r="M211" i="14"/>
  <c r="J211" i="14"/>
  <c r="V210" i="14"/>
  <c r="S210" i="14"/>
  <c r="Q210" i="14"/>
  <c r="O210" i="14"/>
  <c r="M210" i="14"/>
  <c r="J210" i="14"/>
  <c r="V209" i="14"/>
  <c r="S209" i="14"/>
  <c r="Q209" i="14"/>
  <c r="O209" i="14"/>
  <c r="M209" i="14"/>
  <c r="J209" i="14"/>
  <c r="V208" i="14"/>
  <c r="S208" i="14"/>
  <c r="Q208" i="14"/>
  <c r="O208" i="14"/>
  <c r="M208" i="14"/>
  <c r="J208" i="14"/>
  <c r="V207" i="14"/>
  <c r="S207" i="14"/>
  <c r="Q207" i="14"/>
  <c r="O207" i="14"/>
  <c r="M207" i="14"/>
  <c r="J207" i="14"/>
  <c r="V206" i="14"/>
  <c r="S206" i="14"/>
  <c r="Q206" i="14"/>
  <c r="O206" i="14"/>
  <c r="M206" i="14"/>
  <c r="J206" i="14"/>
  <c r="V205" i="14"/>
  <c r="S205" i="14"/>
  <c r="Q205" i="14"/>
  <c r="O205" i="14"/>
  <c r="M205" i="14"/>
  <c r="J205" i="14"/>
  <c r="V204" i="14"/>
  <c r="S204" i="14"/>
  <c r="Q204" i="14"/>
  <c r="O204" i="14"/>
  <c r="M204" i="14"/>
  <c r="J204" i="14"/>
  <c r="V203" i="14"/>
  <c r="S203" i="14"/>
  <c r="Q203" i="14"/>
  <c r="O203" i="14"/>
  <c r="M203" i="14"/>
  <c r="J203" i="14"/>
  <c r="E203" i="14"/>
  <c r="E204" i="14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V202" i="14"/>
  <c r="S202" i="14"/>
  <c r="Q202" i="14"/>
  <c r="O202" i="14"/>
  <c r="M202" i="14"/>
  <c r="J202" i="14"/>
  <c r="V201" i="14"/>
  <c r="S201" i="14"/>
  <c r="Q201" i="14"/>
  <c r="O201" i="14"/>
  <c r="M201" i="14"/>
  <c r="J201" i="14"/>
  <c r="V200" i="14"/>
  <c r="S200" i="14"/>
  <c r="Q200" i="14"/>
  <c r="O200" i="14"/>
  <c r="M200" i="14"/>
  <c r="J200" i="14"/>
  <c r="V199" i="14"/>
  <c r="S199" i="14"/>
  <c r="Q199" i="14"/>
  <c r="O199" i="14"/>
  <c r="M199" i="14"/>
  <c r="J199" i="14"/>
  <c r="V198" i="14"/>
  <c r="S198" i="14"/>
  <c r="Q198" i="14"/>
  <c r="O198" i="14"/>
  <c r="M198" i="14"/>
  <c r="J198" i="14"/>
  <c r="V197" i="14"/>
  <c r="S197" i="14"/>
  <c r="Q197" i="14"/>
  <c r="O197" i="14"/>
  <c r="M197" i="14"/>
  <c r="J197" i="14"/>
  <c r="V196" i="14"/>
  <c r="S196" i="14"/>
  <c r="Q196" i="14"/>
  <c r="O196" i="14"/>
  <c r="M196" i="14"/>
  <c r="J196" i="14"/>
  <c r="V195" i="14"/>
  <c r="S195" i="14"/>
  <c r="Q195" i="14"/>
  <c r="O195" i="14"/>
  <c r="M195" i="14"/>
  <c r="J195" i="14"/>
  <c r="V194" i="14"/>
  <c r="S194" i="14"/>
  <c r="Q194" i="14"/>
  <c r="O194" i="14"/>
  <c r="M194" i="14"/>
  <c r="J194" i="14"/>
  <c r="V193" i="14"/>
  <c r="S193" i="14"/>
  <c r="Q193" i="14"/>
  <c r="O193" i="14"/>
  <c r="M193" i="14"/>
  <c r="J193" i="14"/>
  <c r="V192" i="14"/>
  <c r="S192" i="14"/>
  <c r="Q192" i="14"/>
  <c r="O192" i="14"/>
  <c r="M192" i="14"/>
  <c r="J192" i="14"/>
  <c r="V191" i="14"/>
  <c r="S191" i="14"/>
  <c r="Q191" i="14"/>
  <c r="O191" i="14"/>
  <c r="M191" i="14"/>
  <c r="J191" i="14"/>
  <c r="V190" i="14"/>
  <c r="S190" i="14"/>
  <c r="Q190" i="14"/>
  <c r="O190" i="14"/>
  <c r="M190" i="14"/>
  <c r="J190" i="14"/>
  <c r="V189" i="14"/>
  <c r="S189" i="14"/>
  <c r="Q189" i="14"/>
  <c r="O189" i="14"/>
  <c r="M189" i="14"/>
  <c r="J189" i="14"/>
  <c r="V188" i="14"/>
  <c r="S188" i="14"/>
  <c r="Q188" i="14"/>
  <c r="O188" i="14"/>
  <c r="M188" i="14"/>
  <c r="J188" i="14"/>
  <c r="V187" i="14"/>
  <c r="S187" i="14"/>
  <c r="Q187" i="14"/>
  <c r="O187" i="14"/>
  <c r="M187" i="14"/>
  <c r="J187" i="14"/>
  <c r="V186" i="14"/>
  <c r="S186" i="14"/>
  <c r="Q186" i="14"/>
  <c r="O186" i="14"/>
  <c r="M186" i="14"/>
  <c r="J186" i="14"/>
  <c r="V185" i="14"/>
  <c r="S185" i="14"/>
  <c r="Q185" i="14"/>
  <c r="O185" i="14"/>
  <c r="M185" i="14"/>
  <c r="J185" i="14"/>
  <c r="V184" i="14"/>
  <c r="S184" i="14"/>
  <c r="Q184" i="14"/>
  <c r="O184" i="14"/>
  <c r="M184" i="14"/>
  <c r="J184" i="14"/>
  <c r="V183" i="14"/>
  <c r="S183" i="14"/>
  <c r="Q183" i="14"/>
  <c r="O183" i="14"/>
  <c r="M183" i="14"/>
  <c r="J183" i="14"/>
  <c r="V182" i="14"/>
  <c r="S182" i="14"/>
  <c r="Q182" i="14"/>
  <c r="O182" i="14"/>
  <c r="M182" i="14"/>
  <c r="J182" i="14"/>
  <c r="V181" i="14"/>
  <c r="S181" i="14"/>
  <c r="Q181" i="14"/>
  <c r="O181" i="14"/>
  <c r="M181" i="14"/>
  <c r="J181" i="14"/>
  <c r="V180" i="14"/>
  <c r="S180" i="14"/>
  <c r="Q180" i="14"/>
  <c r="O180" i="14"/>
  <c r="M180" i="14"/>
  <c r="J180" i="14"/>
  <c r="V179" i="14"/>
  <c r="S179" i="14"/>
  <c r="Q179" i="14"/>
  <c r="O179" i="14"/>
  <c r="M179" i="14"/>
  <c r="J179" i="14"/>
  <c r="V178" i="14"/>
  <c r="S178" i="14"/>
  <c r="Q178" i="14"/>
  <c r="O178" i="14"/>
  <c r="M178" i="14"/>
  <c r="J178" i="14"/>
  <c r="V177" i="14"/>
  <c r="S177" i="14"/>
  <c r="Q177" i="14"/>
  <c r="O177" i="14"/>
  <c r="M177" i="14"/>
  <c r="J177" i="14"/>
  <c r="V176" i="14"/>
  <c r="S176" i="14"/>
  <c r="Q176" i="14"/>
  <c r="O176" i="14"/>
  <c r="M176" i="14"/>
  <c r="J176" i="14"/>
  <c r="V175" i="14"/>
  <c r="S175" i="14"/>
  <c r="Q175" i="14"/>
  <c r="O175" i="14"/>
  <c r="M175" i="14"/>
  <c r="J175" i="14"/>
  <c r="V174" i="14"/>
  <c r="S174" i="14"/>
  <c r="Q174" i="14"/>
  <c r="O174" i="14"/>
  <c r="M174" i="14"/>
  <c r="J174" i="14"/>
  <c r="V173" i="14"/>
  <c r="S173" i="14"/>
  <c r="Q173" i="14"/>
  <c r="O173" i="14"/>
  <c r="M173" i="14"/>
  <c r="J173" i="14"/>
  <c r="AE172" i="14"/>
  <c r="V172" i="14"/>
  <c r="S172" i="14"/>
  <c r="Q172" i="14"/>
  <c r="O172" i="14"/>
  <c r="M172" i="14"/>
  <c r="J172" i="14"/>
  <c r="V171" i="14"/>
  <c r="S171" i="14"/>
  <c r="Q171" i="14"/>
  <c r="O171" i="14"/>
  <c r="M171" i="14"/>
  <c r="J171" i="14"/>
  <c r="V170" i="14"/>
  <c r="S170" i="14"/>
  <c r="Q170" i="14"/>
  <c r="O170" i="14"/>
  <c r="M170" i="14"/>
  <c r="J170" i="14"/>
  <c r="V169" i="14"/>
  <c r="S169" i="14"/>
  <c r="Q169" i="14"/>
  <c r="O169" i="14"/>
  <c r="M169" i="14"/>
  <c r="J169" i="14"/>
  <c r="V168" i="14"/>
  <c r="S168" i="14"/>
  <c r="Q168" i="14"/>
  <c r="O168" i="14"/>
  <c r="M168" i="14"/>
  <c r="J168" i="14"/>
  <c r="V167" i="14"/>
  <c r="S167" i="14"/>
  <c r="Q167" i="14"/>
  <c r="O167" i="14"/>
  <c r="M167" i="14"/>
  <c r="J167" i="14"/>
  <c r="AE166" i="14"/>
  <c r="V166" i="14"/>
  <c r="S166" i="14"/>
  <c r="Q166" i="14"/>
  <c r="O166" i="14"/>
  <c r="M166" i="14"/>
  <c r="J166" i="14"/>
  <c r="AE165" i="14"/>
  <c r="V165" i="14"/>
  <c r="S165" i="14"/>
  <c r="Q165" i="14"/>
  <c r="O165" i="14"/>
  <c r="M165" i="14"/>
  <c r="J165" i="14"/>
  <c r="V164" i="14"/>
  <c r="S164" i="14"/>
  <c r="Q164" i="14"/>
  <c r="O164" i="14"/>
  <c r="M164" i="14"/>
  <c r="J164" i="14"/>
  <c r="V163" i="14"/>
  <c r="S163" i="14"/>
  <c r="Q163" i="14"/>
  <c r="O163" i="14"/>
  <c r="M163" i="14"/>
  <c r="J163" i="14"/>
  <c r="V162" i="14"/>
  <c r="S162" i="14"/>
  <c r="Q162" i="14"/>
  <c r="O162" i="14"/>
  <c r="M162" i="14"/>
  <c r="J162" i="14"/>
  <c r="V161" i="14"/>
  <c r="S161" i="14"/>
  <c r="Q161" i="14"/>
  <c r="O161" i="14"/>
  <c r="M161" i="14"/>
  <c r="J161" i="14"/>
  <c r="V160" i="14"/>
  <c r="S160" i="14"/>
  <c r="Q160" i="14"/>
  <c r="O160" i="14"/>
  <c r="M160" i="14"/>
  <c r="J160" i="14"/>
  <c r="V159" i="14"/>
  <c r="S159" i="14"/>
  <c r="Q159" i="14"/>
  <c r="O159" i="14"/>
  <c r="M159" i="14"/>
  <c r="J159" i="14"/>
  <c r="V158" i="14"/>
  <c r="S158" i="14"/>
  <c r="Q158" i="14"/>
  <c r="O158" i="14"/>
  <c r="M158" i="14"/>
  <c r="J158" i="14"/>
  <c r="V157" i="14"/>
  <c r="S157" i="14"/>
  <c r="Q157" i="14"/>
  <c r="O157" i="14"/>
  <c r="M157" i="14"/>
  <c r="J157" i="14"/>
  <c r="V156" i="14"/>
  <c r="S156" i="14"/>
  <c r="Q156" i="14"/>
  <c r="O156" i="14"/>
  <c r="M156" i="14"/>
  <c r="J156" i="14"/>
  <c r="V155" i="14"/>
  <c r="S155" i="14"/>
  <c r="Q155" i="14"/>
  <c r="O155" i="14"/>
  <c r="M155" i="14"/>
  <c r="J155" i="14"/>
  <c r="V154" i="14"/>
  <c r="S154" i="14"/>
  <c r="Q154" i="14"/>
  <c r="O154" i="14"/>
  <c r="M154" i="14"/>
  <c r="J154" i="14"/>
  <c r="V153" i="14"/>
  <c r="S153" i="14"/>
  <c r="Q153" i="14"/>
  <c r="O153" i="14"/>
  <c r="M153" i="14"/>
  <c r="J153" i="14"/>
  <c r="V152" i="14"/>
  <c r="S152" i="14"/>
  <c r="Q152" i="14"/>
  <c r="O152" i="14"/>
  <c r="M152" i="14"/>
  <c r="J152" i="14"/>
  <c r="V151" i="14"/>
  <c r="S151" i="14"/>
  <c r="Q151" i="14"/>
  <c r="O151" i="14"/>
  <c r="M151" i="14"/>
  <c r="J151" i="14"/>
  <c r="V150" i="14"/>
  <c r="S150" i="14"/>
  <c r="Q150" i="14"/>
  <c r="O150" i="14"/>
  <c r="M150" i="14"/>
  <c r="J150" i="14"/>
  <c r="V149" i="14"/>
  <c r="S149" i="14"/>
  <c r="Q149" i="14"/>
  <c r="O149" i="14"/>
  <c r="M149" i="14"/>
  <c r="J149" i="14"/>
  <c r="V148" i="14"/>
  <c r="S148" i="14"/>
  <c r="Q148" i="14"/>
  <c r="O148" i="14"/>
  <c r="M148" i="14"/>
  <c r="J148" i="14"/>
  <c r="V147" i="14"/>
  <c r="S147" i="14"/>
  <c r="Q147" i="14"/>
  <c r="O147" i="14"/>
  <c r="M147" i="14"/>
  <c r="J147" i="14"/>
  <c r="E147" i="14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V146" i="14"/>
  <c r="S146" i="14"/>
  <c r="Q146" i="14"/>
  <c r="O146" i="14"/>
  <c r="M146" i="14"/>
  <c r="J146" i="14"/>
  <c r="V145" i="14"/>
  <c r="S145" i="14"/>
  <c r="Q145" i="14"/>
  <c r="O145" i="14"/>
  <c r="M145" i="14"/>
  <c r="J145" i="14"/>
  <c r="V144" i="14"/>
  <c r="S144" i="14"/>
  <c r="Q144" i="14"/>
  <c r="O144" i="14"/>
  <c r="M144" i="14"/>
  <c r="J144" i="14"/>
  <c r="V143" i="14"/>
  <c r="S143" i="14"/>
  <c r="Q143" i="14"/>
  <c r="O143" i="14"/>
  <c r="M143" i="14"/>
  <c r="J143" i="14"/>
  <c r="V142" i="14"/>
  <c r="S142" i="14"/>
  <c r="Q142" i="14"/>
  <c r="O142" i="14"/>
  <c r="M142" i="14"/>
  <c r="J142" i="14"/>
  <c r="V141" i="14"/>
  <c r="Q141" i="14"/>
  <c r="K141" i="14"/>
  <c r="S141" i="14" s="1"/>
  <c r="J141" i="14"/>
  <c r="V140" i="14"/>
  <c r="Q140" i="14"/>
  <c r="K140" i="14"/>
  <c r="S140" i="14" s="1"/>
  <c r="O140" i="14"/>
  <c r="J140" i="14"/>
  <c r="V139" i="14"/>
  <c r="S139" i="14"/>
  <c r="Q139" i="14"/>
  <c r="O139" i="14"/>
  <c r="M139" i="14"/>
  <c r="J139" i="14"/>
  <c r="V138" i="14"/>
  <c r="S138" i="14"/>
  <c r="Q138" i="14"/>
  <c r="O138" i="14"/>
  <c r="M138" i="14"/>
  <c r="J138" i="14"/>
  <c r="V137" i="14"/>
  <c r="S137" i="14"/>
  <c r="Q137" i="14"/>
  <c r="O137" i="14"/>
  <c r="M137" i="14"/>
  <c r="J137" i="14"/>
  <c r="V136" i="14"/>
  <c r="S136" i="14"/>
  <c r="Q136" i="14"/>
  <c r="O136" i="14"/>
  <c r="M136" i="14"/>
  <c r="J136" i="14"/>
  <c r="V135" i="14"/>
  <c r="S135" i="14"/>
  <c r="Q135" i="14"/>
  <c r="O135" i="14"/>
  <c r="M135" i="14"/>
  <c r="J135" i="14"/>
  <c r="V134" i="14"/>
  <c r="S134" i="14"/>
  <c r="Q134" i="14"/>
  <c r="O134" i="14"/>
  <c r="M134" i="14"/>
  <c r="J134" i="14"/>
  <c r="V133" i="14"/>
  <c r="S133" i="14"/>
  <c r="Q133" i="14"/>
  <c r="O133" i="14"/>
  <c r="M133" i="14"/>
  <c r="J133" i="14"/>
  <c r="V132" i="14"/>
  <c r="S132" i="14"/>
  <c r="Q132" i="14"/>
  <c r="O132" i="14"/>
  <c r="M132" i="14"/>
  <c r="J132" i="14"/>
  <c r="E132" i="14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V131" i="14"/>
  <c r="S131" i="14"/>
  <c r="Q131" i="14"/>
  <c r="O131" i="14"/>
  <c r="M131" i="14"/>
  <c r="J131" i="14"/>
  <c r="V130" i="14"/>
  <c r="S130" i="14"/>
  <c r="Q130" i="14"/>
  <c r="O130" i="14"/>
  <c r="M130" i="14"/>
  <c r="J130" i="14"/>
  <c r="V129" i="14"/>
  <c r="S129" i="14"/>
  <c r="Q129" i="14"/>
  <c r="O129" i="14"/>
  <c r="M129" i="14"/>
  <c r="J129" i="14"/>
  <c r="V128" i="14"/>
  <c r="S128" i="14"/>
  <c r="Q128" i="14"/>
  <c r="O128" i="14"/>
  <c r="M128" i="14"/>
  <c r="J128" i="14"/>
  <c r="V127" i="14"/>
  <c r="S127" i="14"/>
  <c r="Q127" i="14"/>
  <c r="O127" i="14"/>
  <c r="M127" i="14"/>
  <c r="J127" i="14"/>
  <c r="V126" i="14"/>
  <c r="S126" i="14"/>
  <c r="Q126" i="14"/>
  <c r="O126" i="14"/>
  <c r="M126" i="14"/>
  <c r="J126" i="14"/>
  <c r="V125" i="14"/>
  <c r="S125" i="14"/>
  <c r="Q125" i="14"/>
  <c r="O125" i="14"/>
  <c r="M125" i="14"/>
  <c r="J125" i="14"/>
  <c r="V124" i="14"/>
  <c r="S124" i="14"/>
  <c r="Q124" i="14"/>
  <c r="O124" i="14"/>
  <c r="M124" i="14"/>
  <c r="J124" i="14"/>
  <c r="V123" i="14"/>
  <c r="S123" i="14"/>
  <c r="Q123" i="14"/>
  <c r="O123" i="14"/>
  <c r="M123" i="14"/>
  <c r="J123" i="14"/>
  <c r="V122" i="14"/>
  <c r="S122" i="14"/>
  <c r="Q122" i="14"/>
  <c r="O122" i="14"/>
  <c r="M122" i="14"/>
  <c r="J122" i="14"/>
  <c r="V121" i="14"/>
  <c r="S121" i="14"/>
  <c r="Q121" i="14"/>
  <c r="O121" i="14"/>
  <c r="M121" i="14"/>
  <c r="J121" i="14"/>
  <c r="V120" i="14"/>
  <c r="S120" i="14"/>
  <c r="Q120" i="14"/>
  <c r="O120" i="14"/>
  <c r="M120" i="14"/>
  <c r="J120" i="14"/>
  <c r="V119" i="14"/>
  <c r="S119" i="14"/>
  <c r="Q119" i="14"/>
  <c r="O119" i="14"/>
  <c r="M119" i="14"/>
  <c r="J119" i="14"/>
  <c r="V118" i="14"/>
  <c r="S118" i="14"/>
  <c r="Q118" i="14"/>
  <c r="O118" i="14"/>
  <c r="M118" i="14"/>
  <c r="J118" i="14"/>
  <c r="V117" i="14"/>
  <c r="S117" i="14"/>
  <c r="Q117" i="14"/>
  <c r="O117" i="14"/>
  <c r="M117" i="14"/>
  <c r="J117" i="14"/>
  <c r="V116" i="14"/>
  <c r="S116" i="14"/>
  <c r="Q116" i="14"/>
  <c r="O116" i="14"/>
  <c r="M116" i="14"/>
  <c r="J116" i="14"/>
  <c r="V115" i="14"/>
  <c r="S115" i="14"/>
  <c r="Q115" i="14"/>
  <c r="O115" i="14"/>
  <c r="M115" i="14"/>
  <c r="J115" i="14"/>
  <c r="V114" i="14"/>
  <c r="S114" i="14"/>
  <c r="Q114" i="14"/>
  <c r="O114" i="14"/>
  <c r="M114" i="14"/>
  <c r="J114" i="14"/>
  <c r="V113" i="14"/>
  <c r="S113" i="14"/>
  <c r="Q113" i="14"/>
  <c r="O113" i="14"/>
  <c r="M113" i="14"/>
  <c r="J113" i="14"/>
  <c r="V112" i="14"/>
  <c r="S112" i="14"/>
  <c r="Q112" i="14"/>
  <c r="O112" i="14"/>
  <c r="M112" i="14"/>
  <c r="J112" i="14"/>
  <c r="V111" i="14"/>
  <c r="S111" i="14"/>
  <c r="Q111" i="14"/>
  <c r="O111" i="14"/>
  <c r="M111" i="14"/>
  <c r="J111" i="14"/>
  <c r="V110" i="14"/>
  <c r="S110" i="14"/>
  <c r="Q110" i="14"/>
  <c r="O110" i="14"/>
  <c r="M110" i="14"/>
  <c r="J110" i="14"/>
  <c r="V109" i="14"/>
  <c r="S109" i="14"/>
  <c r="Q109" i="14"/>
  <c r="O109" i="14"/>
  <c r="M109" i="14"/>
  <c r="J109" i="14"/>
  <c r="V108" i="14"/>
  <c r="S108" i="14"/>
  <c r="Q108" i="14"/>
  <c r="O108" i="14"/>
  <c r="M108" i="14"/>
  <c r="J108" i="14"/>
  <c r="V107" i="14"/>
  <c r="S107" i="14"/>
  <c r="Q107" i="14"/>
  <c r="O107" i="14"/>
  <c r="M107" i="14"/>
  <c r="J107" i="14"/>
  <c r="V106" i="14"/>
  <c r="S106" i="14"/>
  <c r="Q106" i="14"/>
  <c r="O106" i="14"/>
  <c r="M106" i="14"/>
  <c r="J106" i="14"/>
  <c r="V105" i="14"/>
  <c r="S105" i="14"/>
  <c r="Q105" i="14"/>
  <c r="O105" i="14"/>
  <c r="M105" i="14"/>
  <c r="J105" i="14"/>
  <c r="V104" i="14"/>
  <c r="S104" i="14"/>
  <c r="Q104" i="14"/>
  <c r="O104" i="14"/>
  <c r="M104" i="14"/>
  <c r="J104" i="14"/>
  <c r="V103" i="14"/>
  <c r="S103" i="14"/>
  <c r="Q103" i="14"/>
  <c r="O103" i="14"/>
  <c r="M103" i="14"/>
  <c r="J103" i="14"/>
  <c r="V102" i="14"/>
  <c r="S102" i="14"/>
  <c r="Q102" i="14"/>
  <c r="O102" i="14"/>
  <c r="M102" i="14"/>
  <c r="J102" i="14"/>
  <c r="V101" i="14"/>
  <c r="S101" i="14"/>
  <c r="Q101" i="14"/>
  <c r="O101" i="14"/>
  <c r="M101" i="14"/>
  <c r="J101" i="14"/>
  <c r="V100" i="14"/>
  <c r="S100" i="14"/>
  <c r="Q100" i="14"/>
  <c r="O100" i="14"/>
  <c r="M100" i="14"/>
  <c r="J100" i="14"/>
  <c r="V99" i="14"/>
  <c r="S99" i="14"/>
  <c r="Q99" i="14"/>
  <c r="O99" i="14"/>
  <c r="M99" i="14"/>
  <c r="J99" i="14"/>
  <c r="V98" i="14"/>
  <c r="S98" i="14"/>
  <c r="Q98" i="14"/>
  <c r="O98" i="14"/>
  <c r="M98" i="14"/>
  <c r="J98" i="14"/>
  <c r="V97" i="14"/>
  <c r="S97" i="14"/>
  <c r="Q97" i="14"/>
  <c r="O97" i="14"/>
  <c r="M97" i="14"/>
  <c r="J97" i="14"/>
  <c r="V96" i="14"/>
  <c r="S96" i="14"/>
  <c r="Q96" i="14"/>
  <c r="O96" i="14"/>
  <c r="M96" i="14"/>
  <c r="J96" i="14"/>
  <c r="V95" i="14"/>
  <c r="S95" i="14"/>
  <c r="Q95" i="14"/>
  <c r="O95" i="14"/>
  <c r="M95" i="14"/>
  <c r="J95" i="14"/>
  <c r="V94" i="14"/>
  <c r="S94" i="14"/>
  <c r="Q94" i="14"/>
  <c r="O94" i="14"/>
  <c r="M94" i="14"/>
  <c r="J94" i="14"/>
  <c r="V93" i="14"/>
  <c r="S93" i="14"/>
  <c r="Q93" i="14"/>
  <c r="O93" i="14"/>
  <c r="M93" i="14"/>
  <c r="J93" i="14"/>
  <c r="V92" i="14"/>
  <c r="S92" i="14"/>
  <c r="Q92" i="14"/>
  <c r="O92" i="14"/>
  <c r="M92" i="14"/>
  <c r="J92" i="14"/>
  <c r="V91" i="14"/>
  <c r="S91" i="14"/>
  <c r="Q91" i="14"/>
  <c r="O91" i="14"/>
  <c r="M91" i="14"/>
  <c r="J91" i="14"/>
  <c r="V90" i="14"/>
  <c r="S90" i="14"/>
  <c r="Q90" i="14"/>
  <c r="O90" i="14"/>
  <c r="M90" i="14"/>
  <c r="J90" i="14"/>
  <c r="V89" i="14"/>
  <c r="S89" i="14"/>
  <c r="Q89" i="14"/>
  <c r="O89" i="14"/>
  <c r="M89" i="14"/>
  <c r="J89" i="14"/>
  <c r="V88" i="14"/>
  <c r="S88" i="14"/>
  <c r="Q88" i="14"/>
  <c r="O88" i="14"/>
  <c r="M88" i="14"/>
  <c r="J88" i="14"/>
  <c r="V87" i="14"/>
  <c r="S87" i="14"/>
  <c r="Q87" i="14"/>
  <c r="O87" i="14"/>
  <c r="M87" i="14"/>
  <c r="J87" i="14"/>
  <c r="V86" i="14"/>
  <c r="S86" i="14"/>
  <c r="Q86" i="14"/>
  <c r="O86" i="14"/>
  <c r="M86" i="14"/>
  <c r="J86" i="14"/>
  <c r="E86" i="14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V85" i="14"/>
  <c r="S85" i="14"/>
  <c r="Q85" i="14"/>
  <c r="O85" i="14"/>
  <c r="M85" i="14"/>
  <c r="J85" i="14"/>
  <c r="V84" i="14"/>
  <c r="S84" i="14"/>
  <c r="Q84" i="14"/>
  <c r="O84" i="14"/>
  <c r="M84" i="14"/>
  <c r="J84" i="14"/>
  <c r="V83" i="14"/>
  <c r="S83" i="14"/>
  <c r="Q83" i="14"/>
  <c r="O83" i="14"/>
  <c r="M83" i="14"/>
  <c r="J83" i="14"/>
  <c r="V82" i="14"/>
  <c r="S82" i="14"/>
  <c r="Q82" i="14"/>
  <c r="O82" i="14"/>
  <c r="M82" i="14"/>
  <c r="J82" i="14"/>
  <c r="V81" i="14"/>
  <c r="S81" i="14"/>
  <c r="Q81" i="14"/>
  <c r="O81" i="14"/>
  <c r="M81" i="14"/>
  <c r="J81" i="14"/>
  <c r="V80" i="14"/>
  <c r="S80" i="14"/>
  <c r="Q80" i="14"/>
  <c r="O80" i="14"/>
  <c r="M80" i="14"/>
  <c r="J80" i="14"/>
  <c r="V79" i="14"/>
  <c r="S79" i="14"/>
  <c r="Q79" i="14"/>
  <c r="O79" i="14"/>
  <c r="M79" i="14"/>
  <c r="J79" i="14"/>
  <c r="V78" i="14"/>
  <c r="S78" i="14"/>
  <c r="Q78" i="14"/>
  <c r="O78" i="14"/>
  <c r="M78" i="14"/>
  <c r="J78" i="14"/>
  <c r="V77" i="14"/>
  <c r="S77" i="14"/>
  <c r="Q77" i="14"/>
  <c r="O77" i="14"/>
  <c r="M77" i="14"/>
  <c r="J77" i="14"/>
  <c r="V76" i="14"/>
  <c r="S76" i="14"/>
  <c r="Q76" i="14"/>
  <c r="O76" i="14"/>
  <c r="M76" i="14"/>
  <c r="J76" i="14"/>
  <c r="V75" i="14"/>
  <c r="S75" i="14"/>
  <c r="Q75" i="14"/>
  <c r="O75" i="14"/>
  <c r="M75" i="14"/>
  <c r="J75" i="14"/>
  <c r="V74" i="14"/>
  <c r="S74" i="14"/>
  <c r="Q74" i="14"/>
  <c r="O74" i="14"/>
  <c r="M74" i="14"/>
  <c r="J74" i="14"/>
  <c r="V73" i="14"/>
  <c r="S73" i="14"/>
  <c r="Q73" i="14"/>
  <c r="O73" i="14"/>
  <c r="M73" i="14"/>
  <c r="J73" i="14"/>
  <c r="V72" i="14"/>
  <c r="S72" i="14"/>
  <c r="Q72" i="14"/>
  <c r="O72" i="14"/>
  <c r="M72" i="14"/>
  <c r="J72" i="14"/>
  <c r="V71" i="14"/>
  <c r="S71" i="14"/>
  <c r="Q71" i="14"/>
  <c r="O71" i="14"/>
  <c r="M71" i="14"/>
  <c r="J71" i="14"/>
  <c r="V70" i="14"/>
  <c r="S70" i="14"/>
  <c r="Q70" i="14"/>
  <c r="O70" i="14"/>
  <c r="M70" i="14"/>
  <c r="J70" i="14"/>
  <c r="V69" i="14"/>
  <c r="S69" i="14"/>
  <c r="Q69" i="14"/>
  <c r="O69" i="14"/>
  <c r="M69" i="14"/>
  <c r="J69" i="14"/>
  <c r="V68" i="14"/>
  <c r="S68" i="14"/>
  <c r="Q68" i="14"/>
  <c r="O68" i="14"/>
  <c r="M68" i="14"/>
  <c r="J68" i="14"/>
  <c r="V67" i="14"/>
  <c r="S67" i="14"/>
  <c r="Q67" i="14"/>
  <c r="O67" i="14"/>
  <c r="M67" i="14"/>
  <c r="J67" i="14"/>
  <c r="V66" i="14"/>
  <c r="S66" i="14"/>
  <c r="Q66" i="14"/>
  <c r="O66" i="14"/>
  <c r="M66" i="14"/>
  <c r="J66" i="14"/>
  <c r="V65" i="14"/>
  <c r="S65" i="14"/>
  <c r="Q65" i="14"/>
  <c r="O65" i="14"/>
  <c r="M65" i="14"/>
  <c r="J65" i="14"/>
  <c r="V64" i="14"/>
  <c r="S64" i="14"/>
  <c r="Q64" i="14"/>
  <c r="O64" i="14"/>
  <c r="M64" i="14"/>
  <c r="J64" i="14"/>
  <c r="V63" i="14"/>
  <c r="S63" i="14"/>
  <c r="Q63" i="14"/>
  <c r="O63" i="14"/>
  <c r="M63" i="14"/>
  <c r="J63" i="14"/>
  <c r="V62" i="14"/>
  <c r="S62" i="14"/>
  <c r="Q62" i="14"/>
  <c r="O62" i="14"/>
  <c r="M62" i="14"/>
  <c r="J62" i="14"/>
  <c r="V61" i="14"/>
  <c r="S61" i="14"/>
  <c r="Q61" i="14"/>
  <c r="O61" i="14"/>
  <c r="M61" i="14"/>
  <c r="J61" i="14"/>
  <c r="V60" i="14"/>
  <c r="S60" i="14"/>
  <c r="Q60" i="14"/>
  <c r="O60" i="14"/>
  <c r="M60" i="14"/>
  <c r="J60" i="14"/>
  <c r="V59" i="14"/>
  <c r="S59" i="14"/>
  <c r="Q59" i="14"/>
  <c r="O59" i="14"/>
  <c r="M59" i="14"/>
  <c r="J59" i="14"/>
  <c r="V58" i="14"/>
  <c r="S58" i="14"/>
  <c r="Q58" i="14"/>
  <c r="O58" i="14"/>
  <c r="M58" i="14"/>
  <c r="J58" i="14"/>
  <c r="V57" i="14"/>
  <c r="S57" i="14"/>
  <c r="Q57" i="14"/>
  <c r="O57" i="14"/>
  <c r="M57" i="14"/>
  <c r="J57" i="14"/>
  <c r="V56" i="14"/>
  <c r="S56" i="14"/>
  <c r="Q56" i="14"/>
  <c r="O56" i="14"/>
  <c r="M56" i="14"/>
  <c r="J56" i="14"/>
  <c r="V55" i="14"/>
  <c r="S55" i="14"/>
  <c r="Q55" i="14"/>
  <c r="O55" i="14"/>
  <c r="M55" i="14"/>
  <c r="J55" i="14"/>
  <c r="V54" i="14"/>
  <c r="S54" i="14"/>
  <c r="Q54" i="14"/>
  <c r="O54" i="14"/>
  <c r="M54" i="14"/>
  <c r="J54" i="14"/>
  <c r="V53" i="14"/>
  <c r="S53" i="14"/>
  <c r="Q53" i="14"/>
  <c r="O53" i="14"/>
  <c r="M53" i="14"/>
  <c r="J53" i="14"/>
  <c r="V52" i="14"/>
  <c r="S52" i="14"/>
  <c r="Q52" i="14"/>
  <c r="O52" i="14"/>
  <c r="M52" i="14"/>
  <c r="J52" i="14"/>
  <c r="V51" i="14"/>
  <c r="S51" i="14"/>
  <c r="Q51" i="14"/>
  <c r="O51" i="14"/>
  <c r="M51" i="14"/>
  <c r="J51" i="14"/>
  <c r="V50" i="14"/>
  <c r="S50" i="14"/>
  <c r="Q50" i="14"/>
  <c r="O50" i="14"/>
  <c r="M50" i="14"/>
  <c r="J50" i="14"/>
  <c r="V49" i="14"/>
  <c r="S49" i="14"/>
  <c r="Q49" i="14"/>
  <c r="O49" i="14"/>
  <c r="M49" i="14"/>
  <c r="J49" i="14"/>
  <c r="V48" i="14"/>
  <c r="S48" i="14"/>
  <c r="Q48" i="14"/>
  <c r="O48" i="14"/>
  <c r="M48" i="14"/>
  <c r="J48" i="14"/>
  <c r="V47" i="14"/>
  <c r="S47" i="14"/>
  <c r="Q47" i="14"/>
  <c r="O47" i="14"/>
  <c r="M47" i="14"/>
  <c r="J47" i="14"/>
  <c r="V46" i="14"/>
  <c r="S46" i="14"/>
  <c r="Q46" i="14"/>
  <c r="O46" i="14"/>
  <c r="M46" i="14"/>
  <c r="J46" i="14"/>
  <c r="V45" i="14"/>
  <c r="S45" i="14"/>
  <c r="Q45" i="14"/>
  <c r="O45" i="14"/>
  <c r="M45" i="14"/>
  <c r="J45" i="14"/>
  <c r="V44" i="14"/>
  <c r="S44" i="14"/>
  <c r="Q44" i="14"/>
  <c r="O44" i="14"/>
  <c r="M44" i="14"/>
  <c r="J44" i="14"/>
  <c r="V43" i="14"/>
  <c r="S43" i="14"/>
  <c r="Q43" i="14"/>
  <c r="O43" i="14"/>
  <c r="M43" i="14"/>
  <c r="J43" i="14"/>
  <c r="V42" i="14"/>
  <c r="S42" i="14"/>
  <c r="Q42" i="14"/>
  <c r="O42" i="14"/>
  <c r="M42" i="14"/>
  <c r="J42" i="14"/>
  <c r="V41" i="14"/>
  <c r="S41" i="14"/>
  <c r="Q41" i="14"/>
  <c r="O41" i="14"/>
  <c r="M41" i="14"/>
  <c r="J41" i="14"/>
  <c r="V40" i="14"/>
  <c r="S40" i="14"/>
  <c r="Q40" i="14"/>
  <c r="O40" i="14"/>
  <c r="M40" i="14"/>
  <c r="J40" i="14"/>
  <c r="V39" i="14"/>
  <c r="S39" i="14"/>
  <c r="Q39" i="14"/>
  <c r="O39" i="14"/>
  <c r="M39" i="14"/>
  <c r="J39" i="14"/>
  <c r="V38" i="14"/>
  <c r="S38" i="14"/>
  <c r="Q38" i="14"/>
  <c r="O38" i="14"/>
  <c r="M38" i="14"/>
  <c r="J38" i="14"/>
  <c r="V37" i="14"/>
  <c r="S37" i="14"/>
  <c r="Q37" i="14"/>
  <c r="O37" i="14"/>
  <c r="M37" i="14"/>
  <c r="J37" i="14"/>
  <c r="V36" i="14"/>
  <c r="S36" i="14"/>
  <c r="Q36" i="14"/>
  <c r="O36" i="14"/>
  <c r="M36" i="14"/>
  <c r="J36" i="14"/>
  <c r="V35" i="14"/>
  <c r="S35" i="14"/>
  <c r="Q35" i="14"/>
  <c r="O35" i="14"/>
  <c r="M35" i="14"/>
  <c r="J35" i="14"/>
  <c r="V34" i="14"/>
  <c r="S34" i="14"/>
  <c r="Q34" i="14"/>
  <c r="O34" i="14"/>
  <c r="M34" i="14"/>
  <c r="J34" i="14"/>
  <c r="V33" i="14"/>
  <c r="S33" i="14"/>
  <c r="Q33" i="14"/>
  <c r="O33" i="14"/>
  <c r="M33" i="14"/>
  <c r="J33" i="14"/>
  <c r="V32" i="14"/>
  <c r="S32" i="14"/>
  <c r="Q32" i="14"/>
  <c r="O32" i="14"/>
  <c r="M32" i="14"/>
  <c r="J32" i="14"/>
  <c r="V31" i="14"/>
  <c r="S31" i="14"/>
  <c r="Q31" i="14"/>
  <c r="O31" i="14"/>
  <c r="M31" i="14"/>
  <c r="J31" i="14"/>
  <c r="V30" i="14"/>
  <c r="S30" i="14"/>
  <c r="Q30" i="14"/>
  <c r="O30" i="14"/>
  <c r="M30" i="14"/>
  <c r="J30" i="14"/>
  <c r="V29" i="14"/>
  <c r="S29" i="14"/>
  <c r="Q29" i="14"/>
  <c r="O29" i="14"/>
  <c r="M29" i="14"/>
  <c r="J29" i="14"/>
  <c r="V28" i="14"/>
  <c r="S28" i="14"/>
  <c r="Q28" i="14"/>
  <c r="O28" i="14"/>
  <c r="M28" i="14"/>
  <c r="J28" i="14"/>
  <c r="V27" i="14"/>
  <c r="S27" i="14"/>
  <c r="Q27" i="14"/>
  <c r="O27" i="14"/>
  <c r="M27" i="14"/>
  <c r="J27" i="14"/>
  <c r="V26" i="14"/>
  <c r="S26" i="14"/>
  <c r="Q26" i="14"/>
  <c r="O26" i="14"/>
  <c r="M26" i="14"/>
  <c r="J26" i="14"/>
  <c r="V25" i="14"/>
  <c r="S25" i="14"/>
  <c r="Q25" i="14"/>
  <c r="O25" i="14"/>
  <c r="M25" i="14"/>
  <c r="J25" i="14"/>
  <c r="V24" i="14"/>
  <c r="S24" i="14"/>
  <c r="Q24" i="14"/>
  <c r="O24" i="14"/>
  <c r="M24" i="14"/>
  <c r="J24" i="14"/>
  <c r="V23" i="14"/>
  <c r="S23" i="14"/>
  <c r="Q23" i="14"/>
  <c r="O23" i="14"/>
  <c r="M23" i="14"/>
  <c r="J23" i="14"/>
  <c r="V22" i="14"/>
  <c r="S22" i="14"/>
  <c r="Q22" i="14"/>
  <c r="O22" i="14"/>
  <c r="M22" i="14"/>
  <c r="J22" i="14"/>
  <c r="V21" i="14"/>
  <c r="S21" i="14"/>
  <c r="Q21" i="14"/>
  <c r="O21" i="14"/>
  <c r="M21" i="14"/>
  <c r="J21" i="14"/>
  <c r="V20" i="14"/>
  <c r="S20" i="14"/>
  <c r="Q20" i="14"/>
  <c r="O20" i="14"/>
  <c r="M20" i="14"/>
  <c r="J20" i="14"/>
  <c r="V19" i="14"/>
  <c r="S19" i="14"/>
  <c r="Q19" i="14"/>
  <c r="O19" i="14"/>
  <c r="M19" i="14"/>
  <c r="J19" i="14"/>
  <c r="V18" i="14"/>
  <c r="S18" i="14"/>
  <c r="Q18" i="14"/>
  <c r="O18" i="14"/>
  <c r="M18" i="14"/>
  <c r="J18" i="14"/>
  <c r="V17" i="14"/>
  <c r="S17" i="14"/>
  <c r="Q17" i="14"/>
  <c r="O17" i="14"/>
  <c r="M17" i="14"/>
  <c r="J17" i="14"/>
  <c r="V16" i="14"/>
  <c r="S16" i="14"/>
  <c r="Q16" i="14"/>
  <c r="O16" i="14"/>
  <c r="M16" i="14"/>
  <c r="J16" i="14"/>
  <c r="V15" i="14"/>
  <c r="S15" i="14"/>
  <c r="Q15" i="14"/>
  <c r="O15" i="14"/>
  <c r="M15" i="14"/>
  <c r="J15" i="14"/>
  <c r="V14" i="14"/>
  <c r="S14" i="14"/>
  <c r="Q14" i="14"/>
  <c r="O14" i="14"/>
  <c r="M14" i="14"/>
  <c r="J14" i="14"/>
  <c r="V13" i="14"/>
  <c r="S13" i="14"/>
  <c r="Q13" i="14"/>
  <c r="O13" i="14"/>
  <c r="M13" i="14"/>
  <c r="J13" i="14"/>
  <c r="V12" i="14"/>
  <c r="S12" i="14"/>
  <c r="Q12" i="14"/>
  <c r="O12" i="14"/>
  <c r="M12" i="14"/>
  <c r="J12" i="14"/>
  <c r="V11" i="14"/>
  <c r="S11" i="14"/>
  <c r="Q11" i="14"/>
  <c r="O11" i="14"/>
  <c r="M11" i="14"/>
  <c r="J11" i="14"/>
  <c r="V10" i="14"/>
  <c r="S10" i="14"/>
  <c r="Q10" i="14"/>
  <c r="O10" i="14"/>
  <c r="M10" i="14"/>
  <c r="J10" i="14"/>
  <c r="V9" i="14"/>
  <c r="S9" i="14"/>
  <c r="Q9" i="14"/>
  <c r="O9" i="14"/>
  <c r="M9" i="14"/>
  <c r="J9" i="14"/>
  <c r="V8" i="14"/>
  <c r="S8" i="14"/>
  <c r="Q8" i="14"/>
  <c r="O8" i="14"/>
  <c r="M8" i="14"/>
  <c r="J8" i="14"/>
  <c r="V7" i="14"/>
  <c r="S7" i="14"/>
  <c r="Q7" i="14"/>
  <c r="O7" i="14"/>
  <c r="M7" i="14"/>
  <c r="J7" i="14"/>
  <c r="V6" i="14"/>
  <c r="S6" i="14"/>
  <c r="Q6" i="14"/>
  <c r="O6" i="14"/>
  <c r="M6" i="14"/>
  <c r="J6" i="14"/>
  <c r="V5" i="14"/>
  <c r="S5" i="14"/>
  <c r="Q5" i="14"/>
  <c r="O5" i="14"/>
  <c r="M5" i="14"/>
  <c r="J5" i="14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Y4" i="14"/>
  <c r="V4" i="14"/>
  <c r="S4" i="14"/>
  <c r="S426" i="14" s="1"/>
  <c r="Q4" i="14"/>
  <c r="O4" i="14"/>
  <c r="M4" i="14"/>
  <c r="J4" i="14"/>
  <c r="E293" i="14"/>
  <c r="E294" i="14" s="1"/>
  <c r="E295" i="14" s="1"/>
  <c r="E296" i="14" s="1"/>
  <c r="E297" i="14" s="1"/>
  <c r="E298" i="14" s="1"/>
  <c r="E299" i="14" s="1"/>
  <c r="M140" i="14"/>
  <c r="H4" i="17"/>
  <c r="I4" i="17"/>
  <c r="F4" i="17"/>
  <c r="M4" i="17"/>
  <c r="H5" i="17"/>
  <c r="I5" i="17"/>
  <c r="F5" i="17"/>
  <c r="G5" i="17" s="1"/>
  <c r="M5" i="17"/>
  <c r="H6" i="17"/>
  <c r="I6" i="17"/>
  <c r="F6" i="17" s="1"/>
  <c r="G6" i="17" s="1"/>
  <c r="M6" i="17"/>
  <c r="J7" i="17"/>
  <c r="J8" i="17" s="1"/>
  <c r="K7" i="17"/>
  <c r="F7" i="17" s="1"/>
  <c r="G7" i="17" s="1"/>
  <c r="M7" i="17"/>
  <c r="E8" i="17"/>
  <c r="J9" i="17"/>
  <c r="K9" i="17"/>
  <c r="F9" i="17" s="1"/>
  <c r="G9" i="17" s="1"/>
  <c r="M9" i="17"/>
  <c r="J10" i="17"/>
  <c r="K10" i="17"/>
  <c r="F10" i="17"/>
  <c r="G10" i="17" s="1"/>
  <c r="M10" i="17"/>
  <c r="J11" i="17"/>
  <c r="K11" i="17"/>
  <c r="F11" i="17" s="1"/>
  <c r="M11" i="17"/>
  <c r="J12" i="17"/>
  <c r="K12" i="17"/>
  <c r="F12" i="17" s="1"/>
  <c r="G12" i="17" s="1"/>
  <c r="M12" i="17"/>
  <c r="E13" i="17"/>
  <c r="H13" i="17"/>
  <c r="I13" i="17"/>
  <c r="J14" i="17"/>
  <c r="K14" i="17"/>
  <c r="F14" i="17"/>
  <c r="M14" i="17"/>
  <c r="J15" i="17"/>
  <c r="K15" i="17"/>
  <c r="F15" i="17" s="1"/>
  <c r="G15" i="17" s="1"/>
  <c r="M15" i="17"/>
  <c r="H16" i="17"/>
  <c r="I16" i="17"/>
  <c r="F16" i="17" s="1"/>
  <c r="M16" i="17"/>
  <c r="H17" i="17"/>
  <c r="I17" i="17"/>
  <c r="F17" i="17" s="1"/>
  <c r="G17" i="17" s="1"/>
  <c r="M17" i="17"/>
  <c r="H18" i="17"/>
  <c r="I18" i="17"/>
  <c r="F18" i="17"/>
  <c r="G18" i="17" s="1"/>
  <c r="M18" i="17"/>
  <c r="H19" i="17"/>
  <c r="I19" i="17"/>
  <c r="F19" i="17" s="1"/>
  <c r="G19" i="17" s="1"/>
  <c r="M19" i="17"/>
  <c r="H20" i="17"/>
  <c r="I20" i="17"/>
  <c r="F20" i="17" s="1"/>
  <c r="G20" i="17" s="1"/>
  <c r="M20" i="17"/>
  <c r="H21" i="17"/>
  <c r="I21" i="17"/>
  <c r="F21" i="17" s="1"/>
  <c r="G21" i="17" s="1"/>
  <c r="M21" i="17"/>
  <c r="J22" i="17"/>
  <c r="K22" i="17"/>
  <c r="F22" i="17" s="1"/>
  <c r="G22" i="17" s="1"/>
  <c r="M22" i="17"/>
  <c r="J23" i="17"/>
  <c r="K23" i="17"/>
  <c r="F23" i="17" s="1"/>
  <c r="G23" i="17" s="1"/>
  <c r="M23" i="17"/>
  <c r="J24" i="17"/>
  <c r="K24" i="17"/>
  <c r="F24" i="17" s="1"/>
  <c r="G24" i="17" s="1"/>
  <c r="M24" i="17"/>
  <c r="J25" i="17"/>
  <c r="K25" i="17"/>
  <c r="F25" i="17" s="1"/>
  <c r="G25" i="17" s="1"/>
  <c r="M25" i="17"/>
  <c r="E26" i="17"/>
  <c r="Q27" i="17"/>
  <c r="H31" i="17"/>
  <c r="H33" i="17" s="1"/>
  <c r="I31" i="17"/>
  <c r="F31" i="17"/>
  <c r="M31" i="17"/>
  <c r="J32" i="17"/>
  <c r="K32" i="17"/>
  <c r="K33" i="17" s="1"/>
  <c r="M32" i="17"/>
  <c r="E33" i="17"/>
  <c r="I33" i="17"/>
  <c r="J33" i="17"/>
  <c r="J34" i="17"/>
  <c r="J35" i="17" s="1"/>
  <c r="K34" i="17"/>
  <c r="F34" i="17"/>
  <c r="M34" i="17"/>
  <c r="E35" i="17"/>
  <c r="H35" i="17"/>
  <c r="I35" i="17"/>
  <c r="K35" i="17"/>
  <c r="J36" i="17"/>
  <c r="K36" i="17"/>
  <c r="F36" i="17" s="1"/>
  <c r="M36" i="17"/>
  <c r="H37" i="17"/>
  <c r="H39" i="17" s="1"/>
  <c r="I37" i="17"/>
  <c r="F37" i="17" s="1"/>
  <c r="G37" i="17" s="1"/>
  <c r="M37" i="17"/>
  <c r="J38" i="17"/>
  <c r="J39" i="17" s="1"/>
  <c r="K38" i="17"/>
  <c r="F38" i="17"/>
  <c r="G38" i="17" s="1"/>
  <c r="M38" i="17"/>
  <c r="E39" i="17"/>
  <c r="K39" i="17"/>
  <c r="Q40" i="17"/>
  <c r="AB4" i="2"/>
  <c r="AE4" i="2" s="1"/>
  <c r="AB5" i="2"/>
  <c r="AE5" i="2" s="1"/>
  <c r="AB6" i="2"/>
  <c r="AD6" i="2" s="1"/>
  <c r="D7" i="2"/>
  <c r="E7" i="2"/>
  <c r="G7" i="2" s="1"/>
  <c r="J7" i="2"/>
  <c r="K7" i="2"/>
  <c r="M7" i="2" s="1"/>
  <c r="P7" i="2"/>
  <c r="Q7" i="2"/>
  <c r="V7" i="2"/>
  <c r="W7" i="2"/>
  <c r="AC7" i="2"/>
  <c r="AF7" i="2"/>
  <c r="AG7" i="2"/>
  <c r="X8" i="2"/>
  <c r="Y8" i="2"/>
  <c r="AB8" i="2"/>
  <c r="AD8" i="2" s="1"/>
  <c r="X9" i="2"/>
  <c r="Y9" i="2"/>
  <c r="AB9" i="2"/>
  <c r="AD9" i="2" s="1"/>
  <c r="X10" i="2"/>
  <c r="Y10" i="2"/>
  <c r="AB10" i="2"/>
  <c r="AD10" i="2" s="1"/>
  <c r="AB11" i="2"/>
  <c r="AD11" i="2" s="1"/>
  <c r="AB12" i="2"/>
  <c r="AE12" i="2" s="1"/>
  <c r="AB13" i="2"/>
  <c r="AD13" i="2" s="1"/>
  <c r="AB14" i="2"/>
  <c r="AD14" i="2" s="1"/>
  <c r="E15" i="2"/>
  <c r="K15" i="2"/>
  <c r="Q15" i="2"/>
  <c r="W15" i="2"/>
  <c r="AC15" i="2"/>
  <c r="AF15" i="2"/>
  <c r="AG15" i="2"/>
  <c r="X16" i="2"/>
  <c r="Y16" i="2"/>
  <c r="AB16" i="2"/>
  <c r="AD16" i="2" s="1"/>
  <c r="AB17" i="2"/>
  <c r="AE17" i="2" s="1"/>
  <c r="AB18" i="2"/>
  <c r="AD18" i="2" s="1"/>
  <c r="AC19" i="2"/>
  <c r="AB20" i="2"/>
  <c r="AE20" i="2" s="1"/>
  <c r="AB21" i="2"/>
  <c r="AD21" i="2" s="1"/>
  <c r="AB22" i="2"/>
  <c r="AE22" i="2" s="1"/>
  <c r="AB23" i="2"/>
  <c r="AD23" i="2" s="1"/>
  <c r="AC24" i="2"/>
  <c r="F35" i="17"/>
  <c r="G35" i="17" s="1"/>
  <c r="G34" i="17"/>
  <c r="G14" i="17"/>
  <c r="G4" i="17"/>
  <c r="G31" i="17"/>
  <c r="K13" i="17"/>
  <c r="I8" i="17"/>
  <c r="AD22" i="2"/>
  <c r="J18" i="2"/>
  <c r="J6" i="2"/>
  <c r="P16" i="2"/>
  <c r="J10" i="2"/>
  <c r="V22" i="2"/>
  <c r="P20" i="2"/>
  <c r="D17" i="2"/>
  <c r="D14" i="2"/>
  <c r="V5" i="2"/>
  <c r="V20" i="2"/>
  <c r="J20" i="2"/>
  <c r="J9" i="2"/>
  <c r="P12" i="2"/>
  <c r="J16" i="2"/>
  <c r="D18" i="2"/>
  <c r="J13" i="2"/>
  <c r="P9" i="2"/>
  <c r="J12" i="2"/>
  <c r="J4" i="2"/>
  <c r="D6" i="2"/>
  <c r="J23" i="2"/>
  <c r="D23" i="2"/>
  <c r="V21" i="2"/>
  <c r="D10" i="2"/>
  <c r="J14" i="2"/>
  <c r="P18" i="2"/>
  <c r="V17" i="2"/>
  <c r="D9" i="2"/>
  <c r="J11" i="2"/>
  <c r="D21" i="2"/>
  <c r="P21" i="2"/>
  <c r="D22" i="2"/>
  <c r="P23" i="2"/>
  <c r="P6" i="2"/>
  <c r="D5" i="2"/>
  <c r="P11" i="2"/>
  <c r="P14" i="2"/>
  <c r="J22" i="2"/>
  <c r="J8" i="2"/>
  <c r="P4" i="2"/>
  <c r="D11" i="2"/>
  <c r="V4" i="2"/>
  <c r="P8" i="2"/>
  <c r="D13" i="2"/>
  <c r="D12" i="2"/>
  <c r="P22" i="2"/>
  <c r="D4" i="2"/>
  <c r="J17" i="2"/>
  <c r="V18" i="2"/>
  <c r="V12" i="2"/>
  <c r="D8" i="2"/>
  <c r="J21" i="2"/>
  <c r="V6" i="2"/>
  <c r="V11" i="2"/>
  <c r="P13" i="2"/>
  <c r="V13" i="2"/>
  <c r="V23" i="2"/>
  <c r="J5" i="2"/>
  <c r="D20" i="2"/>
  <c r="P10" i="2"/>
  <c r="P17" i="2"/>
  <c r="D16" i="2"/>
  <c r="V14" i="2"/>
  <c r="P5" i="2"/>
  <c r="AD12" i="2" l="1"/>
  <c r="AE23" i="2"/>
  <c r="AE8" i="2"/>
  <c r="AE11" i="2"/>
  <c r="Y7" i="2"/>
  <c r="J26" i="17"/>
  <c r="S7" i="2"/>
  <c r="H8" i="17"/>
  <c r="AE14" i="2"/>
  <c r="AC25" i="2"/>
  <c r="K24" i="2"/>
  <c r="AE6" i="2"/>
  <c r="AE13" i="2"/>
  <c r="AD5" i="2"/>
  <c r="K19" i="2"/>
  <c r="K25" i="2" s="1"/>
  <c r="I26" i="17"/>
  <c r="I27" i="17" s="1"/>
  <c r="G11" i="17"/>
  <c r="F13" i="17"/>
  <c r="G13" i="17" s="1"/>
  <c r="O426" i="14"/>
  <c r="G36" i="17"/>
  <c r="F39" i="17"/>
  <c r="G39" i="17" s="1"/>
  <c r="F26" i="17"/>
  <c r="G26" i="17" s="1"/>
  <c r="G16" i="17"/>
  <c r="W19" i="2"/>
  <c r="W25" i="2" s="1"/>
  <c r="Q19" i="2"/>
  <c r="Q25" i="2" s="1"/>
  <c r="X7" i="2"/>
  <c r="L7" i="2"/>
  <c r="K8" i="17"/>
  <c r="F8" i="17"/>
  <c r="J13" i="17"/>
  <c r="M141" i="14"/>
  <c r="E19" i="2"/>
  <c r="F32" i="17"/>
  <c r="R7" i="2"/>
  <c r="F7" i="2"/>
  <c r="K26" i="17"/>
  <c r="I39" i="17"/>
  <c r="K426" i="14"/>
  <c r="T426" i="14" s="1"/>
  <c r="O141" i="14"/>
  <c r="AE16" i="2"/>
  <c r="AE10" i="2"/>
  <c r="AE18" i="2"/>
  <c r="AE21" i="2"/>
  <c r="AD4" i="2"/>
  <c r="AB7" i="2"/>
  <c r="AE7" i="2" s="1"/>
  <c r="AB15" i="2"/>
  <c r="AE15" i="2" s="1"/>
  <c r="AB24" i="2"/>
  <c r="AE24" i="2" s="1"/>
  <c r="AD20" i="2"/>
  <c r="AD24" i="2" s="1"/>
  <c r="AD15" i="2"/>
  <c r="AB19" i="2"/>
  <c r="AE9" i="2"/>
  <c r="AD17" i="2"/>
  <c r="AD19" i="2" s="1"/>
  <c r="K40" i="17"/>
  <c r="J40" i="17"/>
  <c r="I40" i="17"/>
  <c r="H40" i="17"/>
  <c r="E40" i="17"/>
  <c r="H26" i="17"/>
  <c r="H27" i="17" s="1"/>
  <c r="E27" i="17"/>
  <c r="J27" i="17"/>
  <c r="M426" i="14"/>
  <c r="N426" i="14" s="1"/>
  <c r="G8" i="2"/>
  <c r="D24" i="2"/>
  <c r="F8" i="2"/>
  <c r="L11" i="2"/>
  <c r="M11" i="2"/>
  <c r="R21" i="2"/>
  <c r="S21" i="2"/>
  <c r="S23" i="2"/>
  <c r="R23" i="2"/>
  <c r="L4" i="2"/>
  <c r="M4" i="2"/>
  <c r="J19" i="2"/>
  <c r="X18" i="2"/>
  <c r="Y18" i="2"/>
  <c r="R9" i="2"/>
  <c r="S9" i="2"/>
  <c r="F4" i="2"/>
  <c r="G4" i="2"/>
  <c r="D19" i="2"/>
  <c r="D15" i="2"/>
  <c r="G12" i="2"/>
  <c r="F12" i="2"/>
  <c r="M21" i="2"/>
  <c r="L21" i="2"/>
  <c r="Y6" i="2"/>
  <c r="X6" i="2"/>
  <c r="Y11" i="2"/>
  <c r="X11" i="2"/>
  <c r="V24" i="2"/>
  <c r="L16" i="2"/>
  <c r="M16" i="2"/>
  <c r="S8" i="2"/>
  <c r="R8" i="2"/>
  <c r="P24" i="2"/>
  <c r="L9" i="2"/>
  <c r="M9" i="2"/>
  <c r="G11" i="2"/>
  <c r="F11" i="2"/>
  <c r="L8" i="2"/>
  <c r="J24" i="2"/>
  <c r="M8" i="2"/>
  <c r="S10" i="2"/>
  <c r="R10" i="2"/>
  <c r="G16" i="2"/>
  <c r="F16" i="2"/>
  <c r="S5" i="2"/>
  <c r="R5" i="2"/>
  <c r="X5" i="2"/>
  <c r="Y5" i="2"/>
  <c r="R14" i="2"/>
  <c r="S14" i="2"/>
  <c r="F17" i="2"/>
  <c r="G17" i="2"/>
  <c r="F5" i="2"/>
  <c r="G5" i="2"/>
  <c r="G9" i="2"/>
  <c r="F9" i="2"/>
  <c r="R13" i="2"/>
  <c r="S13" i="2"/>
  <c r="X23" i="2"/>
  <c r="Y23" i="2"/>
  <c r="G20" i="2"/>
  <c r="F20" i="2"/>
  <c r="L10" i="2"/>
  <c r="M10" i="2"/>
  <c r="R18" i="2"/>
  <c r="S18" i="2"/>
  <c r="L6" i="2"/>
  <c r="M6" i="2"/>
  <c r="F10" i="2"/>
  <c r="G10" i="2"/>
  <c r="F6" i="2"/>
  <c r="G6" i="2"/>
  <c r="S22" i="2"/>
  <c r="R22" i="2"/>
  <c r="L17" i="2"/>
  <c r="M17" i="2"/>
  <c r="V15" i="2"/>
  <c r="Y12" i="2"/>
  <c r="X12" i="2"/>
  <c r="F22" i="2"/>
  <c r="G22" i="2"/>
  <c r="L12" i="2"/>
  <c r="M12" i="2"/>
  <c r="J15" i="2"/>
  <c r="F21" i="2"/>
  <c r="G21" i="2"/>
  <c r="M13" i="2"/>
  <c r="L13" i="2"/>
  <c r="G18" i="2"/>
  <c r="F18" i="2"/>
  <c r="S4" i="2"/>
  <c r="R4" i="2"/>
  <c r="P19" i="2"/>
  <c r="Y4" i="2"/>
  <c r="X4" i="2"/>
  <c r="V19" i="2"/>
  <c r="G13" i="2"/>
  <c r="F13" i="2"/>
  <c r="F23" i="2"/>
  <c r="G23" i="2"/>
  <c r="R12" i="2"/>
  <c r="S12" i="2"/>
  <c r="P15" i="2"/>
  <c r="L23" i="2"/>
  <c r="M23" i="2"/>
  <c r="M20" i="2"/>
  <c r="L20" i="2"/>
  <c r="X20" i="2"/>
  <c r="Y20" i="2"/>
  <c r="R6" i="2"/>
  <c r="S6" i="2"/>
  <c r="R11" i="2"/>
  <c r="S11" i="2"/>
  <c r="L22" i="2"/>
  <c r="M22" i="2"/>
  <c r="Y14" i="2"/>
  <c r="X14" i="2"/>
  <c r="G14" i="2"/>
  <c r="F14" i="2"/>
  <c r="S17" i="2"/>
  <c r="R17" i="2"/>
  <c r="S20" i="2"/>
  <c r="R20" i="2"/>
  <c r="X22" i="2"/>
  <c r="Y22" i="2"/>
  <c r="X21" i="2"/>
  <c r="Y21" i="2"/>
  <c r="M14" i="2"/>
  <c r="L14" i="2"/>
  <c r="X17" i="2"/>
  <c r="Y17" i="2"/>
  <c r="M5" i="2"/>
  <c r="L5" i="2"/>
  <c r="S16" i="2"/>
  <c r="R16" i="2"/>
  <c r="Y13" i="2"/>
  <c r="X13" i="2"/>
  <c r="L18" i="2"/>
  <c r="M18" i="2"/>
  <c r="AD7" i="2" l="1"/>
  <c r="AD25" i="2" s="1"/>
  <c r="P426" i="14"/>
  <c r="G8" i="17"/>
  <c r="F27" i="17"/>
  <c r="G27" i="17" s="1"/>
  <c r="G32" i="17"/>
  <c r="F33" i="17"/>
  <c r="E24" i="2"/>
  <c r="E25" i="2"/>
  <c r="Q24" i="2"/>
  <c r="W24" i="2"/>
  <c r="K27" i="17"/>
  <c r="AE19" i="2"/>
  <c r="AB25" i="2"/>
  <c r="AE25" i="2" s="1"/>
  <c r="X19" i="2"/>
  <c r="Y19" i="2"/>
  <c r="V25" i="2"/>
  <c r="S15" i="2"/>
  <c r="R15" i="2"/>
  <c r="M24" i="2"/>
  <c r="L24" i="2"/>
  <c r="S19" i="2"/>
  <c r="R19" i="2"/>
  <c r="P25" i="2"/>
  <c r="Y15" i="2"/>
  <c r="X15" i="2"/>
  <c r="M15" i="2"/>
  <c r="L15" i="2"/>
  <c r="X24" i="2"/>
  <c r="Y24" i="2"/>
  <c r="F15" i="2"/>
  <c r="G15" i="2"/>
  <c r="J25" i="2"/>
  <c r="M19" i="2"/>
  <c r="L19" i="2"/>
  <c r="G19" i="2"/>
  <c r="D25" i="2"/>
  <c r="F19" i="2"/>
  <c r="R24" i="2"/>
  <c r="S24" i="2"/>
  <c r="G24" i="2"/>
  <c r="F24" i="2"/>
  <c r="G33" i="17" l="1"/>
  <c r="F40" i="17"/>
  <c r="G40" i="17" s="1"/>
  <c r="G25" i="2"/>
  <c r="F25" i="2"/>
  <c r="S25" i="2"/>
  <c r="R25" i="2"/>
  <c r="M25" i="2"/>
  <c r="L25" i="2"/>
  <c r="X25" i="2"/>
  <c r="Y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Wilawan Neampan</author>
  </authors>
  <commentList>
    <comment ref="AF150" authorId="0" shapeId="0" xr:uid="{C0C22BA0-8BE7-4B49-AEC7-1138CCA92952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ภูเขียว 1 17.5 ไร่
KK3  11.59 ไร่</t>
        </r>
      </text>
    </comment>
    <comment ref="AF344" authorId="0" shapeId="0" xr:uid="{962316E6-B8F9-4BAD-BCE7-705E2D4EFC94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UT15  4.39 ไร่
ภูเขียว 1  6.6 ไร่ 
KK3       9 ไร่
MPT 191 9.4 ไร่
</t>
        </r>
      </text>
    </comment>
    <comment ref="K389" authorId="0" shapeId="0" xr:uid="{2D006FDB-736B-49DB-A879-059843DA7385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มีหิน</t>
        </r>
      </text>
    </comment>
    <comment ref="E433" authorId="0" shapeId="0" xr:uid="{C09A872C-2F0B-4846-9154-AEF4E47FA3C2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แยกออกมาจาก 1317</t>
        </r>
      </text>
    </comment>
    <comment ref="K481" authorId="0" shapeId="0" xr:uid="{5DE73A0F-3F05-499B-9AF5-23D8CA320F4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แผนขยายสระน้ำ</t>
        </r>
      </text>
    </comment>
    <comment ref="M521" authorId="0" shapeId="0" xr:uid="{64549ECB-1D0A-4257-81FA-94402F6AD6A3}">
      <text>
        <r>
          <rPr>
            <b/>
            <sz val="9"/>
            <color indexed="81"/>
            <rFont val="Tahoma"/>
            <family val="2"/>
          </rPr>
          <t>Wilawan Neampan:ปลูกไม่เต็มแปลง GPS 8-3-62</t>
        </r>
      </text>
    </comment>
    <comment ref="E572" authorId="0" shapeId="0" xr:uid="{15C7D9BC-37A9-40D4-8EC4-01884D901B3E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 ขอวัดอ้อย </t>
        </r>
      </text>
    </comment>
    <comment ref="K601" authorId="0" shapeId="0" xr:uid="{2335A232-5B84-4A23-A7EA-EBC0D120B836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ดินทรายปนลูกรัง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Wilawan Neampan</author>
  </authors>
  <commentList>
    <comment ref="AB10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ภูเขียว 1 17.5 ไร่
KK3  11.59 ไร่</t>
        </r>
      </text>
    </comment>
    <comment ref="F23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แยกออกมาจาก 1317</t>
        </r>
      </text>
    </comment>
    <comment ref="F285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 ขอวัดอ้อย </t>
        </r>
      </text>
    </comment>
  </commentList>
</comments>
</file>

<file path=xl/sharedStrings.xml><?xml version="1.0" encoding="utf-8"?>
<sst xmlns="http://schemas.openxmlformats.org/spreadsheetml/2006/main" count="17025" uniqueCount="544">
  <si>
    <t>อ้อยปลายฝน</t>
  </si>
  <si>
    <t>อ้อยน้ำราด</t>
  </si>
  <si>
    <t>อ้อยตอ</t>
  </si>
  <si>
    <t>ภาพรวม</t>
  </si>
  <si>
    <t xml:space="preserve">ไร่ </t>
  </si>
  <si>
    <t xml:space="preserve"> พท.อ้อย (ไร่)</t>
  </si>
  <si>
    <t>จำนวนแปลง
ทั้งหมด</t>
  </si>
  <si>
    <t>จำนวนแปลงสุ่ม</t>
  </si>
  <si>
    <t xml:space="preserve"> อายุอ้อย 
ณ มิ.ย.</t>
  </si>
  <si>
    <t xml:space="preserve"> ความสูงเฉลี่ย(ม.)</t>
  </si>
  <si>
    <t xml:space="preserve"> ขนาดลำ
เฉลี่ย(ซม.)</t>
  </si>
  <si>
    <t xml:space="preserve"> จำนวน
เฉลี่ยลำ/ไร่</t>
  </si>
  <si>
    <t>NDVI
มิ.ย.</t>
  </si>
  <si>
    <t>NDVI
ก.ค.</t>
  </si>
  <si>
    <t>สาย</t>
  </si>
  <si>
    <t>ไร่</t>
  </si>
  <si>
    <t>มี.ค.</t>
  </si>
  <si>
    <t>เม.ย.</t>
  </si>
  <si>
    <t>พ.ค.</t>
  </si>
  <si>
    <t>มิ.ย.</t>
  </si>
  <si>
    <t>ก.ค.</t>
  </si>
  <si>
    <t>กระทุ่ม 1</t>
  </si>
  <si>
    <t>กระทุ่ม 2</t>
  </si>
  <si>
    <t>เขาประทุน</t>
  </si>
  <si>
    <t>สระบัวก่ำ</t>
  </si>
  <si>
    <t xml:space="preserve">เขาแหลม </t>
  </si>
  <si>
    <t>หนองขอน</t>
  </si>
  <si>
    <t xml:space="preserve">ดงเชือก </t>
  </si>
  <si>
    <t>หนองหูช้าง</t>
  </si>
  <si>
    <t xml:space="preserve">ทัพผึ้ง </t>
  </si>
  <si>
    <t>ทัพหลวง</t>
  </si>
  <si>
    <t>เขาแหลม</t>
  </si>
  <si>
    <t xml:space="preserve">ทุ่งโป่ง </t>
  </si>
  <si>
    <t>ทัพผึ้ง</t>
  </si>
  <si>
    <t xml:space="preserve">บ้านไร่ </t>
  </si>
  <si>
    <t xml:space="preserve">รุ่งนภา </t>
  </si>
  <si>
    <t>รุ่งนภา</t>
  </si>
  <si>
    <t xml:space="preserve">ลำอีซู </t>
  </si>
  <si>
    <t>หนองแก</t>
  </si>
  <si>
    <t>หนองขาม</t>
  </si>
  <si>
    <t xml:space="preserve">หนองกระทิง </t>
  </si>
  <si>
    <t>หนองจอก</t>
  </si>
  <si>
    <t xml:space="preserve">หนองแก </t>
  </si>
  <si>
    <t>หนองยายเงิน</t>
  </si>
  <si>
    <t>ดงเชือก</t>
  </si>
  <si>
    <t>ทุ่งโป่ง</t>
  </si>
  <si>
    <t>ลำอีซู</t>
  </si>
  <si>
    <t>หนองปรือ</t>
  </si>
  <si>
    <t>หนองกระทิง</t>
  </si>
  <si>
    <t xml:space="preserve">หนองมะค่า </t>
  </si>
  <si>
    <t>หนองมะค่า</t>
  </si>
  <si>
    <t>Grand Total</t>
  </si>
  <si>
    <t>ประเภทอ้อย</t>
  </si>
  <si>
    <t>Data</t>
  </si>
  <si>
    <t>Total Sum of พท.อ้อย</t>
  </si>
  <si>
    <t>Total Count of รหัสแปลง</t>
  </si>
  <si>
    <t>Total Count of แถวที่ 14</t>
  </si>
  <si>
    <t>Total Average of อายุ</t>
  </si>
  <si>
    <t>Total Average of ความสูงเฉลี่ย(ม.)4</t>
  </si>
  <si>
    <t>Total Average of ขนาดลำ4</t>
  </si>
  <si>
    <t>Total Average of จำนวนลำ/ไร่4</t>
  </si>
  <si>
    <t>ไร่ (โซน)</t>
  </si>
  <si>
    <t>Sum of พท.อ้อย</t>
  </si>
  <si>
    <t>Count of รหัสแปลง</t>
  </si>
  <si>
    <t>Count of แถวที่ 14</t>
  </si>
  <si>
    <t>Average of อายุ</t>
  </si>
  <si>
    <t>Average of ความสูงเฉลี่ย(ม.)4</t>
  </si>
  <si>
    <t>Average of ขนาดลำ4</t>
  </si>
  <si>
    <t>Average of จำนวนลำ/ไร่4</t>
  </si>
  <si>
    <t>Zone</t>
  </si>
  <si>
    <t>Rai_name</t>
  </si>
  <si>
    <t>F_ID</t>
  </si>
  <si>
    <t>Cane_type1</t>
  </si>
  <si>
    <t>area</t>
  </si>
  <si>
    <t>Plant_date</t>
  </si>
  <si>
    <t>Variety</t>
  </si>
  <si>
    <t>soil_name</t>
  </si>
  <si>
    <t>spacing</t>
  </si>
  <si>
    <t>Height</t>
  </si>
  <si>
    <t>Diameter</t>
  </si>
  <si>
    <t>weigth</t>
  </si>
  <si>
    <t>Stalk</t>
  </si>
  <si>
    <t>yield_non_cut</t>
  </si>
  <si>
    <t xml:space="preserve">yield_Crop_Cutting </t>
  </si>
  <si>
    <t>Harvest_Date</t>
  </si>
  <si>
    <t>Age_days</t>
  </si>
  <si>
    <t>Actual_yield</t>
  </si>
  <si>
    <t>Act_CCS</t>
  </si>
  <si>
    <t>อ้อยปลูก</t>
  </si>
  <si>
    <t>KK-3,MPT-618</t>
  </si>
  <si>
    <t>เหนียว</t>
  </si>
  <si>
    <t>KK-3</t>
  </si>
  <si>
    <t>CSB 2012-07</t>
  </si>
  <si>
    <t>อ้อยตอ 1</t>
  </si>
  <si>
    <t>KK-3/PK3</t>
  </si>
  <si>
    <t>อ้อยตอ 2</t>
  </si>
  <si>
    <t>KK-3/PK-2</t>
  </si>
  <si>
    <t>พันธุ์ใหม่ RDI</t>
  </si>
  <si>
    <t>อ้อยตุลาคม</t>
  </si>
  <si>
    <t>PK-3</t>
  </si>
  <si>
    <t>เอราวัณ</t>
  </si>
  <si>
    <t>อ้อยตอ 3</t>
  </si>
  <si>
    <t>922/1</t>
  </si>
  <si>
    <t>923/1</t>
  </si>
  <si>
    <t>KK-4</t>
  </si>
  <si>
    <t>927/1</t>
  </si>
  <si>
    <t>934/1</t>
  </si>
  <si>
    <t xml:space="preserve">ทองภูมิ 6/MPT 358 </t>
  </si>
  <si>
    <t>ทองภูมิ 6</t>
  </si>
  <si>
    <t>PK-2</t>
  </si>
  <si>
    <t>PK-3,PK-4</t>
  </si>
  <si>
    <t>UT-15</t>
  </si>
  <si>
    <t>KK-3/SB-50</t>
  </si>
  <si>
    <t>KK-3/PK2/PK3</t>
  </si>
  <si>
    <t>PK-2/PK-3</t>
  </si>
  <si>
    <t>PK-3,Q250</t>
  </si>
  <si>
    <t>8121038/2</t>
  </si>
  <si>
    <t>SB-50</t>
  </si>
  <si>
    <t>KK-3,PK-3</t>
  </si>
  <si>
    <t xml:space="preserve">ทราย </t>
  </si>
  <si>
    <t>812559/1</t>
  </si>
  <si>
    <t>802429/1</t>
  </si>
  <si>
    <t>802430/1</t>
  </si>
  <si>
    <t>LK92-11</t>
  </si>
  <si>
    <t>1205/1</t>
  </si>
  <si>
    <t>1208/1</t>
  </si>
  <si>
    <t>1208/2</t>
  </si>
  <si>
    <t>PK-1,PK-2,PK-3</t>
  </si>
  <si>
    <t>1224/1</t>
  </si>
  <si>
    <t>1226/2</t>
  </si>
  <si>
    <t>KK-3/PK1</t>
  </si>
  <si>
    <t>PK-1</t>
  </si>
  <si>
    <t>1317/1</t>
  </si>
  <si>
    <t>1323/1</t>
  </si>
  <si>
    <t>1332/1</t>
  </si>
  <si>
    <t>520/1</t>
  </si>
  <si>
    <t>1503/1</t>
  </si>
  <si>
    <t>1506/1</t>
  </si>
  <si>
    <t>PK-1/KK3</t>
  </si>
  <si>
    <t>1512/1</t>
  </si>
  <si>
    <t>807903/2</t>
  </si>
  <si>
    <t>KK-3/LK92-11</t>
  </si>
  <si>
    <t>807929/1</t>
  </si>
  <si>
    <t>807931/2</t>
  </si>
  <si>
    <t>อ้อยตอ 4</t>
  </si>
  <si>
    <t>403/1</t>
  </si>
  <si>
    <t>425/1</t>
  </si>
  <si>
    <t>806806/1</t>
  </si>
  <si>
    <t>KK3/UT-15</t>
  </si>
  <si>
    <t>CSB07-199</t>
  </si>
  <si>
    <t>1721/1</t>
  </si>
  <si>
    <t>1721/2</t>
  </si>
  <si>
    <t>1723/1</t>
  </si>
  <si>
    <t>1725/1</t>
  </si>
  <si>
    <t>1727/1</t>
  </si>
  <si>
    <t>ยังไม่ตัด</t>
  </si>
  <si>
    <t>1704/1</t>
  </si>
  <si>
    <t>1705/1</t>
  </si>
  <si>
    <t>KK-3,PK-2</t>
  </si>
  <si>
    <t>1706/1</t>
  </si>
  <si>
    <t>1707/1</t>
  </si>
  <si>
    <t>1711/1</t>
  </si>
  <si>
    <t>1712/6</t>
  </si>
  <si>
    <t>1717/1</t>
  </si>
  <si>
    <t>1907/1</t>
  </si>
  <si>
    <t>1907/2</t>
  </si>
  <si>
    <t>1908/1</t>
  </si>
  <si>
    <t>1909/1</t>
  </si>
  <si>
    <t>1913/2</t>
  </si>
  <si>
    <t>Field_name</t>
  </si>
  <si>
    <t>sample_data</t>
  </si>
  <si>
    <t>desc</t>
  </si>
  <si>
    <t>remark</t>
  </si>
  <si>
    <t>กลุ่มพื้นที่</t>
  </si>
  <si>
    <t>ชื่อแปลง</t>
  </si>
  <si>
    <t>หมายเลขแปลง</t>
  </si>
  <si>
    <t>ชนิดอ้อย</t>
  </si>
  <si>
    <t>พื้นที่</t>
  </si>
  <si>
    <t>วันปลูก</t>
  </si>
  <si>
    <t>พันธุ์อ้อย</t>
  </si>
  <si>
    <t>ประเภทดิน</t>
  </si>
  <si>
    <t>ระยะร่อง</t>
  </si>
  <si>
    <t>ความสูง</t>
  </si>
  <si>
    <t>ขนาดลำ</t>
  </si>
  <si>
    <t>น้ำหนักลำ</t>
  </si>
  <si>
    <t>จำนวนลำ</t>
  </si>
  <si>
    <t>ผลผลิตแบบคำนวณปริมาตร</t>
  </si>
  <si>
    <t>ผลผลิตแบบชั่งน้ำหนัก</t>
  </si>
  <si>
    <t>วันเก็บเกี่ยวจริง</t>
  </si>
  <si>
    <t>อายุอ้อย ณ วันตัดเสร็จ</t>
  </si>
  <si>
    <t>เฉลย</t>
  </si>
  <si>
    <t>ผลผลิตเกิดจริง</t>
  </si>
  <si>
    <t>ค่าความหวานเกิดจริง</t>
  </si>
  <si>
    <t>สายงาน</t>
  </si>
  <si>
    <t>ปีการผลิต</t>
  </si>
  <si>
    <t>ลำดับ</t>
  </si>
  <si>
    <t>รหัสแปลง</t>
  </si>
  <si>
    <t>โควต้าหลัก</t>
  </si>
  <si>
    <t>รหัสแปลงFarmPro</t>
  </si>
  <si>
    <t>plotCode</t>
  </si>
  <si>
    <t>แปลง Bonsucro</t>
  </si>
  <si>
    <t>พื้นที่65/66</t>
  </si>
  <si>
    <t>ประเภทแปลง</t>
  </si>
  <si>
    <t>รายละเอียด</t>
  </si>
  <si>
    <t>ทำประโยชน์</t>
  </si>
  <si>
    <t>ปลูกไม่ได้</t>
  </si>
  <si>
    <t>ให้เช่า</t>
  </si>
  <si>
    <t>พักดิน66/67</t>
  </si>
  <si>
    <t>พื้นที่อ้อย 6566 (ไร่)</t>
  </si>
  <si>
    <t>เสียหาย</t>
  </si>
  <si>
    <t>พื้นที่หมุนเวียน</t>
  </si>
  <si>
    <t>ตัน</t>
  </si>
  <si>
    <t xml:space="preserve">ตัน/ไร่ </t>
  </si>
  <si>
    <t>วันปลูก/ตัด</t>
  </si>
  <si>
    <t>ประเภทอ้อย 65/66</t>
  </si>
  <si>
    <t>ประเภท2</t>
  </si>
  <si>
    <t xml:space="preserve"> เกรด น้ำ</t>
  </si>
  <si>
    <t>ร่อง</t>
  </si>
  <si>
    <t>ดิน</t>
  </si>
  <si>
    <t>ประเภทตัด</t>
  </si>
  <si>
    <t>รถตัด</t>
  </si>
  <si>
    <t>พ่นสารฯ</t>
  </si>
  <si>
    <t>วันที่พ่น</t>
  </si>
  <si>
    <t>แผนปี66/67</t>
  </si>
  <si>
    <t>ขนาดพื้นที่</t>
  </si>
  <si>
    <t>CCS.</t>
  </si>
  <si>
    <t>สถานะ</t>
  </si>
  <si>
    <t>วันตัดเสร็จ</t>
  </si>
  <si>
    <t>2565/66</t>
  </si>
  <si>
    <t>P902</t>
  </si>
  <si>
    <t>BSC</t>
  </si>
  <si>
    <t>sup</t>
  </si>
  <si>
    <t>คู่</t>
  </si>
  <si>
    <t>เสร็จ</t>
  </si>
  <si>
    <t>Fully</t>
  </si>
  <si>
    <t>M-24</t>
  </si>
  <si>
    <t>เข้าหีบ</t>
  </si>
  <si>
    <t>ให้ชาวไร่เช่า</t>
  </si>
  <si>
    <t>MP</t>
  </si>
  <si>
    <t>ถนน</t>
  </si>
  <si>
    <t>กองดินขุดสระบ่อ5</t>
  </si>
  <si>
    <t xml:space="preserve">ทิ้งดิน </t>
  </si>
  <si>
    <t>New</t>
  </si>
  <si>
    <t>เดี่ยว/คู่</t>
  </si>
  <si>
    <t>สระน้ำ บ่อ5</t>
  </si>
  <si>
    <t>สระน้ำ</t>
  </si>
  <si>
    <t>626/1</t>
  </si>
  <si>
    <t>เดี่ยว</t>
  </si>
  <si>
    <t>พักดิน</t>
  </si>
  <si>
    <t>634/1</t>
  </si>
  <si>
    <t>แค้มป์</t>
  </si>
  <si>
    <t>635/1</t>
  </si>
  <si>
    <t>สระน้ำ บ่อ4</t>
  </si>
  <si>
    <t>635/2</t>
  </si>
  <si>
    <t>กองดินขุดสระบ่อ4</t>
  </si>
  <si>
    <t>สระน้ำ บ่อ1</t>
  </si>
  <si>
    <t>706/1</t>
  </si>
  <si>
    <t>กองดินขุดสระบ่อ1</t>
  </si>
  <si>
    <t>734/1</t>
  </si>
  <si>
    <t>สระน้ำ บ่อ 2</t>
  </si>
  <si>
    <t>734/2</t>
  </si>
  <si>
    <t>กองดินขุดสระบ่อ2</t>
  </si>
  <si>
    <t>กองดินขุดสระบ่อ3</t>
  </si>
  <si>
    <t>สระน้ำ บ่อ 3</t>
  </si>
  <si>
    <t>737/1</t>
  </si>
  <si>
    <t>Rain</t>
  </si>
  <si>
    <t>P906</t>
  </si>
  <si>
    <t>กองดินขุดสระ บ่อ1</t>
  </si>
  <si>
    <t>906/1</t>
  </si>
  <si>
    <t>สระน้ำ บ่อ 1</t>
  </si>
  <si>
    <t xml:space="preserve"> แยกมาจาก 919</t>
  </si>
  <si>
    <t>เศรษฐกิจพอเพียง</t>
  </si>
  <si>
    <t>สระน้ำหลังแค้มป์</t>
  </si>
  <si>
    <t>พ่นรอบ2</t>
  </si>
  <si>
    <t>939/1</t>
  </si>
  <si>
    <t>กองดินขุดสระ บ่อ2</t>
  </si>
  <si>
    <t>กองดินขุดสระ บ่อ5</t>
  </si>
  <si>
    <t>729/1</t>
  </si>
  <si>
    <t>สระน้ำ บ่อ 5</t>
  </si>
  <si>
    <t>พันธุ์รวม</t>
  </si>
  <si>
    <t>Sup</t>
  </si>
  <si>
    <t>กองดินขุดสระ บ่อ3</t>
  </si>
  <si>
    <t>แยกจากแปลง1015</t>
  </si>
  <si>
    <t>สระน้ำ บ่อ 4</t>
  </si>
  <si>
    <t>กองดินขุดสระ บ่อ4</t>
  </si>
  <si>
    <t>สระน้ำกลางแปลง</t>
  </si>
  <si>
    <t>รับใหม่</t>
  </si>
  <si>
    <t>P903</t>
  </si>
  <si>
    <t>M-16</t>
  </si>
  <si>
    <t>MPทำกองปุ๋ย</t>
  </si>
  <si>
    <t>ปุ๋ยซอลลเมตต์</t>
  </si>
  <si>
    <t>ปลูกพืชพลังงาน</t>
  </si>
  <si>
    <t>ดินใต้ราง</t>
  </si>
  <si>
    <t>เพิ่ม</t>
  </si>
  <si>
    <t>ชมพูนุช</t>
  </si>
  <si>
    <t>8121038/1</t>
  </si>
  <si>
    <t>โครงการMEOSI</t>
  </si>
  <si>
    <t>8121041/1</t>
  </si>
  <si>
    <t>P921</t>
  </si>
  <si>
    <t>M-25</t>
  </si>
  <si>
    <t>801330/1</t>
  </si>
  <si>
    <t>PK-3/PK-2</t>
  </si>
  <si>
    <t>801337/1</t>
  </si>
  <si>
    <t>พื้นที่กองดินขุดสระ</t>
  </si>
  <si>
    <t>แยกมาจากแปลง 801351</t>
  </si>
  <si>
    <t>P924</t>
  </si>
  <si>
    <t>M-17</t>
  </si>
  <si>
    <t>ที่ลุ่มน้ำซับ</t>
  </si>
  <si>
    <t>ลานอัดใบอ้อย</t>
  </si>
  <si>
    <t>ลานจอดรถมิตรผล</t>
  </si>
  <si>
    <t>ขุดบ่อคุณทวีวัฒน์</t>
  </si>
  <si>
    <t>กองดิน</t>
  </si>
  <si>
    <t>ที่ทิ้งดิน</t>
  </si>
  <si>
    <t>ถนนCane yeard</t>
  </si>
  <si>
    <t>พื้นที่ตาบอด</t>
  </si>
  <si>
    <t>ไม่มีน้ำ/ดินไม่ดี</t>
  </si>
  <si>
    <t>พื้นที่ต่างระดับ</t>
  </si>
  <si>
    <t>โรงปั้มชายห้วย</t>
  </si>
  <si>
    <t>โรงปั้ม</t>
  </si>
  <si>
    <t>No</t>
  </si>
  <si>
    <t>พื้นที่รกร้าง</t>
  </si>
  <si>
    <t>P907</t>
  </si>
  <si>
    <t>คนตัด</t>
  </si>
  <si>
    <t>อ้อยตอ 1/สระน้ำ ธ.ใต้ดิน</t>
  </si>
  <si>
    <t>1212/1</t>
  </si>
  <si>
    <t>1215/1</t>
  </si>
  <si>
    <t>ถนนCane yard</t>
  </si>
  <si>
    <t>1218/1</t>
  </si>
  <si>
    <t>1222/2</t>
  </si>
  <si>
    <t>1223/1</t>
  </si>
  <si>
    <t>ป่าดงกระถิน</t>
  </si>
  <si>
    <t>1226/1</t>
  </si>
  <si>
    <t>มีหิน</t>
  </si>
  <si>
    <t>P917</t>
  </si>
  <si>
    <t>1304/1</t>
  </si>
  <si>
    <t>แผนทิ้งดิน</t>
  </si>
  <si>
    <t>1304/2</t>
  </si>
  <si>
    <t>พื้นที่มีหิน</t>
  </si>
  <si>
    <t>แผนปลูกยูคา62/63</t>
  </si>
  <si>
    <t>1323/2</t>
  </si>
  <si>
    <t>1325/1</t>
  </si>
  <si>
    <t>1326/1</t>
  </si>
  <si>
    <t>ชาวไร่เช่า</t>
  </si>
  <si>
    <t>เป็นหินลูกรัง</t>
  </si>
  <si>
    <t>P908</t>
  </si>
  <si>
    <t>แผนปลูกยูคา</t>
  </si>
  <si>
    <t>1522/1</t>
  </si>
  <si>
    <t>1522/2</t>
  </si>
  <si>
    <t>1522/3</t>
  </si>
  <si>
    <t>1522/4</t>
  </si>
  <si>
    <t>1522/5</t>
  </si>
  <si>
    <t>1524/1</t>
  </si>
  <si>
    <t>Cane yard</t>
  </si>
  <si>
    <t>1524/2</t>
  </si>
  <si>
    <t>พิพาท</t>
  </si>
  <si>
    <t>1546/1</t>
  </si>
  <si>
    <t>1546/2</t>
  </si>
  <si>
    <t>1546/3</t>
  </si>
  <si>
    <t>2564/65</t>
  </si>
  <si>
    <t>พื้นที่ลุ่ม-น้ำขัง</t>
  </si>
  <si>
    <t>1606/1</t>
  </si>
  <si>
    <t>1609/2</t>
  </si>
  <si>
    <t>1611/2</t>
  </si>
  <si>
    <t>1619/2</t>
  </si>
  <si>
    <t>ขุดสระน้ำ</t>
  </si>
  <si>
    <t>1639/1</t>
  </si>
  <si>
    <t>P927</t>
  </si>
  <si>
    <t>ป่ายูคา</t>
  </si>
  <si>
    <t>ป่าสัก</t>
  </si>
  <si>
    <t>ป่ารก</t>
  </si>
  <si>
    <t>ลบพื้นที่ แปลง931/2</t>
  </si>
  <si>
    <t>แยกจากแปลง931</t>
  </si>
  <si>
    <t>807939/1</t>
  </si>
  <si>
    <t>ถนนหัวแปลง</t>
  </si>
  <si>
    <t>807949/1</t>
  </si>
  <si>
    <t>P900</t>
  </si>
  <si>
    <t>ขอเป็นพื้นที่เช่า</t>
  </si>
  <si>
    <t>ปลูกไม่ได้/ป่า</t>
  </si>
  <si>
    <t>ป่ารกร้าง</t>
  </si>
  <si>
    <t>110/1</t>
  </si>
  <si>
    <t>ปลูกไม่ได้/ทิ้งดิน</t>
  </si>
  <si>
    <t>M-15</t>
  </si>
  <si>
    <t>ทิ้งดินเต็มแปลง</t>
  </si>
  <si>
    <t>135/1</t>
  </si>
  <si>
    <t>ดินทรายปนลูกรัง</t>
  </si>
  <si>
    <t>แผนปลูกยูคา63/64</t>
  </si>
  <si>
    <t>P911</t>
  </si>
  <si>
    <t>206/1</t>
  </si>
  <si>
    <t>212/1</t>
  </si>
  <si>
    <t>ลงปลูกไม่ได้</t>
  </si>
  <si>
    <t>403/2</t>
  </si>
  <si>
    <t>403/4</t>
  </si>
  <si>
    <t>525/1</t>
  </si>
  <si>
    <t>P928</t>
  </si>
  <si>
    <t>ที่ลุ่มรับน้ำ</t>
  </si>
  <si>
    <t>157/1</t>
  </si>
  <si>
    <t>153/1</t>
  </si>
  <si>
    <t>806805/1</t>
  </si>
  <si>
    <t>แผนขุดขยายสระ</t>
  </si>
  <si>
    <t>แปลงกระเด็น</t>
  </si>
  <si>
    <t>แผนขุดสระ ถนน/ร่องน้ำ</t>
  </si>
  <si>
    <t>811209/1</t>
  </si>
  <si>
    <t>811235/1</t>
  </si>
  <si>
    <t>แผนปลูกยูคา64/65</t>
  </si>
  <si>
    <t>P926</t>
  </si>
  <si>
    <t>805731/1</t>
  </si>
  <si>
    <t>สระน้ำโรงปั้มน้ำหยด</t>
  </si>
  <si>
    <t>P913</t>
  </si>
  <si>
    <t>M-14</t>
  </si>
  <si>
    <t>ถนนPivot</t>
  </si>
  <si>
    <t>ติดร่มป่ายูคา</t>
  </si>
  <si>
    <t>1724/1</t>
  </si>
  <si>
    <t>1865/1</t>
  </si>
  <si>
    <t>1870/1</t>
  </si>
  <si>
    <t>P910</t>
  </si>
  <si>
    <t>1702/1</t>
  </si>
  <si>
    <t>พื้นที่ว่างติดแค้มป์</t>
  </si>
  <si>
    <t>มีหินที่ลุ่ม</t>
  </si>
  <si>
    <t>1708/1</t>
  </si>
  <si>
    <t>1715/1</t>
  </si>
  <si>
    <t>1717/2</t>
  </si>
  <si>
    <t>P920</t>
  </si>
  <si>
    <t>1804/1</t>
  </si>
  <si>
    <t>แผนปลูกต้นไม้</t>
  </si>
  <si>
    <t>1805/1</t>
  </si>
  <si>
    <t>แยกมาจากแปลง 1805</t>
  </si>
  <si>
    <t>1816/1</t>
  </si>
  <si>
    <t>1817/1</t>
  </si>
  <si>
    <t>1819/1</t>
  </si>
  <si>
    <t>กองดินขุดสระ</t>
  </si>
  <si>
    <t>โครงการปลูกป่า</t>
  </si>
  <si>
    <t>P919</t>
  </si>
  <si>
    <t>1.85/1.65</t>
  </si>
  <si>
    <t>คู่/เดี่ยว</t>
  </si>
  <si>
    <t>1909/2</t>
  </si>
  <si>
    <t>รวมแปลง 1909</t>
  </si>
  <si>
    <t>1909/3</t>
  </si>
  <si>
    <t>ปลูกยูคาลิปตัส</t>
  </si>
  <si>
    <t>เขาแมงมุม</t>
  </si>
  <si>
    <t>1411/1</t>
  </si>
  <si>
    <t>1416/1</t>
  </si>
  <si>
    <t xml:space="preserve">เป้าหมายพื้นที่ปีการผลิต 2565/66   </t>
  </si>
  <si>
    <t xml:space="preserve">ชื่อไร่หนองมะค่า </t>
  </si>
  <si>
    <t xml:space="preserve">เป้าหมายผลผลิตอ้อย </t>
  </si>
  <si>
    <t>ประเมินครั้งที่ 1 ก.ค.65</t>
  </si>
  <si>
    <t>สัญจรประเมิน ส.ค.65</t>
  </si>
  <si>
    <t>ขนาดแปลง</t>
  </si>
  <si>
    <t>เกรด</t>
  </si>
  <si>
    <t>อายุอ้อย (ส.ค.)</t>
  </si>
  <si>
    <t xml:space="preserve">ประเภทอ้อย </t>
  </si>
  <si>
    <t>แหล่งน้ำ</t>
  </si>
  <si>
    <t>สระ626</t>
  </si>
  <si>
    <t>สระ635</t>
  </si>
  <si>
    <t>สระ701</t>
  </si>
  <si>
    <t>สระเก่า</t>
  </si>
  <si>
    <t>สระ711</t>
  </si>
  <si>
    <t>สระ732</t>
  </si>
  <si>
    <t>สระ905/1</t>
  </si>
  <si>
    <t>สระ931</t>
  </si>
  <si>
    <t>สระ935</t>
  </si>
  <si>
    <t>สระ939</t>
  </si>
  <si>
    <t>สระ728</t>
  </si>
  <si>
    <t>สระ1025</t>
  </si>
  <si>
    <t>สระโรงงาน</t>
  </si>
  <si>
    <t>สระรง.</t>
  </si>
  <si>
    <t>สระบำบัดโรงงาน</t>
  </si>
  <si>
    <t>สระน้ำ 802444</t>
  </si>
  <si>
    <t>ติดแผงโซล่าเซลล์สูบน้ำ</t>
  </si>
  <si>
    <t>สระ 02</t>
  </si>
  <si>
    <t>บาดาล 02</t>
  </si>
  <si>
    <t>บาดาล 06</t>
  </si>
  <si>
    <t>บาดาล 07</t>
  </si>
  <si>
    <t>บาดาล 08/1</t>
  </si>
  <si>
    <t>สระ 09</t>
  </si>
  <si>
    <t>สระ 01 เขาประทุน</t>
  </si>
  <si>
    <t>สระ 12</t>
  </si>
  <si>
    <t>สระ 14</t>
  </si>
  <si>
    <t>สระ</t>
  </si>
  <si>
    <t>สระ 27</t>
  </si>
  <si>
    <t>สระ 01</t>
  </si>
  <si>
    <t>บาดาล 05</t>
  </si>
  <si>
    <t>บาดาล 04</t>
  </si>
  <si>
    <t>บาดาล 17</t>
  </si>
  <si>
    <t>บาดาล 27</t>
  </si>
  <si>
    <t>บาดาล 16</t>
  </si>
  <si>
    <t>บาดาล 23/1</t>
  </si>
  <si>
    <t>บาดาล 29</t>
  </si>
  <si>
    <t>บาดาล 32/1</t>
  </si>
  <si>
    <t>บาดาล 33</t>
  </si>
  <si>
    <t>บาดาล 34</t>
  </si>
  <si>
    <t>สระ 520</t>
  </si>
  <si>
    <t>คลองส่งน้ำ</t>
  </si>
  <si>
    <t>สระ 906</t>
  </si>
  <si>
    <t>สระ 923</t>
  </si>
  <si>
    <t>สระ 927</t>
  </si>
  <si>
    <t>สระ 939</t>
  </si>
  <si>
    <t>สระ 946</t>
  </si>
  <si>
    <t>มีโซล่าเซลล์เติมน้ำ</t>
  </si>
  <si>
    <t>สระ(ท่อใต้ดิน)</t>
  </si>
  <si>
    <t>บาดาล</t>
  </si>
  <si>
    <t>มีคลองธรรมชาติ</t>
  </si>
  <si>
    <r>
      <t xml:space="preserve">รายงานความก้าวหน้าวัดการเจริญเติบโตของอ้อย </t>
    </r>
    <r>
      <rPr>
        <b/>
        <sz val="16"/>
        <color indexed="10"/>
        <rFont val="DilleniaUPC"/>
        <family val="1"/>
      </rPr>
      <t>ณ วันที่  25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</si>
  <si>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26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</si>
  <si>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27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</si>
  <si>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1  ก.ค.62</t>
    </r>
  </si>
  <si>
    <r>
      <rPr>
        <b/>
        <sz val="20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20"/>
        <color indexed="40"/>
        <rFont val="DilleniaUPC"/>
        <family val="1"/>
      </rPr>
      <t xml:space="preserve"> </t>
    </r>
    <r>
      <rPr>
        <b/>
        <sz val="20"/>
        <rFont val="DilleniaUPC"/>
        <family val="1"/>
      </rPr>
      <t xml:space="preserve"> กำหนดส่ง 1 สิงหาคม  65</t>
    </r>
  </si>
  <si>
    <t>No.</t>
  </si>
  <si>
    <t>ไร่/Camp</t>
  </si>
  <si>
    <t>เป้าหมาย</t>
  </si>
  <si>
    <t>ส่งแล้ว</t>
  </si>
  <si>
    <t>ค้างส่ง</t>
  </si>
  <si>
    <t>คิดเป็น</t>
  </si>
  <si>
    <t>จำนวนแปลง ปี65/66</t>
  </si>
  <si>
    <t>ภาพวัดอ้อย</t>
  </si>
  <si>
    <t>ภาพสภาพอ้อย</t>
  </si>
  <si>
    <t>(แปลง)</t>
  </si>
  <si>
    <t>%</t>
  </si>
  <si>
    <t>คุณเผชิญ  กาฬภักดี</t>
  </si>
  <si>
    <t>Zone 1</t>
  </si>
  <si>
    <t xml:space="preserve"> </t>
  </si>
  <si>
    <t>คุณสมชาย  ทองพุฒ</t>
  </si>
  <si>
    <t>Zone 2</t>
  </si>
  <si>
    <t>Zone 3</t>
  </si>
  <si>
    <t>คุณอำนาจ  บาลนคร</t>
  </si>
  <si>
    <t>Zone 4</t>
  </si>
  <si>
    <t>ผจก.นิเวศ  สุวรรณบุตร</t>
  </si>
  <si>
    <t>รวม</t>
  </si>
  <si>
    <t>ที่ตั้งอำเภอ</t>
  </si>
  <si>
    <t>ชื่อ</t>
  </si>
  <si>
    <t>ขอนแก่น 3</t>
  </si>
  <si>
    <t>ภูเขียว 3</t>
  </si>
  <si>
    <t>ว/ด/ป ปลูก-ตัด</t>
  </si>
  <si>
    <t>อายุอ้อย</t>
  </si>
  <si>
    <t>ตัน/ไร่</t>
  </si>
  <si>
    <t>พท.ไร่</t>
  </si>
  <si>
    <t>ตันอ้อย</t>
  </si>
  <si>
    <t>เดือน</t>
  </si>
  <si>
    <t xml:space="preserve"> อ.ด่านช้าง</t>
  </si>
  <si>
    <t>รวม อ.ด่านช้าง จ.สุพรรณบุรี</t>
  </si>
  <si>
    <t xml:space="preserve"> อ.หนองหญ้าไซ</t>
  </si>
  <si>
    <t>รวม อ.หนองหญ้าไซ จ.สุพรรณบุรี</t>
  </si>
  <si>
    <t xml:space="preserve"> อ.บ้านไร่</t>
  </si>
  <si>
    <t>รวมอ.บ้านไร่ จ.อุทัยธานี</t>
  </si>
  <si>
    <t>รวมทั้งหมด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</si>
</sst>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3" formatCode="_(* #,##0.00_);_(* \(#,##0.00\);_(* &quot;-&quot;??_);_(@_)"/>
    <numFmt numFmtId="164" formatCode="_-* #,##0.00_-;\-* #,##0.00_-;_-* &quot;-&quot;??_-;_-@_-"/>
    <numFmt numFmtId="165" formatCode="[$-1070000]d/m/yy;@"/>
    <numFmt numFmtId="166" formatCode="_-* #,##0_-;\-* #,##0_-;_-* &quot;-&quot;??_-;_-@_-"/>
    <numFmt numFmtId="167" formatCode="[$-101041E]d\ mmm\ yy;@"/>
    <numFmt numFmtId="168" formatCode="&quot;?&quot;#,##0.00;\-&quot;?&quot;#,##0.00"/>
    <numFmt numFmtId="169" formatCode="_-&quot;?&quot;* #,##0_-;\-&quot;?&quot;* #,##0_-;_-&quot;?&quot;* &quot;-&quot;_-;_-@_-"/>
    <numFmt numFmtId="170" formatCode="&quot;฿&quot;\t#,##0_);[Red]\(&quot;฿&quot;\t#,##0\)"/>
    <numFmt numFmtId="171" formatCode="0.00_)"/>
    <numFmt numFmtId="172" formatCode="[$-107041E]d\ mmmm\ yyyy;@"/>
    <numFmt numFmtId="173" formatCode="_-* #,##0.0_-;\-* #,##0.0_-;_-* &quot;-&quot;??_-;_-@_-"/>
    <numFmt numFmtId="174" formatCode="_(* #,##0_);_(* \(#,##0\);_(* &quot;-&quot;??_);_(@_)"/>
    <numFmt numFmtId="175" formatCode="dd/mm/yy;@"/>
    <numFmt numFmtId="176" formatCode="dd\.mm\.yyyy;@"/>
    <numFmt numFmtId="177" formatCode="d/mm/yyyy;@"/>
    <numFmt numFmtId="178" formatCode="dd/mm/yyyy;@"/>
  </numFmts>
  <fonts count="102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8"/>
      <name val="Arial"/>
      <family val="2"/>
    </font>
    <font>
      <sz val="14"/>
      <name val="Cordia New"/>
      <family val="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  <charset val="222"/>
    </font>
    <font>
      <sz val="14"/>
      <name val="FreesiaUPC"/>
      <family val="2"/>
      <charset val="222"/>
    </font>
    <font>
      <sz val="10"/>
      <name val="Times New Roman"/>
      <family val="1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CordiaUPC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  <charset val="222"/>
    </font>
    <font>
      <b/>
      <sz val="16"/>
      <color indexed="10"/>
      <name val="DilleniaUPC"/>
      <family val="1"/>
    </font>
    <font>
      <b/>
      <sz val="16"/>
      <name val="DilleniaUPC"/>
      <family val="1"/>
    </font>
    <font>
      <sz val="16"/>
      <name val="DilleniaUPC"/>
      <family val="1"/>
    </font>
    <font>
      <b/>
      <sz val="16"/>
      <color indexed="30"/>
      <name val="DilleniaUPC"/>
      <family val="1"/>
    </font>
    <font>
      <b/>
      <sz val="16"/>
      <color indexed="40"/>
      <name val="DilleniaUPC"/>
      <family val="1"/>
    </font>
    <font>
      <b/>
      <sz val="20"/>
      <color indexed="30"/>
      <name val="DilleniaUPC"/>
      <family val="1"/>
    </font>
    <font>
      <b/>
      <sz val="20"/>
      <color indexed="40"/>
      <name val="DilleniaUPC"/>
      <family val="1"/>
    </font>
    <font>
      <sz val="16"/>
      <name val="Browallia New"/>
      <family val="2"/>
    </font>
    <font>
      <b/>
      <sz val="16"/>
      <name val="Browallia New"/>
      <family val="2"/>
    </font>
    <font>
      <b/>
      <sz val="20"/>
      <name val="DilleniaUPC"/>
      <family val="1"/>
    </font>
    <font>
      <b/>
      <sz val="18"/>
      <name val="Browallia New"/>
      <family val="2"/>
    </font>
    <font>
      <b/>
      <sz val="1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BrowalliaUPC"/>
      <family val="2"/>
    </font>
    <font>
      <b/>
      <sz val="16"/>
      <name val="BrowalliaUPC"/>
      <family val="2"/>
    </font>
    <font>
      <b/>
      <sz val="20"/>
      <name val="Browallia New"/>
      <family val="2"/>
    </font>
    <font>
      <b/>
      <sz val="14"/>
      <name val="Browallia New"/>
      <family val="2"/>
    </font>
    <font>
      <b/>
      <sz val="9"/>
      <name val="Century Gothic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Arial Unicode MS"/>
      <family val="2"/>
      <charset val="222"/>
    </font>
    <font>
      <sz val="11"/>
      <color theme="0"/>
      <name val="Calibri"/>
      <family val="2"/>
      <charset val="222"/>
      <scheme val="minor"/>
    </font>
    <font>
      <sz val="11"/>
      <color theme="0"/>
      <name val="Arial Unicode MS"/>
      <family val="2"/>
      <charset val="222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rgb="FFFA7D00"/>
      <name val="Arial Unicode MS"/>
      <family val="2"/>
      <charset val="222"/>
    </font>
    <font>
      <sz val="11"/>
      <color rgb="FFFF0000"/>
      <name val="Arial Unicode MS"/>
      <family val="2"/>
      <charset val="222"/>
    </font>
    <font>
      <i/>
      <sz val="11"/>
      <color rgb="FF7F7F7F"/>
      <name val="Arial Unicode MS"/>
      <family val="2"/>
      <charset val="222"/>
    </font>
    <font>
      <b/>
      <sz val="11"/>
      <color theme="0"/>
      <name val="Arial Unicode MS"/>
      <family val="2"/>
      <charset val="222"/>
    </font>
    <font>
      <sz val="11"/>
      <color rgb="FFFA7D00"/>
      <name val="Arial Unicode MS"/>
      <family val="2"/>
      <charset val="222"/>
    </font>
    <font>
      <sz val="11"/>
      <color rgb="FF006100"/>
      <name val="Arial Unicode MS"/>
      <family val="2"/>
      <charset val="222"/>
    </font>
    <font>
      <sz val="11"/>
      <color rgb="FF3F3F76"/>
      <name val="Arial Unicode MS"/>
      <family val="2"/>
      <charset val="222"/>
    </font>
    <font>
      <sz val="11"/>
      <color rgb="FF9C6500"/>
      <name val="Arial Unicode MS"/>
      <family val="2"/>
      <charset val="222"/>
    </font>
    <font>
      <b/>
      <sz val="11"/>
      <color theme="1"/>
      <name val="Arial Unicode MS"/>
      <family val="2"/>
      <charset val="222"/>
    </font>
    <font>
      <sz val="11"/>
      <color rgb="FF9C0006"/>
      <name val="Arial Unicode MS"/>
      <family val="2"/>
      <charset val="222"/>
    </font>
    <font>
      <b/>
      <sz val="11"/>
      <color rgb="FF3F3F3F"/>
      <name val="Arial Unicode MS"/>
      <family val="2"/>
      <charset val="222"/>
    </font>
    <font>
      <b/>
      <sz val="15"/>
      <color theme="3"/>
      <name val="Arial Unicode MS"/>
      <family val="2"/>
      <charset val="222"/>
    </font>
    <font>
      <b/>
      <sz val="13"/>
      <color theme="3"/>
      <name val="Arial Unicode MS"/>
      <family val="2"/>
      <charset val="222"/>
    </font>
    <font>
      <b/>
      <sz val="11"/>
      <color theme="3"/>
      <name val="Arial Unicode MS"/>
      <family val="2"/>
      <charset val="222"/>
    </font>
    <font>
      <b/>
      <sz val="16"/>
      <color theme="1"/>
      <name val="DilleniaUPC"/>
      <family val="1"/>
    </font>
    <font>
      <b/>
      <sz val="16"/>
      <color rgb="FFFF0000"/>
      <name val="DilleniaUPC"/>
      <family val="1"/>
    </font>
    <font>
      <sz val="16"/>
      <color theme="1"/>
      <name val="DilleniaUPC"/>
      <family val="1"/>
    </font>
    <font>
      <sz val="16"/>
      <color rgb="FFFF0000"/>
      <name val="DilleniaUPC"/>
      <family val="1"/>
    </font>
    <font>
      <b/>
      <sz val="16"/>
      <color rgb="FF0070C0"/>
      <name val="DilleniaUPC"/>
      <family val="1"/>
    </font>
    <font>
      <sz val="16"/>
      <color rgb="FF0070C0"/>
      <name val="DilleniaUPC"/>
      <family val="1"/>
    </font>
    <font>
      <sz val="16"/>
      <color theme="1"/>
      <name val="Browallia New"/>
      <family val="2"/>
    </font>
    <font>
      <sz val="12"/>
      <color theme="1"/>
      <name val="Century Gothic"/>
      <family val="2"/>
    </font>
    <font>
      <b/>
      <sz val="16"/>
      <color theme="1"/>
      <name val="Browallia New"/>
      <family val="2"/>
    </font>
    <font>
      <b/>
      <sz val="12"/>
      <color theme="1"/>
      <name val="Century Gothic"/>
      <family val="2"/>
    </font>
    <font>
      <b/>
      <sz val="16"/>
      <color rgb="FF0070C0"/>
      <name val="Browallia New"/>
      <family val="2"/>
    </font>
    <font>
      <sz val="10"/>
      <color theme="1"/>
      <name val="Century Gothic"/>
      <family val="2"/>
    </font>
    <font>
      <b/>
      <sz val="20"/>
      <color rgb="FF00B0F0"/>
      <name val="DilleniaUPC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sz val="14"/>
      <color rgb="FFFF0000"/>
      <name val="BrowalliaUPC"/>
      <family val="2"/>
    </font>
    <font>
      <b/>
      <sz val="16"/>
      <color theme="1"/>
      <name val="BrowalliaUPC"/>
      <family val="2"/>
    </font>
    <font>
      <sz val="16"/>
      <color theme="1"/>
      <name val="BrowalliaUPC"/>
      <family val="2"/>
    </font>
    <font>
      <b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sz val="16"/>
      <color rgb="FF002060"/>
      <name val="Browallia New"/>
      <family val="2"/>
    </font>
    <font>
      <sz val="16"/>
      <color rgb="FFFF0000"/>
      <name val="Browallia New"/>
      <family val="2"/>
    </font>
    <font>
      <b/>
      <sz val="16"/>
      <color rgb="FFFF0000"/>
      <name val="Browallia New"/>
      <family val="2"/>
    </font>
    <font>
      <b/>
      <sz val="18"/>
      <color rgb="FF002060"/>
      <name val="Browallia New"/>
      <family val="2"/>
    </font>
    <font>
      <sz val="18"/>
      <color theme="1"/>
      <name val="Browallia New"/>
      <family val="2"/>
    </font>
    <font>
      <b/>
      <sz val="18"/>
      <color theme="1"/>
      <name val="Browallia New"/>
      <family val="2"/>
    </font>
    <font>
      <b/>
      <sz val="16"/>
      <color rgb="FF00B0F0"/>
      <name val="DilleniaUPC"/>
      <family val="1"/>
    </font>
    <font>
      <b/>
      <sz val="11"/>
      <name val="Century Gothic"/>
      <family val="2"/>
    </font>
    <font>
      <b/>
      <sz val="16"/>
      <color rgb="FF002060"/>
      <name val="Browallia New"/>
      <family val="2"/>
    </font>
    <font>
      <sz val="8"/>
      <name val="Calibri"/>
      <family val="2"/>
      <charset val="222"/>
      <scheme val="minor"/>
    </font>
    <font>
      <sz val="10"/>
      <color theme="1"/>
      <name val="MS sans serif"/>
    </font>
    <font>
      <sz val="10"/>
      <name val="MS sans serif"/>
    </font>
    <font>
      <b/>
      <sz val="10"/>
      <color theme="1"/>
      <name val="MS sans serif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5"/>
      </bottom>
      <diagonal/>
    </border>
    <border>
      <left/>
      <right/>
      <top style="thin">
        <color indexed="8"/>
      </top>
      <bottom style="thin">
        <color indexed="65"/>
      </bottom>
      <diagonal/>
    </border>
    <border>
      <left/>
      <right style="thin">
        <color indexed="8"/>
      </right>
      <top style="thin">
        <color indexed="8"/>
      </top>
      <bottom style="thin">
        <color indexed="65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hair">
        <color theme="4" tint="0.39994506668294322"/>
      </top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hair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46">
    <xf numFmtId="0" fontId="0" fillId="0" borderId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165" fontId="35" fillId="4" borderId="0" applyNumberFormat="0" applyBorder="0" applyAlignment="0" applyProtection="0"/>
    <xf numFmtId="165" fontId="35" fillId="5" borderId="0" applyNumberFormat="0" applyBorder="0" applyAlignment="0" applyProtection="0"/>
    <xf numFmtId="165" fontId="35" fillId="6" borderId="0" applyNumberFormat="0" applyBorder="0" applyAlignment="0" applyProtection="0"/>
    <xf numFmtId="165" fontId="35" fillId="7" borderId="0" applyNumberFormat="0" applyBorder="0" applyAlignment="0" applyProtection="0"/>
    <xf numFmtId="165" fontId="35" fillId="8" borderId="0" applyNumberFormat="0" applyBorder="0" applyAlignment="0" applyProtection="0"/>
    <xf numFmtId="165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165" fontId="35" fillId="10" borderId="0" applyNumberFormat="0" applyBorder="0" applyAlignment="0" applyProtection="0"/>
    <xf numFmtId="165" fontId="35" fillId="11" borderId="0" applyNumberFormat="0" applyBorder="0" applyAlignment="0" applyProtection="0"/>
    <xf numFmtId="165" fontId="35" fillId="12" borderId="0" applyNumberFormat="0" applyBorder="0" applyAlignment="0" applyProtection="0"/>
    <xf numFmtId="165" fontId="35" fillId="13" borderId="0" applyNumberFormat="0" applyBorder="0" applyAlignment="0" applyProtection="0"/>
    <xf numFmtId="165" fontId="35" fillId="14" borderId="0" applyNumberFormat="0" applyBorder="0" applyAlignment="0" applyProtection="0"/>
    <xf numFmtId="165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165" fontId="37" fillId="16" borderId="0" applyNumberFormat="0" applyBorder="0" applyAlignment="0" applyProtection="0"/>
    <xf numFmtId="165" fontId="37" fillId="17" borderId="0" applyNumberFormat="0" applyBorder="0" applyAlignment="0" applyProtection="0"/>
    <xf numFmtId="165" fontId="37" fillId="18" borderId="0" applyNumberFormat="0" applyBorder="0" applyAlignment="0" applyProtection="0"/>
    <xf numFmtId="165" fontId="37" fillId="19" borderId="0" applyNumberFormat="0" applyBorder="0" applyAlignment="0" applyProtection="0"/>
    <xf numFmtId="165" fontId="37" fillId="20" borderId="0" applyNumberFormat="0" applyBorder="0" applyAlignment="0" applyProtection="0"/>
    <xf numFmtId="165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29" borderId="100" applyNumberFormat="0" applyAlignment="0" applyProtection="0"/>
    <xf numFmtId="37" fontId="6" fillId="0" borderId="0"/>
    <xf numFmtId="0" fontId="40" fillId="30" borderId="101" applyNumberFormat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7" fillId="0" borderId="0"/>
    <xf numFmtId="165" fontId="7" fillId="0" borderId="0"/>
    <xf numFmtId="168" fontId="3" fillId="0" borderId="0"/>
    <xf numFmtId="0" fontId="8" fillId="0" borderId="0" applyProtection="0"/>
    <xf numFmtId="165" fontId="8" fillId="0" borderId="0" applyProtection="0"/>
    <xf numFmtId="169" fontId="3" fillId="0" borderId="0"/>
    <xf numFmtId="0" fontId="42" fillId="0" borderId="0" applyNumberFormat="0" applyFill="0" applyBorder="0" applyAlignment="0" applyProtection="0"/>
    <xf numFmtId="2" fontId="8" fillId="0" borderId="0" applyProtection="0"/>
    <xf numFmtId="0" fontId="43" fillId="31" borderId="0" applyNumberFormat="0" applyBorder="0" applyAlignment="0" applyProtection="0"/>
    <xf numFmtId="38" fontId="2" fillId="2" borderId="0" applyNumberFormat="0" applyBorder="0" applyAlignment="0" applyProtection="0"/>
    <xf numFmtId="0" fontId="44" fillId="0" borderId="102" applyNumberFormat="0" applyFill="0" applyAlignment="0" applyProtection="0"/>
    <xf numFmtId="0" fontId="45" fillId="0" borderId="103" applyNumberFormat="0" applyFill="0" applyAlignment="0" applyProtection="0"/>
    <xf numFmtId="0" fontId="46" fillId="0" borderId="104" applyNumberFormat="0" applyFill="0" applyAlignment="0" applyProtection="0"/>
    <xf numFmtId="0" fontId="46" fillId="0" borderId="0" applyNumberFormat="0" applyFill="0" applyBorder="0" applyAlignment="0" applyProtection="0"/>
    <xf numFmtId="0" fontId="9" fillId="0" borderId="0" applyProtection="0"/>
    <xf numFmtId="165" fontId="9" fillId="0" borderId="0" applyProtection="0"/>
    <xf numFmtId="0" fontId="10" fillId="0" borderId="0" applyProtection="0"/>
    <xf numFmtId="165" fontId="10" fillId="0" borderId="0" applyProtection="0"/>
    <xf numFmtId="0" fontId="47" fillId="32" borderId="100" applyNumberFormat="0" applyAlignment="0" applyProtection="0"/>
    <xf numFmtId="10" fontId="2" fillId="3" borderId="1" applyNumberFormat="0" applyBorder="0" applyAlignment="0" applyProtection="0"/>
    <xf numFmtId="0" fontId="48" fillId="0" borderId="105" applyNumberFormat="0" applyFill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49" fillId="33" borderId="0" applyNumberFormat="0" applyBorder="0" applyAlignment="0" applyProtection="0"/>
    <xf numFmtId="37" fontId="12" fillId="0" borderId="0"/>
    <xf numFmtId="171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41" fillId="0" borderId="0"/>
    <xf numFmtId="0" fontId="34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4" fillId="0" borderId="0"/>
    <xf numFmtId="0" fontId="41" fillId="0" borderId="0"/>
    <xf numFmtId="167" fontId="34" fillId="0" borderId="0"/>
    <xf numFmtId="0" fontId="34" fillId="0" borderId="0"/>
    <xf numFmtId="0" fontId="34" fillId="0" borderId="0"/>
    <xf numFmtId="0" fontId="14" fillId="0" borderId="0"/>
    <xf numFmtId="0" fontId="1" fillId="0" borderId="0"/>
    <xf numFmtId="0" fontId="1" fillId="0" borderId="0"/>
    <xf numFmtId="0" fontId="34" fillId="34" borderId="106" applyNumberFormat="0" applyFont="0" applyAlignment="0" applyProtection="0"/>
    <xf numFmtId="0" fontId="50" fillId="29" borderId="107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justify"/>
    </xf>
    <xf numFmtId="165" fontId="1" fillId="0" borderId="0">
      <alignment vertical="justify"/>
    </xf>
    <xf numFmtId="0" fontId="1" fillId="0" borderId="0">
      <alignment vertical="justify"/>
    </xf>
    <xf numFmtId="1" fontId="1" fillId="0" borderId="2" applyNumberFormat="0" applyFill="0" applyAlignment="0" applyProtection="0">
      <alignment horizontal="center" vertical="center"/>
    </xf>
    <xf numFmtId="0" fontId="7" fillId="0" borderId="3" applyAlignment="0">
      <alignment horizontal="centerContinuous"/>
    </xf>
    <xf numFmtId="165" fontId="7" fillId="0" borderId="3" applyAlignment="0">
      <alignment horizontal="centerContinuous"/>
    </xf>
    <xf numFmtId="0" fontId="51" fillId="0" borderId="0" applyNumberFormat="0" applyFill="0" applyBorder="0" applyAlignment="0" applyProtection="0"/>
    <xf numFmtId="165" fontId="8" fillId="0" borderId="4" applyProtection="0"/>
    <xf numFmtId="0" fontId="53" fillId="0" borderId="108" applyNumberFormat="0" applyFill="0" applyAlignment="0" applyProtection="0"/>
    <xf numFmtId="6" fontId="14" fillId="0" borderId="0" applyFont="0" applyFill="0" applyBorder="0" applyAlignment="0" applyProtection="0"/>
    <xf numFmtId="0" fontId="1" fillId="0" borderId="0">
      <alignment horizontal="centerContinuous" vertical="center"/>
    </xf>
    <xf numFmtId="165" fontId="1" fillId="0" borderId="0">
      <alignment horizontal="centerContinuous" vertical="center"/>
    </xf>
    <xf numFmtId="0" fontId="1" fillId="0" borderId="0">
      <alignment horizontal="centerContinuous" vertical="center"/>
    </xf>
    <xf numFmtId="0" fontId="54" fillId="0" borderId="0" applyNumberFormat="0" applyFill="0" applyBorder="0" applyAlignment="0" applyProtection="0"/>
    <xf numFmtId="165" fontId="55" fillId="29" borderId="100" applyNumberFormat="0" applyAlignment="0" applyProtection="0"/>
    <xf numFmtId="165" fontId="56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1" fillId="0" borderId="0" applyNumberFormat="0" applyFill="0" applyBorder="0" applyAlignment="0" applyProtection="0"/>
    <xf numFmtId="165" fontId="58" fillId="30" borderId="101" applyNumberFormat="0" applyAlignment="0" applyProtection="0"/>
    <xf numFmtId="165" fontId="59" fillId="0" borderId="105" applyNumberFormat="0" applyFill="0" applyAlignment="0" applyProtection="0"/>
    <xf numFmtId="165" fontId="60" fillId="31" borderId="0" applyNumberFormat="0" applyBorder="0" applyAlignment="0" applyProtection="0"/>
    <xf numFmtId="167" fontId="5" fillId="0" borderId="0"/>
    <xf numFmtId="167" fontId="35" fillId="0" borderId="0"/>
    <xf numFmtId="167" fontId="35" fillId="0" borderId="0"/>
    <xf numFmtId="167" fontId="35" fillId="0" borderId="0"/>
    <xf numFmtId="165" fontId="35" fillId="0" borderId="0"/>
    <xf numFmtId="167" fontId="35" fillId="0" borderId="0"/>
    <xf numFmtId="0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0" fontId="1" fillId="0" borderId="0"/>
    <xf numFmtId="167" fontId="1" fillId="0" borderId="0"/>
    <xf numFmtId="167" fontId="1" fillId="0" borderId="0"/>
    <xf numFmtId="165" fontId="1" fillId="0" borderId="0"/>
    <xf numFmtId="167" fontId="34" fillId="0" borderId="0"/>
    <xf numFmtId="165" fontId="34" fillId="0" borderId="0"/>
    <xf numFmtId="165" fontId="1" fillId="0" borderId="0"/>
    <xf numFmtId="166" fontId="1" fillId="0" borderId="0"/>
    <xf numFmtId="0" fontId="41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5" fillId="0" borderId="0"/>
    <xf numFmtId="0" fontId="1" fillId="0" borderId="0"/>
    <xf numFmtId="167" fontId="1" fillId="0" borderId="0"/>
    <xf numFmtId="167" fontId="1" fillId="0" borderId="0"/>
    <xf numFmtId="165" fontId="1" fillId="0" borderId="0"/>
    <xf numFmtId="167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34" fillId="0" borderId="0"/>
    <xf numFmtId="165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165" fontId="11" fillId="0" borderId="0"/>
    <xf numFmtId="0" fontId="35" fillId="0" borderId="0"/>
    <xf numFmtId="0" fontId="35" fillId="0" borderId="0"/>
    <xf numFmtId="0" fontId="35" fillId="0" borderId="0"/>
    <xf numFmtId="165" fontId="35" fillId="0" borderId="0"/>
    <xf numFmtId="167" fontId="34" fillId="0" borderId="0"/>
    <xf numFmtId="172" fontId="34" fillId="0" borderId="0"/>
    <xf numFmtId="167" fontId="3" fillId="0" borderId="0"/>
    <xf numFmtId="165" fontId="34" fillId="0" borderId="0"/>
    <xf numFmtId="167" fontId="1" fillId="0" borderId="0"/>
    <xf numFmtId="167" fontId="1" fillId="0" borderId="0"/>
    <xf numFmtId="165" fontId="61" fillId="32" borderId="100" applyNumberFormat="0" applyAlignment="0" applyProtection="0"/>
    <xf numFmtId="165" fontId="62" fillId="33" borderId="0" applyNumberFormat="0" applyBorder="0" applyAlignment="0" applyProtection="0"/>
    <xf numFmtId="9" fontId="1" fillId="0" borderId="0" applyFont="0" applyFill="0" applyBorder="0" applyAlignment="0" applyProtection="0"/>
    <xf numFmtId="165" fontId="63" fillId="0" borderId="108" applyNumberFormat="0" applyFill="0" applyAlignment="0" applyProtection="0"/>
    <xf numFmtId="165" fontId="64" fillId="28" borderId="0" applyNumberFormat="0" applyBorder="0" applyAlignment="0" applyProtection="0"/>
    <xf numFmtId="165" fontId="37" fillId="22" borderId="0" applyNumberFormat="0" applyBorder="0" applyAlignment="0" applyProtection="0"/>
    <xf numFmtId="165" fontId="37" fillId="23" borderId="0" applyNumberFormat="0" applyBorder="0" applyAlignment="0" applyProtection="0"/>
    <xf numFmtId="165" fontId="37" fillId="24" borderId="0" applyNumberFormat="0" applyBorder="0" applyAlignment="0" applyProtection="0"/>
    <xf numFmtId="165" fontId="37" fillId="25" borderId="0" applyNumberFormat="0" applyBorder="0" applyAlignment="0" applyProtection="0"/>
    <xf numFmtId="165" fontId="37" fillId="26" borderId="0" applyNumberFormat="0" applyBorder="0" applyAlignment="0" applyProtection="0"/>
    <xf numFmtId="165" fontId="37" fillId="27" borderId="0" applyNumberFormat="0" applyBorder="0" applyAlignment="0" applyProtection="0"/>
    <xf numFmtId="165" fontId="65" fillId="29" borderId="107" applyNumberFormat="0" applyAlignment="0" applyProtection="0"/>
    <xf numFmtId="165" fontId="35" fillId="34" borderId="106" applyNumberFormat="0" applyFont="0" applyAlignment="0" applyProtection="0"/>
    <xf numFmtId="165" fontId="35" fillId="34" borderId="106" applyNumberFormat="0" applyFont="0" applyAlignment="0" applyProtection="0"/>
    <xf numFmtId="165" fontId="66" fillId="0" borderId="102" applyNumberFormat="0" applyFill="0" applyAlignment="0" applyProtection="0"/>
    <xf numFmtId="165" fontId="67" fillId="0" borderId="103" applyNumberFormat="0" applyFill="0" applyAlignment="0" applyProtection="0"/>
    <xf numFmtId="165" fontId="68" fillId="0" borderId="104" applyNumberFormat="0" applyFill="0" applyAlignment="0" applyProtection="0"/>
    <xf numFmtId="165" fontId="68" fillId="0" borderId="0" applyNumberFormat="0" applyFill="0" applyBorder="0" applyAlignment="0" applyProtection="0"/>
  </cellStyleXfs>
  <cellXfs count="587">
    <xf numFmtId="0" fontId="0" fillId="0" borderId="0" xfId="0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9" fillId="35" borderId="16" xfId="114" applyFont="1" applyFill="1" applyBorder="1" applyAlignment="1">
      <alignment horizontal="center" vertical="center"/>
    </xf>
    <xf numFmtId="0" fontId="69" fillId="35" borderId="17" xfId="114" applyFont="1" applyFill="1" applyBorder="1" applyAlignment="1">
      <alignment horizontal="center" vertical="center"/>
    </xf>
    <xf numFmtId="0" fontId="70" fillId="35" borderId="16" xfId="114" applyFont="1" applyFill="1" applyBorder="1" applyAlignment="1">
      <alignment horizontal="center" vertical="center"/>
    </xf>
    <xf numFmtId="0" fontId="70" fillId="35" borderId="17" xfId="114" applyFont="1" applyFill="1" applyBorder="1" applyAlignment="1">
      <alignment horizontal="center" vertical="center"/>
    </xf>
    <xf numFmtId="0" fontId="70" fillId="36" borderId="1" xfId="114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36" borderId="1" xfId="114" applyFont="1" applyFill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1" fillId="37" borderId="1" xfId="114" applyFont="1" applyFill="1" applyBorder="1" applyAlignment="1">
      <alignment horizontal="center" vertical="center"/>
    </xf>
    <xf numFmtId="0" fontId="71" fillId="37" borderId="1" xfId="114" applyFont="1" applyFill="1" applyBorder="1" applyAlignment="1">
      <alignment vertical="center"/>
    </xf>
    <xf numFmtId="0" fontId="72" fillId="37" borderId="1" xfId="114" applyFont="1" applyFill="1" applyBorder="1" applyAlignment="1">
      <alignment horizontal="center" vertical="center"/>
    </xf>
    <xf numFmtId="1" fontId="70" fillId="35" borderId="18" xfId="114" applyNumberFormat="1" applyFont="1" applyFill="1" applyBorder="1" applyAlignment="1">
      <alignment horizontal="center" vertical="center"/>
    </xf>
    <xf numFmtId="1" fontId="70" fillId="35" borderId="19" xfId="114" applyNumberFormat="1" applyFont="1" applyFill="1" applyBorder="1" applyAlignment="1">
      <alignment horizontal="center" vertical="center"/>
    </xf>
    <xf numFmtId="1" fontId="72" fillId="37" borderId="1" xfId="114" applyNumberFormat="1" applyFont="1" applyFill="1" applyBorder="1" applyAlignment="1">
      <alignment horizontal="center" vertical="center"/>
    </xf>
    <xf numFmtId="1" fontId="70" fillId="36" borderId="1" xfId="114" applyNumberFormat="1" applyFont="1" applyFill="1" applyBorder="1" applyAlignment="1">
      <alignment horizontal="center" vertical="center"/>
    </xf>
    <xf numFmtId="1" fontId="72" fillId="0" borderId="0" xfId="0" applyNumberFormat="1" applyFont="1" applyAlignment="1">
      <alignment horizontal="center" vertical="center"/>
    </xf>
    <xf numFmtId="0" fontId="17" fillId="37" borderId="1" xfId="114" applyFont="1" applyFill="1" applyBorder="1" applyAlignment="1">
      <alignment horizontal="center" vertical="center"/>
    </xf>
    <xf numFmtId="1" fontId="17" fillId="37" borderId="1" xfId="114" applyNumberFormat="1" applyFont="1" applyFill="1" applyBorder="1" applyAlignment="1">
      <alignment horizontal="center" vertical="center"/>
    </xf>
    <xf numFmtId="1" fontId="70" fillId="35" borderId="16" xfId="114" applyNumberFormat="1" applyFont="1" applyFill="1" applyBorder="1" applyAlignment="1">
      <alignment horizontal="center" vertical="center"/>
    </xf>
    <xf numFmtId="1" fontId="70" fillId="35" borderId="17" xfId="114" applyNumberFormat="1" applyFont="1" applyFill="1" applyBorder="1" applyAlignment="1">
      <alignment horizontal="center" vertical="center"/>
    </xf>
    <xf numFmtId="0" fontId="16" fillId="38" borderId="1" xfId="114" applyFont="1" applyFill="1" applyBorder="1" applyAlignment="1">
      <alignment horizontal="center" vertical="center"/>
    </xf>
    <xf numFmtId="0" fontId="70" fillId="38" borderId="1" xfId="114" applyFont="1" applyFill="1" applyBorder="1" applyAlignment="1">
      <alignment horizontal="center" vertical="center"/>
    </xf>
    <xf numFmtId="1" fontId="70" fillId="38" borderId="1" xfId="114" applyNumberFormat="1" applyFont="1" applyFill="1" applyBorder="1" applyAlignment="1">
      <alignment horizontal="center" vertical="center"/>
    </xf>
    <xf numFmtId="1" fontId="72" fillId="39" borderId="1" xfId="114" applyNumberFormat="1" applyFont="1" applyFill="1" applyBorder="1" applyAlignment="1">
      <alignment horizontal="center" vertical="center"/>
    </xf>
    <xf numFmtId="1" fontId="17" fillId="40" borderId="1" xfId="114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15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25" xfId="0" applyBorder="1"/>
    <xf numFmtId="164" fontId="0" fillId="0" borderId="25" xfId="0" applyNumberFormat="1" applyBorder="1"/>
    <xf numFmtId="164" fontId="0" fillId="0" borderId="0" xfId="0" applyNumberFormat="1"/>
    <xf numFmtId="164" fontId="0" fillId="0" borderId="26" xfId="0" applyNumberFormat="1" applyBorder="1"/>
    <xf numFmtId="0" fontId="0" fillId="0" borderId="20" xfId="0" pivotButton="1" applyBorder="1"/>
    <xf numFmtId="0" fontId="0" fillId="0" borderId="27" xfId="0" applyBorder="1"/>
    <xf numFmtId="0" fontId="75" fillId="0" borderId="22" xfId="0" applyFont="1" applyBorder="1"/>
    <xf numFmtId="164" fontId="75" fillId="0" borderId="0" xfId="47" applyFont="1"/>
    <xf numFmtId="164" fontId="75" fillId="0" borderId="0" xfId="47" applyFont="1" applyAlignment="1">
      <alignment vertical="center"/>
    </xf>
    <xf numFmtId="164" fontId="76" fillId="0" borderId="0" xfId="47" applyFont="1" applyAlignment="1">
      <alignment horizontal="center" wrapText="1"/>
    </xf>
    <xf numFmtId="0" fontId="76" fillId="0" borderId="28" xfId="0" applyFont="1" applyBorder="1" applyAlignment="1">
      <alignment horizontal="center" vertical="center" wrapText="1"/>
    </xf>
    <xf numFmtId="0" fontId="75" fillId="0" borderId="29" xfId="0" applyFont="1" applyBorder="1" applyAlignment="1">
      <alignment vertical="center"/>
    </xf>
    <xf numFmtId="1" fontId="75" fillId="0" borderId="29" xfId="47" applyNumberFormat="1" applyFont="1" applyBorder="1" applyAlignment="1">
      <alignment horizontal="center" vertical="center"/>
    </xf>
    <xf numFmtId="0" fontId="77" fillId="40" borderId="30" xfId="0" applyFont="1" applyFill="1" applyBorder="1" applyAlignment="1">
      <alignment vertical="center"/>
    </xf>
    <xf numFmtId="1" fontId="77" fillId="40" borderId="30" xfId="47" applyNumberFormat="1" applyFont="1" applyFill="1" applyBorder="1" applyAlignment="1">
      <alignment horizontal="center" vertical="center"/>
    </xf>
    <xf numFmtId="164" fontId="75" fillId="0" borderId="29" xfId="47" applyFont="1" applyBorder="1" applyAlignment="1">
      <alignment vertical="center"/>
    </xf>
    <xf numFmtId="164" fontId="77" fillId="40" borderId="30" xfId="47" applyFont="1" applyFill="1" applyBorder="1" applyAlignment="1">
      <alignment vertical="center"/>
    </xf>
    <xf numFmtId="166" fontId="75" fillId="0" borderId="29" xfId="47" applyNumberFormat="1" applyFont="1" applyBorder="1" applyAlignment="1">
      <alignment vertical="center"/>
    </xf>
    <xf numFmtId="166" fontId="77" fillId="40" borderId="30" xfId="47" applyNumberFormat="1" applyFont="1" applyFill="1" applyBorder="1" applyAlignment="1">
      <alignment vertical="center"/>
    </xf>
    <xf numFmtId="0" fontId="76" fillId="41" borderId="28" xfId="0" applyFont="1" applyFill="1" applyBorder="1" applyAlignment="1">
      <alignment horizontal="center" wrapText="1"/>
    </xf>
    <xf numFmtId="0" fontId="76" fillId="41" borderId="28" xfId="0" applyFont="1" applyFill="1" applyBorder="1" applyAlignment="1">
      <alignment wrapText="1"/>
    </xf>
    <xf numFmtId="0" fontId="76" fillId="37" borderId="28" xfId="0" applyFont="1" applyFill="1" applyBorder="1" applyAlignment="1">
      <alignment horizontal="center" vertical="center" wrapText="1"/>
    </xf>
    <xf numFmtId="0" fontId="76" fillId="37" borderId="28" xfId="0" applyFont="1" applyFill="1" applyBorder="1" applyAlignment="1">
      <alignment horizontal="center" wrapText="1"/>
    </xf>
    <xf numFmtId="164" fontId="77" fillId="41" borderId="30" xfId="47" applyFont="1" applyFill="1" applyBorder="1" applyAlignment="1">
      <alignment vertical="center"/>
    </xf>
    <xf numFmtId="166" fontId="77" fillId="41" borderId="30" xfId="47" applyNumberFormat="1" applyFont="1" applyFill="1" applyBorder="1" applyAlignment="1">
      <alignment vertical="center"/>
    </xf>
    <xf numFmtId="0" fontId="76" fillId="41" borderId="31" xfId="0" applyFont="1" applyFill="1" applyBorder="1" applyAlignment="1">
      <alignment wrapText="1"/>
    </xf>
    <xf numFmtId="166" fontId="75" fillId="0" borderId="32" xfId="47" applyNumberFormat="1" applyFont="1" applyBorder="1" applyAlignment="1">
      <alignment vertical="center"/>
    </xf>
    <xf numFmtId="166" fontId="77" fillId="40" borderId="33" xfId="47" applyNumberFormat="1" applyFont="1" applyFill="1" applyBorder="1" applyAlignment="1">
      <alignment vertical="center"/>
    </xf>
    <xf numFmtId="164" fontId="75" fillId="0" borderId="1" xfId="47" applyFont="1" applyBorder="1" applyAlignment="1">
      <alignment vertical="center"/>
    </xf>
    <xf numFmtId="164" fontId="75" fillId="0" borderId="34" xfId="47" applyFont="1" applyBorder="1" applyAlignment="1">
      <alignment vertical="center"/>
    </xf>
    <xf numFmtId="164" fontId="75" fillId="0" borderId="35" xfId="47" applyFont="1" applyBorder="1" applyAlignment="1">
      <alignment vertical="center"/>
    </xf>
    <xf numFmtId="164" fontId="75" fillId="0" borderId="36" xfId="47" applyFont="1" applyBorder="1" applyAlignment="1">
      <alignment vertical="center"/>
    </xf>
    <xf numFmtId="164" fontId="78" fillId="0" borderId="1" xfId="47" applyFont="1" applyBorder="1" applyAlignment="1">
      <alignment horizontal="center" wrapText="1"/>
    </xf>
    <xf numFmtId="0" fontId="79" fillId="36" borderId="39" xfId="114" applyFont="1" applyFill="1" applyBorder="1" applyAlignment="1">
      <alignment horizontal="center" vertical="center"/>
    </xf>
    <xf numFmtId="1" fontId="70" fillId="38" borderId="40" xfId="114" applyNumberFormat="1" applyFont="1" applyFill="1" applyBorder="1" applyAlignment="1">
      <alignment horizontal="center" vertical="center"/>
    </xf>
    <xf numFmtId="1" fontId="70" fillId="35" borderId="41" xfId="114" applyNumberFormat="1" applyFont="1" applyFill="1" applyBorder="1" applyAlignment="1">
      <alignment horizontal="center" vertical="center"/>
    </xf>
    <xf numFmtId="1" fontId="70" fillId="35" borderId="42" xfId="114" applyNumberFormat="1" applyFont="1" applyFill="1" applyBorder="1" applyAlignment="1">
      <alignment horizontal="center" vertical="center"/>
    </xf>
    <xf numFmtId="0" fontId="77" fillId="35" borderId="43" xfId="114" applyFont="1" applyFill="1" applyBorder="1" applyAlignment="1">
      <alignment horizontal="center" vertical="center"/>
    </xf>
    <xf numFmtId="0" fontId="77" fillId="35" borderId="5" xfId="114" applyFont="1" applyFill="1" applyBorder="1" applyAlignment="1">
      <alignment horizontal="center" vertical="center"/>
    </xf>
    <xf numFmtId="1" fontId="72" fillId="39" borderId="40" xfId="114" applyNumberFormat="1" applyFont="1" applyFill="1" applyBorder="1" applyAlignment="1">
      <alignment horizontal="center" vertical="center"/>
    </xf>
    <xf numFmtId="1" fontId="70" fillId="36" borderId="40" xfId="114" applyNumberFormat="1" applyFont="1" applyFill="1" applyBorder="1" applyAlignment="1">
      <alignment horizontal="center" vertical="center"/>
    </xf>
    <xf numFmtId="1" fontId="17" fillId="40" borderId="40" xfId="114" applyNumberFormat="1" applyFont="1" applyFill="1" applyBorder="1" applyAlignment="1">
      <alignment horizontal="center" vertical="center"/>
    </xf>
    <xf numFmtId="0" fontId="77" fillId="35" borderId="44" xfId="114" applyFont="1" applyFill="1" applyBorder="1" applyAlignment="1">
      <alignment horizontal="center" vertical="center"/>
    </xf>
    <xf numFmtId="0" fontId="77" fillId="35" borderId="45" xfId="114" applyFont="1" applyFill="1" applyBorder="1" applyAlignment="1">
      <alignment horizontal="center" vertical="center"/>
    </xf>
    <xf numFmtId="0" fontId="79" fillId="36" borderId="46" xfId="114" applyFont="1" applyFill="1" applyBorder="1" applyAlignment="1">
      <alignment horizontal="center" vertical="center"/>
    </xf>
    <xf numFmtId="0" fontId="23" fillId="40" borderId="47" xfId="114" applyFont="1" applyFill="1" applyBorder="1" applyAlignment="1">
      <alignment horizontal="center" vertical="center"/>
    </xf>
    <xf numFmtId="0" fontId="23" fillId="0" borderId="54" xfId="109" applyFont="1" applyBorder="1" applyAlignment="1">
      <alignment horizontal="center" vertical="center"/>
    </xf>
    <xf numFmtId="0" fontId="77" fillId="0" borderId="54" xfId="109" applyFont="1" applyBorder="1" applyAlignment="1">
      <alignment horizontal="center" vertical="center"/>
    </xf>
    <xf numFmtId="0" fontId="25" fillId="0" borderId="54" xfId="100" applyFont="1" applyBorder="1" applyAlignment="1">
      <alignment vertical="center"/>
    </xf>
    <xf numFmtId="0" fontId="26" fillId="0" borderId="1" xfId="109" applyFont="1" applyBorder="1" applyAlignment="1">
      <alignment horizontal="center" vertical="center"/>
    </xf>
    <xf numFmtId="0" fontId="26" fillId="0" borderId="1" xfId="100" applyFont="1" applyBorder="1" applyAlignment="1">
      <alignment horizontal="center" vertical="center"/>
    </xf>
    <xf numFmtId="0" fontId="22" fillId="0" borderId="52" xfId="109" applyFont="1" applyBorder="1" applyAlignment="1">
      <alignment horizontal="center" vertical="center"/>
    </xf>
    <xf numFmtId="0" fontId="22" fillId="0" borderId="52" xfId="100" applyFont="1" applyBorder="1" applyAlignment="1">
      <alignment horizontal="center" vertical="center"/>
    </xf>
    <xf numFmtId="164" fontId="22" fillId="37" borderId="52" xfId="100" applyNumberFormat="1" applyFont="1" applyFill="1" applyBorder="1" applyAlignment="1">
      <alignment horizontal="center" vertical="center"/>
    </xf>
    <xf numFmtId="0" fontId="22" fillId="0" borderId="35" xfId="100" applyFont="1" applyBorder="1" applyAlignment="1">
      <alignment horizontal="center" vertical="center"/>
    </xf>
    <xf numFmtId="43" fontId="22" fillId="37" borderId="52" xfId="50" applyFont="1" applyFill="1" applyBorder="1" applyAlignment="1">
      <alignment horizontal="center" vertical="center"/>
    </xf>
    <xf numFmtId="0" fontId="22" fillId="0" borderId="35" xfId="52" applyNumberFormat="1" applyFont="1" applyFill="1" applyBorder="1" applyAlignment="1">
      <alignment horizontal="center" vertical="center"/>
    </xf>
    <xf numFmtId="1" fontId="79" fillId="36" borderId="1" xfId="114" applyNumberFormat="1" applyFont="1" applyFill="1" applyBorder="1" applyAlignment="1">
      <alignment horizontal="center" vertical="center"/>
    </xf>
    <xf numFmtId="1" fontId="79" fillId="36" borderId="16" xfId="114" applyNumberFormat="1" applyFont="1" applyFill="1" applyBorder="1" applyAlignment="1">
      <alignment horizontal="center" vertical="center"/>
    </xf>
    <xf numFmtId="1" fontId="23" fillId="40" borderId="49" xfId="114" applyNumberFormat="1" applyFont="1" applyFill="1" applyBorder="1" applyAlignment="1">
      <alignment horizontal="center" vertical="center"/>
    </xf>
    <xf numFmtId="0" fontId="75" fillId="0" borderId="58" xfId="114" applyFont="1" applyBorder="1" applyAlignment="1">
      <alignment horizontal="center" vertical="center"/>
    </xf>
    <xf numFmtId="0" fontId="75" fillId="0" borderId="59" xfId="114" applyFont="1" applyBorder="1" applyAlignment="1">
      <alignment vertical="center"/>
    </xf>
    <xf numFmtId="0" fontId="75" fillId="0" borderId="53" xfId="114" applyFont="1" applyBorder="1" applyAlignment="1">
      <alignment horizontal="center" vertical="center"/>
    </xf>
    <xf numFmtId="0" fontId="75" fillId="0" borderId="60" xfId="114" applyFont="1" applyBorder="1" applyAlignment="1">
      <alignment horizontal="center" vertical="center"/>
    </xf>
    <xf numFmtId="0" fontId="75" fillId="0" borderId="61" xfId="114" applyFont="1" applyBorder="1" applyAlignment="1">
      <alignment vertical="center"/>
    </xf>
    <xf numFmtId="0" fontId="75" fillId="0" borderId="62" xfId="114" applyFont="1" applyBorder="1" applyAlignment="1">
      <alignment horizontal="center" vertical="center"/>
    </xf>
    <xf numFmtId="0" fontId="75" fillId="0" borderId="63" xfId="114" applyFont="1" applyBorder="1" applyAlignment="1">
      <alignment horizontal="center" vertical="center"/>
    </xf>
    <xf numFmtId="0" fontId="75" fillId="0" borderId="64" xfId="114" applyFont="1" applyBorder="1" applyAlignment="1">
      <alignment vertical="center"/>
    </xf>
    <xf numFmtId="0" fontId="75" fillId="0" borderId="65" xfId="114" applyFont="1" applyBorder="1" applyAlignment="1">
      <alignment horizontal="center" vertical="center"/>
    </xf>
    <xf numFmtId="0" fontId="23" fillId="0" borderId="43" xfId="114" applyFont="1" applyBorder="1" applyAlignment="1">
      <alignment horizontal="center" vertical="center"/>
    </xf>
    <xf numFmtId="1" fontId="23" fillId="0" borderId="66" xfId="114" applyNumberFormat="1" applyFont="1" applyBorder="1" applyAlignment="1">
      <alignment horizontal="center" vertical="center"/>
    </xf>
    <xf numFmtId="0" fontId="23" fillId="0" borderId="5" xfId="114" applyFont="1" applyBorder="1" applyAlignment="1">
      <alignment horizontal="center" vertical="center"/>
    </xf>
    <xf numFmtId="1" fontId="23" fillId="0" borderId="9" xfId="114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74" fontId="22" fillId="37" borderId="52" xfId="50" applyNumberFormat="1" applyFont="1" applyFill="1" applyBorder="1" applyAlignment="1">
      <alignment horizontal="center" vertical="center"/>
    </xf>
    <xf numFmtId="0" fontId="22" fillId="0" borderId="67" xfId="114" applyFont="1" applyBorder="1" applyAlignment="1">
      <alignment horizontal="center" vertical="center"/>
    </xf>
    <xf numFmtId="0" fontId="22" fillId="0" borderId="68" xfId="114" applyFont="1" applyBorder="1" applyAlignment="1">
      <alignment vertical="center"/>
    </xf>
    <xf numFmtId="0" fontId="22" fillId="0" borderId="69" xfId="114" applyFont="1" applyBorder="1" applyAlignment="1">
      <alignment horizontal="center" vertical="center"/>
    </xf>
    <xf numFmtId="0" fontId="22" fillId="0" borderId="58" xfId="114" applyFont="1" applyBorder="1" applyAlignment="1">
      <alignment horizontal="center" vertical="center"/>
    </xf>
    <xf numFmtId="0" fontId="22" fillId="0" borderId="59" xfId="114" applyFont="1" applyBorder="1" applyAlignment="1">
      <alignment vertical="center"/>
    </xf>
    <xf numFmtId="0" fontId="22" fillId="0" borderId="53" xfId="114" applyFont="1" applyBorder="1" applyAlignment="1">
      <alignment horizontal="center" vertical="center"/>
    </xf>
    <xf numFmtId="0" fontId="22" fillId="0" borderId="60" xfId="114" applyFont="1" applyBorder="1" applyAlignment="1">
      <alignment horizontal="center" vertical="center"/>
    </xf>
    <xf numFmtId="0" fontId="22" fillId="0" borderId="61" xfId="114" applyFont="1" applyBorder="1" applyAlignment="1">
      <alignment vertical="center"/>
    </xf>
    <xf numFmtId="0" fontId="22" fillId="0" borderId="62" xfId="114" applyFont="1" applyBorder="1" applyAlignment="1">
      <alignment horizontal="center" vertical="center"/>
    </xf>
    <xf numFmtId="0" fontId="22" fillId="0" borderId="63" xfId="114" applyFont="1" applyBorder="1" applyAlignment="1">
      <alignment horizontal="center" vertical="center"/>
    </xf>
    <xf numFmtId="0" fontId="22" fillId="0" borderId="64" xfId="114" applyFont="1" applyBorder="1" applyAlignment="1">
      <alignment vertical="center"/>
    </xf>
    <xf numFmtId="0" fontId="22" fillId="0" borderId="65" xfId="114" applyFont="1" applyBorder="1" applyAlignment="1">
      <alignment horizontal="center" vertical="center"/>
    </xf>
    <xf numFmtId="1" fontId="23" fillId="36" borderId="70" xfId="114" applyNumberFormat="1" applyFont="1" applyFill="1" applyBorder="1" applyAlignment="1">
      <alignment horizontal="center" vertical="center"/>
    </xf>
    <xf numFmtId="1" fontId="23" fillId="36" borderId="71" xfId="114" applyNumberFormat="1" applyFont="1" applyFill="1" applyBorder="1" applyAlignment="1">
      <alignment horizontal="center" vertical="center"/>
    </xf>
    <xf numFmtId="1" fontId="79" fillId="36" borderId="1" xfId="47" applyNumberFormat="1" applyFont="1" applyFill="1" applyBorder="1" applyAlignment="1">
      <alignment horizontal="center" vertical="center"/>
    </xf>
    <xf numFmtId="1" fontId="22" fillId="0" borderId="68" xfId="47" applyNumberFormat="1" applyFont="1" applyFill="1" applyBorder="1" applyAlignment="1">
      <alignment horizontal="center" vertical="center"/>
    </xf>
    <xf numFmtId="1" fontId="22" fillId="0" borderId="59" xfId="47" applyNumberFormat="1" applyFont="1" applyFill="1" applyBorder="1" applyAlignment="1">
      <alignment horizontal="center" vertical="center"/>
    </xf>
    <xf numFmtId="1" fontId="22" fillId="0" borderId="61" xfId="47" applyNumberFormat="1" applyFont="1" applyFill="1" applyBorder="1" applyAlignment="1">
      <alignment horizontal="center" vertical="center"/>
    </xf>
    <xf numFmtId="1" fontId="23" fillId="36" borderId="72" xfId="47" applyNumberFormat="1" applyFont="1" applyFill="1" applyBorder="1" applyAlignment="1">
      <alignment horizontal="center" vertical="center"/>
    </xf>
    <xf numFmtId="1" fontId="22" fillId="0" borderId="64" xfId="47" applyNumberFormat="1" applyFont="1" applyFill="1" applyBorder="1" applyAlignment="1">
      <alignment horizontal="center" vertical="center"/>
    </xf>
    <xf numFmtId="1" fontId="23" fillId="40" borderId="50" xfId="47" applyNumberFormat="1" applyFont="1" applyFill="1" applyBorder="1" applyAlignment="1">
      <alignment horizontal="center" vertical="center"/>
    </xf>
    <xf numFmtId="166" fontId="23" fillId="36" borderId="1" xfId="47" applyNumberFormat="1" applyFont="1" applyFill="1" applyBorder="1" applyAlignment="1">
      <alignment horizontal="center" vertical="center"/>
    </xf>
    <xf numFmtId="166" fontId="22" fillId="0" borderId="34" xfId="47" applyNumberFormat="1" applyFont="1" applyFill="1" applyBorder="1" applyAlignment="1">
      <alignment horizontal="center" vertical="center"/>
    </xf>
    <xf numFmtId="166" fontId="22" fillId="0" borderId="35" xfId="47" applyNumberFormat="1" applyFont="1" applyFill="1" applyBorder="1" applyAlignment="1">
      <alignment horizontal="center" vertical="center"/>
    </xf>
    <xf numFmtId="166" fontId="23" fillId="36" borderId="16" xfId="47" applyNumberFormat="1" applyFont="1" applyFill="1" applyBorder="1" applyAlignment="1">
      <alignment horizontal="center" vertical="center"/>
    </xf>
    <xf numFmtId="166" fontId="23" fillId="40" borderId="49" xfId="47" applyNumberFormat="1" applyFont="1" applyFill="1" applyBorder="1" applyAlignment="1">
      <alignment horizontal="center" vertical="center"/>
    </xf>
    <xf numFmtId="1" fontId="23" fillId="40" borderId="73" xfId="114" applyNumberFormat="1" applyFont="1" applyFill="1" applyBorder="1" applyAlignment="1">
      <alignment horizontal="center" vertical="center"/>
    </xf>
    <xf numFmtId="1" fontId="23" fillId="36" borderId="70" xfId="47" applyNumberFormat="1" applyFont="1" applyFill="1" applyBorder="1" applyAlignment="1">
      <alignment horizontal="center" vertical="center"/>
    </xf>
    <xf numFmtId="166" fontId="22" fillId="0" borderId="36" xfId="47" applyNumberFormat="1" applyFont="1" applyFill="1" applyBorder="1" applyAlignment="1">
      <alignment horizontal="center" vertical="center"/>
    </xf>
    <xf numFmtId="1" fontId="22" fillId="0" borderId="74" xfId="114" applyNumberFormat="1" applyFont="1" applyBorder="1" applyAlignment="1">
      <alignment horizontal="center" vertical="center"/>
    </xf>
    <xf numFmtId="1" fontId="22" fillId="0" borderId="75" xfId="114" applyNumberFormat="1" applyFont="1" applyBorder="1" applyAlignment="1">
      <alignment horizontal="center" vertical="center"/>
    </xf>
    <xf numFmtId="1" fontId="22" fillId="0" borderId="76" xfId="114" applyNumberFormat="1" applyFont="1" applyBorder="1" applyAlignment="1">
      <alignment horizontal="center" vertical="center"/>
    </xf>
    <xf numFmtId="1" fontId="22" fillId="0" borderId="77" xfId="114" applyNumberFormat="1" applyFont="1" applyBorder="1" applyAlignment="1">
      <alignment horizontal="center" vertical="center"/>
    </xf>
    <xf numFmtId="1" fontId="23" fillId="36" borderId="10" xfId="47" applyNumberFormat="1" applyFont="1" applyFill="1" applyBorder="1" applyAlignment="1">
      <alignment horizontal="center" vertical="center"/>
    </xf>
    <xf numFmtId="0" fontId="81" fillId="46" borderId="78" xfId="0" applyFont="1" applyFill="1" applyBorder="1" applyAlignment="1">
      <alignment vertical="center"/>
    </xf>
    <xf numFmtId="166" fontId="22" fillId="47" borderId="35" xfId="47" applyNumberFormat="1" applyFont="1" applyFill="1" applyBorder="1" applyAlignment="1">
      <alignment horizontal="center" vertical="center"/>
    </xf>
    <xf numFmtId="164" fontId="22" fillId="0" borderId="77" xfId="47" applyFont="1" applyFill="1" applyBorder="1" applyAlignment="1">
      <alignment horizontal="center" vertical="center"/>
    </xf>
    <xf numFmtId="164" fontId="22" fillId="0" borderId="75" xfId="47" applyFont="1" applyFill="1" applyBorder="1" applyAlignment="1">
      <alignment horizontal="center" vertical="center"/>
    </xf>
    <xf numFmtId="1" fontId="22" fillId="48" borderId="36" xfId="47" applyNumberFormat="1" applyFont="1" applyFill="1" applyBorder="1" applyAlignment="1">
      <alignment horizontal="center" vertical="center"/>
    </xf>
    <xf numFmtId="1" fontId="75" fillId="48" borderId="35" xfId="114" applyNumberFormat="1" applyFont="1" applyFill="1" applyBorder="1" applyAlignment="1">
      <alignment horizontal="center" vertical="center"/>
    </xf>
    <xf numFmtId="1" fontId="75" fillId="48" borderId="35" xfId="47" applyNumberFormat="1" applyFont="1" applyFill="1" applyBorder="1" applyAlignment="1">
      <alignment horizontal="center" vertical="center"/>
    </xf>
    <xf numFmtId="166" fontId="22" fillId="0" borderId="79" xfId="47" applyNumberFormat="1" applyFont="1" applyFill="1" applyBorder="1" applyAlignment="1">
      <alignment horizontal="center" vertical="center"/>
    </xf>
    <xf numFmtId="1" fontId="22" fillId="48" borderId="79" xfId="47" applyNumberFormat="1" applyFont="1" applyFill="1" applyBorder="1" applyAlignment="1">
      <alignment horizontal="center" vertical="center"/>
    </xf>
    <xf numFmtId="1" fontId="75" fillId="48" borderId="34" xfId="47" applyNumberFormat="1" applyFont="1" applyFill="1" applyBorder="1" applyAlignment="1">
      <alignment horizontal="center" vertical="center"/>
    </xf>
    <xf numFmtId="1" fontId="75" fillId="48" borderId="36" xfId="114" applyNumberFormat="1" applyFont="1" applyFill="1" applyBorder="1" applyAlignment="1">
      <alignment horizontal="center" vertical="center"/>
    </xf>
    <xf numFmtId="1" fontId="22" fillId="48" borderId="35" xfId="114" applyNumberFormat="1" applyFont="1" applyFill="1" applyBorder="1" applyAlignment="1">
      <alignment horizontal="center" vertical="center"/>
    </xf>
    <xf numFmtId="1" fontId="22" fillId="48" borderId="34" xfId="114" applyNumberFormat="1" applyFont="1" applyFill="1" applyBorder="1" applyAlignment="1">
      <alignment horizontal="center" vertical="center"/>
    </xf>
    <xf numFmtId="1" fontId="22" fillId="48" borderId="35" xfId="47" applyNumberFormat="1" applyFont="1" applyFill="1" applyBorder="1" applyAlignment="1">
      <alignment horizontal="center" vertical="center"/>
    </xf>
    <xf numFmtId="0" fontId="82" fillId="0" borderId="0" xfId="0" applyFont="1"/>
    <xf numFmtId="164" fontId="83" fillId="0" borderId="34" xfId="47" applyFont="1" applyBorder="1" applyAlignment="1">
      <alignment horizontal="center" vertical="center"/>
    </xf>
    <xf numFmtId="164" fontId="82" fillId="0" borderId="35" xfId="47" applyFont="1" applyBorder="1" applyAlignment="1">
      <alignment vertical="center"/>
    </xf>
    <xf numFmtId="164" fontId="82" fillId="49" borderId="35" xfId="47" applyFont="1" applyFill="1" applyBorder="1" applyAlignment="1">
      <alignment vertical="center"/>
    </xf>
    <xf numFmtId="2" fontId="82" fillId="0" borderId="0" xfId="0" applyNumberFormat="1" applyFont="1"/>
    <xf numFmtId="14" fontId="82" fillId="0" borderId="0" xfId="0" applyNumberFormat="1" applyFont="1"/>
    <xf numFmtId="164" fontId="83" fillId="0" borderId="52" xfId="47" applyFont="1" applyBorder="1" applyAlignment="1">
      <alignment horizontal="center" vertical="center"/>
    </xf>
    <xf numFmtId="166" fontId="82" fillId="0" borderId="0" xfId="0" applyNumberFormat="1" applyFont="1"/>
    <xf numFmtId="0" fontId="82" fillId="49" borderId="57" xfId="0" applyFont="1" applyFill="1" applyBorder="1" applyAlignment="1">
      <alignment vertical="center"/>
    </xf>
    <xf numFmtId="166" fontId="83" fillId="0" borderId="65" xfId="47" applyNumberFormat="1" applyFont="1" applyBorder="1" applyAlignment="1">
      <alignment horizontal="center" vertical="center" wrapText="1"/>
    </xf>
    <xf numFmtId="166" fontId="83" fillId="0" borderId="80" xfId="47" applyNumberFormat="1" applyFont="1" applyBorder="1" applyAlignment="1">
      <alignment horizontal="center" vertical="center" wrapText="1"/>
    </xf>
    <xf numFmtId="166" fontId="82" fillId="0" borderId="53" xfId="47" applyNumberFormat="1" applyFont="1" applyBorder="1" applyAlignment="1">
      <alignment vertical="center"/>
    </xf>
    <xf numFmtId="166" fontId="82" fillId="49" borderId="53" xfId="47" applyNumberFormat="1" applyFont="1" applyFill="1" applyBorder="1" applyAlignment="1">
      <alignment vertical="center"/>
    </xf>
    <xf numFmtId="164" fontId="83" fillId="49" borderId="109" xfId="47" applyFont="1" applyFill="1" applyBorder="1" applyAlignment="1">
      <alignment horizontal="center" vertical="center"/>
    </xf>
    <xf numFmtId="2" fontId="82" fillId="0" borderId="109" xfId="0" applyNumberFormat="1" applyFont="1" applyBorder="1" applyAlignment="1">
      <alignment horizontal="center" vertical="center" wrapText="1"/>
    </xf>
    <xf numFmtId="175" fontId="82" fillId="0" borderId="109" xfId="0" applyNumberFormat="1" applyFont="1" applyBorder="1" applyAlignment="1">
      <alignment horizontal="center" vertical="center" wrapText="1"/>
    </xf>
    <xf numFmtId="164" fontId="82" fillId="49" borderId="110" xfId="47" applyFont="1" applyFill="1" applyBorder="1" applyAlignment="1">
      <alignment horizontal="center" vertical="center"/>
    </xf>
    <xf numFmtId="2" fontId="82" fillId="0" borderId="110" xfId="0" applyNumberFormat="1" applyFont="1" applyBorder="1" applyAlignment="1">
      <alignment horizontal="center" vertical="center" wrapText="1"/>
    </xf>
    <xf numFmtId="175" fontId="82" fillId="0" borderId="110" xfId="0" applyNumberFormat="1" applyFont="1" applyBorder="1" applyAlignment="1">
      <alignment horizontal="center" vertical="center" wrapText="1"/>
    </xf>
    <xf numFmtId="0" fontId="82" fillId="0" borderId="110" xfId="0" applyFont="1" applyBorder="1" applyAlignment="1">
      <alignment vertical="center"/>
    </xf>
    <xf numFmtId="0" fontId="82" fillId="0" borderId="110" xfId="0" applyFont="1" applyBorder="1" applyAlignment="1">
      <alignment horizontal="center" vertical="center"/>
    </xf>
    <xf numFmtId="14" fontId="29" fillId="0" borderId="110" xfId="100" applyNumberFormat="1" applyFont="1" applyBorder="1" applyAlignment="1">
      <alignment horizontal="center" vertical="center"/>
    </xf>
    <xf numFmtId="1" fontId="29" fillId="0" borderId="110" xfId="100" applyNumberFormat="1" applyFont="1" applyBorder="1" applyAlignment="1">
      <alignment horizontal="center" vertical="center"/>
    </xf>
    <xf numFmtId="175" fontId="82" fillId="0" borderId="110" xfId="0" applyNumberFormat="1" applyFont="1" applyBorder="1" applyAlignment="1">
      <alignment horizontal="center" vertical="center"/>
    </xf>
    <xf numFmtId="2" fontId="82" fillId="0" borderId="110" xfId="0" applyNumberFormat="1" applyFont="1" applyBorder="1" applyAlignment="1">
      <alignment horizontal="center" vertical="center"/>
    </xf>
    <xf numFmtId="175" fontId="84" fillId="0" borderId="110" xfId="0" applyNumberFormat="1" applyFont="1" applyBorder="1" applyAlignment="1">
      <alignment horizontal="center" vertical="center"/>
    </xf>
    <xf numFmtId="0" fontId="82" fillId="0" borderId="111" xfId="0" applyFont="1" applyBorder="1" applyAlignment="1">
      <alignment vertical="center"/>
    </xf>
    <xf numFmtId="0" fontId="82" fillId="0" borderId="111" xfId="0" applyFont="1" applyBorder="1" applyAlignment="1">
      <alignment horizontal="center" vertical="center"/>
    </xf>
    <xf numFmtId="14" fontId="29" fillId="0" borderId="111" xfId="100" applyNumberFormat="1" applyFont="1" applyBorder="1" applyAlignment="1">
      <alignment horizontal="center" vertical="center"/>
    </xf>
    <xf numFmtId="1" fontId="29" fillId="0" borderId="111" xfId="100" applyNumberFormat="1" applyFont="1" applyBorder="1" applyAlignment="1">
      <alignment horizontal="center" vertical="center"/>
    </xf>
    <xf numFmtId="175" fontId="82" fillId="0" borderId="111" xfId="0" applyNumberFormat="1" applyFont="1" applyBorder="1" applyAlignment="1">
      <alignment horizontal="center" vertical="center"/>
    </xf>
    <xf numFmtId="2" fontId="82" fillId="0" borderId="111" xfId="0" applyNumberFormat="1" applyFont="1" applyBorder="1" applyAlignment="1">
      <alignment horizontal="center" vertical="center"/>
    </xf>
    <xf numFmtId="0" fontId="82" fillId="0" borderId="112" xfId="0" applyFont="1" applyBorder="1" applyAlignment="1">
      <alignment vertical="center"/>
    </xf>
    <xf numFmtId="0" fontId="82" fillId="0" borderId="112" xfId="0" applyFont="1" applyBorder="1" applyAlignment="1">
      <alignment horizontal="center" vertical="center"/>
    </xf>
    <xf numFmtId="14" fontId="29" fillId="0" borderId="112" xfId="100" applyNumberFormat="1" applyFont="1" applyBorder="1" applyAlignment="1">
      <alignment horizontal="center" vertical="center"/>
    </xf>
    <xf numFmtId="1" fontId="29" fillId="0" borderId="112" xfId="100" applyNumberFormat="1" applyFont="1" applyBorder="1" applyAlignment="1">
      <alignment horizontal="center" vertical="center"/>
    </xf>
    <xf numFmtId="175" fontId="82" fillId="0" borderId="112" xfId="0" applyNumberFormat="1" applyFont="1" applyBorder="1" applyAlignment="1">
      <alignment horizontal="center" vertical="center"/>
    </xf>
    <xf numFmtId="2" fontId="82" fillId="0" borderId="112" xfId="0" applyNumberFormat="1" applyFont="1" applyBorder="1" applyAlignment="1">
      <alignment horizontal="center" vertical="center"/>
    </xf>
    <xf numFmtId="14" fontId="29" fillId="49" borderId="113" xfId="100" applyNumberFormat="1" applyFont="1" applyFill="1" applyBorder="1" applyAlignment="1">
      <alignment horizontal="center" vertical="center"/>
    </xf>
    <xf numFmtId="1" fontId="29" fillId="49" borderId="113" xfId="100" applyNumberFormat="1" applyFont="1" applyFill="1" applyBorder="1" applyAlignment="1">
      <alignment horizontal="center" vertical="center"/>
    </xf>
    <xf numFmtId="175" fontId="82" fillId="49" borderId="113" xfId="0" applyNumberFormat="1" applyFont="1" applyFill="1" applyBorder="1" applyAlignment="1">
      <alignment horizontal="center" vertical="center"/>
    </xf>
    <xf numFmtId="2" fontId="82" fillId="49" borderId="113" xfId="0" applyNumberFormat="1" applyFont="1" applyFill="1" applyBorder="1" applyAlignment="1">
      <alignment horizontal="center" vertical="center"/>
    </xf>
    <xf numFmtId="166" fontId="85" fillId="50" borderId="114" xfId="47" applyNumberFormat="1" applyFont="1" applyFill="1" applyBorder="1" applyAlignment="1">
      <alignment horizontal="center" vertical="center"/>
    </xf>
    <xf numFmtId="14" fontId="30" fillId="50" borderId="114" xfId="100" applyNumberFormat="1" applyFont="1" applyFill="1" applyBorder="1" applyAlignment="1">
      <alignment horizontal="center" vertical="center"/>
    </xf>
    <xf numFmtId="2" fontId="30" fillId="50" borderId="114" xfId="100" applyNumberFormat="1" applyFont="1" applyFill="1" applyBorder="1" applyAlignment="1">
      <alignment horizontal="center" vertical="center"/>
    </xf>
    <xf numFmtId="175" fontId="85" fillId="50" borderId="114" xfId="0" applyNumberFormat="1" applyFont="1" applyFill="1" applyBorder="1" applyAlignment="1">
      <alignment horizontal="center" vertical="center"/>
    </xf>
    <xf numFmtId="2" fontId="85" fillId="50" borderId="114" xfId="0" applyNumberFormat="1" applyFont="1" applyFill="1" applyBorder="1" applyAlignment="1">
      <alignment horizontal="center" vertical="center"/>
    </xf>
    <xf numFmtId="2" fontId="29" fillId="49" borderId="113" xfId="100" applyNumberFormat="1" applyFont="1" applyFill="1" applyBorder="1" applyAlignment="1">
      <alignment horizontal="center" vertical="center"/>
    </xf>
    <xf numFmtId="166" fontId="86" fillId="46" borderId="110" xfId="47" applyNumberFormat="1" applyFont="1" applyFill="1" applyBorder="1" applyAlignment="1">
      <alignment horizontal="center" vertical="center"/>
    </xf>
    <xf numFmtId="166" fontId="86" fillId="46" borderId="111" xfId="47" applyNumberFormat="1" applyFont="1" applyFill="1" applyBorder="1" applyAlignment="1">
      <alignment horizontal="center" vertical="center"/>
    </xf>
    <xf numFmtId="166" fontId="85" fillId="49" borderId="113" xfId="47" applyNumberFormat="1" applyFont="1" applyFill="1" applyBorder="1" applyAlignment="1">
      <alignment horizontal="center" vertical="center"/>
    </xf>
    <xf numFmtId="166" fontId="86" fillId="46" borderId="112" xfId="47" applyNumberFormat="1" applyFont="1" applyFill="1" applyBorder="1" applyAlignment="1">
      <alignment horizontal="center" vertical="center"/>
    </xf>
    <xf numFmtId="164" fontId="85" fillId="49" borderId="113" xfId="47" applyFont="1" applyFill="1" applyBorder="1" applyAlignment="1">
      <alignment horizontal="center" vertical="center"/>
    </xf>
    <xf numFmtId="166" fontId="85" fillId="40" borderId="114" xfId="47" applyNumberFormat="1" applyFont="1" applyFill="1" applyBorder="1" applyAlignment="1">
      <alignment horizontal="center" vertical="center"/>
    </xf>
    <xf numFmtId="166" fontId="85" fillId="51" borderId="114" xfId="47" applyNumberFormat="1" applyFont="1" applyFill="1" applyBorder="1" applyAlignment="1">
      <alignment horizontal="center" vertical="center"/>
    </xf>
    <xf numFmtId="164" fontId="82" fillId="52" borderId="110" xfId="47" applyFont="1" applyFill="1" applyBorder="1" applyAlignment="1">
      <alignment horizontal="center" vertical="center"/>
    </xf>
    <xf numFmtId="164" fontId="82" fillId="53" borderId="110" xfId="47" applyFont="1" applyFill="1" applyBorder="1" applyAlignment="1">
      <alignment horizontal="center" vertical="center"/>
    </xf>
    <xf numFmtId="166" fontId="86" fillId="54" borderId="110" xfId="47" applyNumberFormat="1" applyFont="1" applyFill="1" applyBorder="1" applyAlignment="1">
      <alignment horizontal="center" vertical="center"/>
    </xf>
    <xf numFmtId="166" fontId="86" fillId="54" borderId="111" xfId="47" applyNumberFormat="1" applyFont="1" applyFill="1" applyBorder="1" applyAlignment="1">
      <alignment horizontal="center" vertical="center"/>
    </xf>
    <xf numFmtId="164" fontId="86" fillId="54" borderId="112" xfId="47" applyFont="1" applyFill="1" applyBorder="1" applyAlignment="1">
      <alignment horizontal="center" vertical="center"/>
    </xf>
    <xf numFmtId="166" fontId="86" fillId="54" borderId="112" xfId="47" applyNumberFormat="1" applyFont="1" applyFill="1" applyBorder="1" applyAlignment="1">
      <alignment horizontal="center" vertical="center"/>
    </xf>
    <xf numFmtId="164" fontId="86" fillId="54" borderId="110" xfId="47" applyFont="1" applyFill="1" applyBorder="1" applyAlignment="1">
      <alignment horizontal="center" vertical="center"/>
    </xf>
    <xf numFmtId="164" fontId="86" fillId="54" borderId="111" xfId="47" applyFont="1" applyFill="1" applyBorder="1" applyAlignment="1">
      <alignment horizontal="center" vertical="center"/>
    </xf>
    <xf numFmtId="166" fontId="86" fillId="36" borderId="110" xfId="47" applyNumberFormat="1" applyFont="1" applyFill="1" applyBorder="1" applyAlignment="1">
      <alignment horizontal="center" vertical="center"/>
    </xf>
    <xf numFmtId="166" fontId="86" fillId="36" borderId="111" xfId="47" applyNumberFormat="1" applyFont="1" applyFill="1" applyBorder="1" applyAlignment="1">
      <alignment horizontal="center" vertical="center"/>
    </xf>
    <xf numFmtId="166" fontId="86" fillId="36" borderId="112" xfId="47" applyNumberFormat="1" applyFont="1" applyFill="1" applyBorder="1" applyAlignment="1">
      <alignment horizontal="center" vertical="center"/>
    </xf>
    <xf numFmtId="0" fontId="86" fillId="0" borderId="81" xfId="0" applyFont="1" applyBorder="1" applyAlignment="1">
      <alignment vertical="center"/>
    </xf>
    <xf numFmtId="166" fontId="86" fillId="53" borderId="62" xfId="47" applyNumberFormat="1" applyFont="1" applyFill="1" applyBorder="1" applyAlignment="1">
      <alignment vertical="center"/>
    </xf>
    <xf numFmtId="164" fontId="86" fillId="53" borderId="36" xfId="47" applyFont="1" applyFill="1" applyBorder="1" applyAlignment="1">
      <alignment vertical="center"/>
    </xf>
    <xf numFmtId="0" fontId="86" fillId="0" borderId="0" xfId="0" applyFont="1"/>
    <xf numFmtId="0" fontId="83" fillId="0" borderId="82" xfId="0" applyFont="1" applyBorder="1" applyAlignment="1">
      <alignment horizontal="center" vertical="center" textRotation="45"/>
    </xf>
    <xf numFmtId="0" fontId="23" fillId="0" borderId="0" xfId="109" applyFont="1" applyAlignment="1">
      <alignment horizontal="center" vertical="center"/>
    </xf>
    <xf numFmtId="0" fontId="25" fillId="0" borderId="0" xfId="100" applyFont="1" applyAlignment="1">
      <alignment vertical="center"/>
    </xf>
    <xf numFmtId="0" fontId="31" fillId="0" borderId="0" xfId="100" applyFont="1" applyAlignment="1">
      <alignment vertical="center"/>
    </xf>
    <xf numFmtId="0" fontId="23" fillId="0" borderId="0" xfId="100" applyFont="1" applyAlignment="1">
      <alignment horizontal="center" vertical="center" wrapText="1"/>
    </xf>
    <xf numFmtId="164" fontId="23" fillId="0" borderId="0" xfId="61" applyFont="1" applyFill="1" applyBorder="1" applyAlignment="1">
      <alignment horizontal="center" vertical="center" wrapText="1"/>
    </xf>
    <xf numFmtId="4" fontId="23" fillId="0" borderId="0" xfId="100" applyNumberFormat="1" applyFont="1" applyAlignment="1">
      <alignment horizontal="center" vertical="center"/>
    </xf>
    <xf numFmtId="43" fontId="23" fillId="0" borderId="0" xfId="50" applyFont="1" applyFill="1" applyBorder="1" applyAlignment="1">
      <alignment horizontal="center" vertical="center"/>
    </xf>
    <xf numFmtId="174" fontId="23" fillId="0" borderId="0" xfId="50" applyNumberFormat="1" applyFont="1" applyFill="1" applyBorder="1" applyAlignment="1">
      <alignment horizontal="center" vertical="center"/>
    </xf>
    <xf numFmtId="165" fontId="77" fillId="0" borderId="0" xfId="100" applyNumberFormat="1" applyFont="1" applyAlignment="1">
      <alignment horizontal="center" vertical="center"/>
    </xf>
    <xf numFmtId="4" fontId="77" fillId="0" borderId="0" xfId="100" applyNumberFormat="1" applyFont="1" applyAlignment="1">
      <alignment horizontal="center" vertical="center"/>
    </xf>
    <xf numFmtId="4" fontId="77" fillId="0" borderId="0" xfId="100" applyNumberFormat="1" applyFont="1" applyAlignment="1">
      <alignment horizontal="center" vertical="center" wrapText="1"/>
    </xf>
    <xf numFmtId="0" fontId="77" fillId="0" borderId="0" xfId="100" applyFont="1" applyAlignment="1">
      <alignment horizontal="center" vertical="center"/>
    </xf>
    <xf numFmtId="0" fontId="23" fillId="0" borderId="54" xfId="100" applyFont="1" applyBorder="1" applyAlignment="1">
      <alignment vertical="center"/>
    </xf>
    <xf numFmtId="43" fontId="23" fillId="0" borderId="54" xfId="50" applyFont="1" applyFill="1" applyBorder="1" applyAlignment="1">
      <alignment horizontal="center" vertical="center"/>
    </xf>
    <xf numFmtId="174" fontId="32" fillId="39" borderId="87" xfId="50" applyNumberFormat="1" applyFont="1" applyFill="1" applyBorder="1" applyAlignment="1">
      <alignment horizontal="center" vertical="center"/>
    </xf>
    <xf numFmtId="165" fontId="77" fillId="0" borderId="54" xfId="100" applyNumberFormat="1" applyFont="1" applyBorder="1" applyAlignment="1">
      <alignment horizontal="center" vertical="center"/>
    </xf>
    <xf numFmtId="4" fontId="77" fillId="0" borderId="54" xfId="100" applyNumberFormat="1" applyFont="1" applyBorder="1" applyAlignment="1">
      <alignment horizontal="center" vertical="center"/>
    </xf>
    <xf numFmtId="4" fontId="77" fillId="0" borderId="54" xfId="100" quotePrefix="1" applyNumberFormat="1" applyFont="1" applyBorder="1" applyAlignment="1">
      <alignment horizontal="center" vertical="center" wrapText="1"/>
    </xf>
    <xf numFmtId="0" fontId="77" fillId="0" borderId="54" xfId="100" applyFon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26" fillId="0" borderId="1" xfId="109" applyFont="1" applyBorder="1" applyAlignment="1">
      <alignment horizontal="center" vertical="center" wrapText="1"/>
    </xf>
    <xf numFmtId="0" fontId="26" fillId="44" borderId="1" xfId="109" applyFont="1" applyFill="1" applyBorder="1" applyAlignment="1">
      <alignment horizontal="center" vertical="center"/>
    </xf>
    <xf numFmtId="0" fontId="87" fillId="0" borderId="1" xfId="100" applyFont="1" applyBorder="1" applyAlignment="1">
      <alignment horizontal="center" vertical="center"/>
    </xf>
    <xf numFmtId="0" fontId="26" fillId="0" borderId="1" xfId="100" applyFont="1" applyBorder="1" applyAlignment="1">
      <alignment horizontal="center" vertical="center" wrapText="1"/>
    </xf>
    <xf numFmtId="0" fontId="33" fillId="0" borderId="39" xfId="100" applyFont="1" applyBorder="1" applyAlignment="1">
      <alignment horizontal="center" vertical="center" wrapText="1"/>
    </xf>
    <xf numFmtId="164" fontId="26" fillId="42" borderId="1" xfId="61" applyFont="1" applyFill="1" applyBorder="1" applyAlignment="1">
      <alignment horizontal="center" vertical="center" wrapText="1"/>
    </xf>
    <xf numFmtId="4" fontId="26" fillId="0" borderId="1" xfId="100" applyNumberFormat="1" applyFont="1" applyBorder="1" applyAlignment="1">
      <alignment horizontal="center" vertical="center"/>
    </xf>
    <xf numFmtId="43" fontId="88" fillId="44" borderId="1" xfId="50" applyFont="1" applyFill="1" applyBorder="1" applyAlignment="1">
      <alignment horizontal="center" vertical="center" wrapText="1"/>
    </xf>
    <xf numFmtId="43" fontId="33" fillId="44" borderId="1" xfId="50" applyFont="1" applyFill="1" applyBorder="1" applyAlignment="1">
      <alignment horizontal="center" vertical="center"/>
    </xf>
    <xf numFmtId="43" fontId="26" fillId="57" borderId="1" xfId="50" applyFont="1" applyFill="1" applyBorder="1" applyAlignment="1">
      <alignment horizontal="center" vertical="center" wrapText="1"/>
    </xf>
    <xf numFmtId="4" fontId="26" fillId="57" borderId="1" xfId="100" applyNumberFormat="1" applyFont="1" applyFill="1" applyBorder="1" applyAlignment="1">
      <alignment horizontal="center" vertical="center" wrapText="1"/>
    </xf>
    <xf numFmtId="174" fontId="26" fillId="57" borderId="1" xfId="50" applyNumberFormat="1" applyFont="1" applyFill="1" applyBorder="1" applyAlignment="1">
      <alignment horizontal="center" vertical="center" wrapText="1"/>
    </xf>
    <xf numFmtId="4" fontId="88" fillId="57" borderId="1" xfId="100" applyNumberFormat="1" applyFont="1" applyFill="1" applyBorder="1" applyAlignment="1">
      <alignment horizontal="center" vertical="center" wrapText="1"/>
    </xf>
    <xf numFmtId="165" fontId="87" fillId="44" borderId="1" xfId="100" applyNumberFormat="1" applyFont="1" applyFill="1" applyBorder="1" applyAlignment="1">
      <alignment horizontal="center" vertical="center"/>
    </xf>
    <xf numFmtId="4" fontId="87" fillId="58" borderId="1" xfId="100" applyNumberFormat="1" applyFont="1" applyFill="1" applyBorder="1" applyAlignment="1">
      <alignment horizontal="center" vertical="center" wrapText="1"/>
    </xf>
    <xf numFmtId="4" fontId="87" fillId="44" borderId="1" xfId="100" applyNumberFormat="1" applyFont="1" applyFill="1" applyBorder="1" applyAlignment="1">
      <alignment horizontal="center" vertical="center" wrapText="1"/>
    </xf>
    <xf numFmtId="4" fontId="87" fillId="44" borderId="1" xfId="100" applyNumberFormat="1" applyFont="1" applyFill="1" applyBorder="1" applyAlignment="1">
      <alignment horizontal="center" vertical="center"/>
    </xf>
    <xf numFmtId="4" fontId="87" fillId="0" borderId="1" xfId="100" applyNumberFormat="1" applyFont="1" applyBorder="1" applyAlignment="1">
      <alignment horizontal="center" vertical="center" wrapText="1"/>
    </xf>
    <xf numFmtId="0" fontId="87" fillId="44" borderId="1" xfId="100" applyFont="1" applyFill="1" applyBorder="1" applyAlignment="1">
      <alignment horizontal="center" vertical="center"/>
    </xf>
    <xf numFmtId="0" fontId="87" fillId="0" borderId="1" xfId="100" applyFont="1" applyBorder="1" applyAlignment="1">
      <alignment horizontal="center" vertical="center" wrapText="1"/>
    </xf>
    <xf numFmtId="0" fontId="87" fillId="59" borderId="1" xfId="100" applyFont="1" applyFill="1" applyBorder="1" applyAlignment="1">
      <alignment horizontal="center" vertical="center"/>
    </xf>
    <xf numFmtId="0" fontId="87" fillId="59" borderId="16" xfId="100" applyFont="1" applyFill="1" applyBorder="1" applyAlignment="1">
      <alignment horizontal="center" vertical="center"/>
    </xf>
    <xf numFmtId="0" fontId="75" fillId="0" borderId="0" xfId="0" applyFont="1"/>
    <xf numFmtId="0" fontId="22" fillId="36" borderId="52" xfId="109" applyFont="1" applyFill="1" applyBorder="1" applyAlignment="1">
      <alignment vertical="center"/>
    </xf>
    <xf numFmtId="0" fontId="89" fillId="0" borderId="52" xfId="100" applyFont="1" applyBorder="1" applyAlignment="1">
      <alignment horizontal="center" vertical="center"/>
    </xf>
    <xf numFmtId="0" fontId="90" fillId="0" borderId="52" xfId="100" applyFont="1" applyBorder="1" applyAlignment="1">
      <alignment horizontal="center" vertical="center"/>
    </xf>
    <xf numFmtId="164" fontId="23" fillId="42" borderId="52" xfId="61" applyFont="1" applyFill="1" applyBorder="1" applyAlignment="1">
      <alignment horizontal="center" vertical="center"/>
    </xf>
    <xf numFmtId="0" fontId="22" fillId="0" borderId="52" xfId="100" applyFont="1" applyBorder="1" applyAlignment="1">
      <alignment horizontal="left" vertical="center"/>
    </xf>
    <xf numFmtId="174" fontId="22" fillId="0" borderId="52" xfId="50" applyNumberFormat="1" applyFont="1" applyFill="1" applyBorder="1" applyAlignment="1">
      <alignment horizontal="center" vertical="center"/>
    </xf>
    <xf numFmtId="164" fontId="22" fillId="0" borderId="52" xfId="100" applyNumberFormat="1" applyFont="1" applyBorder="1" applyAlignment="1">
      <alignment horizontal="center" vertical="center"/>
    </xf>
    <xf numFmtId="14" fontId="75" fillId="0" borderId="52" xfId="100" applyNumberFormat="1" applyFont="1" applyBorder="1" applyAlignment="1">
      <alignment horizontal="center" vertical="center"/>
    </xf>
    <xf numFmtId="1" fontId="75" fillId="0" borderId="52" xfId="50" applyNumberFormat="1" applyFont="1" applyFill="1" applyBorder="1" applyAlignment="1">
      <alignment horizontal="center" vertical="center"/>
    </xf>
    <xf numFmtId="0" fontId="75" fillId="0" borderId="52" xfId="100" applyFont="1" applyBorder="1" applyAlignment="1">
      <alignment horizontal="center" vertical="center"/>
    </xf>
    <xf numFmtId="43" fontId="75" fillId="0" borderId="52" xfId="100" applyNumberFormat="1" applyFont="1" applyBorder="1" applyAlignment="1">
      <alignment horizontal="center" vertical="center"/>
    </xf>
    <xf numFmtId="0" fontId="75" fillId="0" borderId="52" xfId="55" applyNumberFormat="1" applyFont="1" applyFill="1" applyBorder="1" applyAlignment="1">
      <alignment horizontal="center" vertical="center"/>
    </xf>
    <xf numFmtId="0" fontId="75" fillId="0" borderId="35" xfId="100" applyFont="1" applyBorder="1" applyAlignment="1">
      <alignment horizontal="center" vertical="center"/>
    </xf>
    <xf numFmtId="0" fontId="75" fillId="37" borderId="52" xfId="55" applyNumberFormat="1" applyFont="1" applyFill="1" applyBorder="1" applyAlignment="1">
      <alignment horizontal="center" vertical="center"/>
    </xf>
    <xf numFmtId="0" fontId="75" fillId="0" borderId="35" xfId="55" applyNumberFormat="1" applyFont="1" applyFill="1" applyBorder="1" applyAlignment="1">
      <alignment horizontal="center" vertical="center"/>
    </xf>
    <xf numFmtId="0" fontId="22" fillId="41" borderId="52" xfId="100" applyFont="1" applyFill="1" applyBorder="1" applyAlignment="1">
      <alignment horizontal="center" vertical="center"/>
    </xf>
    <xf numFmtId="0" fontId="22" fillId="36" borderId="35" xfId="109" applyFont="1" applyFill="1" applyBorder="1" applyAlignment="1">
      <alignment vertical="center"/>
    </xf>
    <xf numFmtId="0" fontId="90" fillId="0" borderId="35" xfId="100" applyFont="1" applyBorder="1" applyAlignment="1">
      <alignment horizontal="center" vertical="center"/>
    </xf>
    <xf numFmtId="43" fontId="90" fillId="37" borderId="52" xfId="50" applyFont="1" applyFill="1" applyBorder="1" applyAlignment="1">
      <alignment horizontal="center" vertical="center"/>
    </xf>
    <xf numFmtId="0" fontId="75" fillId="42" borderId="52" xfId="100" applyFont="1" applyFill="1" applyBorder="1" applyAlignment="1">
      <alignment horizontal="center" vertical="center"/>
    </xf>
    <xf numFmtId="0" fontId="22" fillId="60" borderId="35" xfId="100" applyFont="1" applyFill="1" applyBorder="1" applyAlignment="1">
      <alignment horizontal="center" vertical="center"/>
    </xf>
    <xf numFmtId="0" fontId="22" fillId="52" borderId="35" xfId="100" applyFont="1" applyFill="1" applyBorder="1" applyAlignment="1">
      <alignment horizontal="center" vertical="center"/>
    </xf>
    <xf numFmtId="0" fontId="22" fillId="43" borderId="35" xfId="100" applyFont="1" applyFill="1" applyBorder="1" applyAlignment="1">
      <alignment horizontal="center" vertical="center"/>
    </xf>
    <xf numFmtId="0" fontId="22" fillId="36" borderId="35" xfId="109" applyFont="1" applyFill="1" applyBorder="1" applyAlignment="1">
      <alignment vertical="center" wrapText="1"/>
    </xf>
    <xf numFmtId="0" fontId="22" fillId="41" borderId="35" xfId="100" applyFont="1" applyFill="1" applyBorder="1" applyAlignment="1">
      <alignment horizontal="center" vertical="center"/>
    </xf>
    <xf numFmtId="0" fontId="90" fillId="0" borderId="35" xfId="52" applyNumberFormat="1" applyFont="1" applyFill="1" applyBorder="1" applyAlignment="1">
      <alignment horizontal="center" vertical="center"/>
    </xf>
    <xf numFmtId="0" fontId="22" fillId="0" borderId="53" xfId="100" applyFont="1" applyBorder="1" applyAlignment="1">
      <alignment horizontal="center" vertical="center"/>
    </xf>
    <xf numFmtId="43" fontId="75" fillId="0" borderId="52" xfId="50" applyFont="1" applyFill="1" applyBorder="1" applyAlignment="1">
      <alignment horizontal="center" vertical="center"/>
    </xf>
    <xf numFmtId="164" fontId="91" fillId="42" borderId="52" xfId="61" applyFont="1" applyFill="1" applyBorder="1" applyAlignment="1">
      <alignment horizontal="center" vertical="center"/>
    </xf>
    <xf numFmtId="173" fontId="92" fillId="0" borderId="8" xfId="48" applyNumberFormat="1" applyFont="1" applyFill="1" applyBorder="1" applyAlignment="1">
      <alignment vertical="center"/>
    </xf>
    <xf numFmtId="173" fontId="25" fillId="0" borderId="8" xfId="48" applyNumberFormat="1" applyFont="1" applyFill="1" applyBorder="1" applyAlignment="1">
      <alignment vertical="center"/>
    </xf>
    <xf numFmtId="0" fontId="93" fillId="36" borderId="8" xfId="0" applyFont="1" applyFill="1" applyBorder="1"/>
    <xf numFmtId="43" fontId="92" fillId="36" borderId="8" xfId="50" applyFont="1" applyFill="1" applyBorder="1" applyAlignment="1">
      <alignment vertical="center"/>
    </xf>
    <xf numFmtId="174" fontId="92" fillId="36" borderId="8" xfId="48" applyNumberFormat="1" applyFont="1" applyFill="1" applyBorder="1" applyAlignment="1">
      <alignment vertical="center"/>
    </xf>
    <xf numFmtId="43" fontId="25" fillId="51" borderId="8" xfId="50" applyFont="1" applyFill="1" applyBorder="1" applyAlignment="1">
      <alignment vertical="center"/>
    </xf>
    <xf numFmtId="174" fontId="92" fillId="37" borderId="8" xfId="50" applyNumberFormat="1" applyFont="1" applyFill="1" applyBorder="1" applyAlignment="1">
      <alignment vertical="center"/>
    </xf>
    <xf numFmtId="43" fontId="92" fillId="37" borderId="8" xfId="50" applyFont="1" applyFill="1" applyBorder="1" applyAlignment="1">
      <alignment vertical="center"/>
    </xf>
    <xf numFmtId="165" fontId="94" fillId="36" borderId="8" xfId="48" applyNumberFormat="1" applyFont="1" applyFill="1" applyBorder="1" applyAlignment="1">
      <alignment vertical="center"/>
    </xf>
    <xf numFmtId="173" fontId="94" fillId="36" borderId="8" xfId="48" applyNumberFormat="1" applyFont="1" applyFill="1" applyBorder="1" applyAlignment="1">
      <alignment vertical="center"/>
    </xf>
    <xf numFmtId="173" fontId="94" fillId="36" borderId="8" xfId="48" applyNumberFormat="1" applyFont="1" applyFill="1" applyBorder="1" applyAlignment="1">
      <alignment horizontal="center" vertical="center"/>
    </xf>
    <xf numFmtId="173" fontId="94" fillId="36" borderId="8" xfId="48" applyNumberFormat="1" applyFont="1" applyFill="1" applyBorder="1"/>
    <xf numFmtId="173" fontId="94" fillId="0" borderId="8" xfId="48" applyNumberFormat="1" applyFont="1" applyFill="1" applyBorder="1" applyAlignment="1">
      <alignment horizontal="center"/>
    </xf>
    <xf numFmtId="173" fontId="94" fillId="0" borderId="8" xfId="48" applyNumberFormat="1" applyFont="1" applyFill="1" applyBorder="1" applyAlignment="1">
      <alignment horizontal="center" vertical="center"/>
    </xf>
    <xf numFmtId="173" fontId="94" fillId="0" borderId="8" xfId="48" applyNumberFormat="1" applyFont="1" applyFill="1" applyBorder="1"/>
    <xf numFmtId="0" fontId="89" fillId="0" borderId="0" xfId="0" applyFont="1"/>
    <xf numFmtId="0" fontId="22" fillId="0" borderId="0" xfId="0" applyFont="1"/>
    <xf numFmtId="43" fontId="22" fillId="0" borderId="0" xfId="50" applyFont="1"/>
    <xf numFmtId="43" fontId="75" fillId="0" borderId="0" xfId="50" applyFont="1"/>
    <xf numFmtId="174" fontId="75" fillId="0" borderId="0" xfId="50" applyNumberFormat="1" applyFont="1"/>
    <xf numFmtId="165" fontId="75" fillId="0" borderId="0" xfId="0" applyNumberFormat="1" applyFont="1"/>
    <xf numFmtId="0" fontId="75" fillId="0" borderId="0" xfId="0" applyFont="1" applyAlignment="1">
      <alignment horizontal="center"/>
    </xf>
    <xf numFmtId="14" fontId="75" fillId="0" borderId="0" xfId="0" applyNumberFormat="1" applyFont="1"/>
    <xf numFmtId="174" fontId="75" fillId="0" borderId="0" xfId="47" applyNumberFormat="1" applyFont="1"/>
    <xf numFmtId="164" fontId="75" fillId="0" borderId="0" xfId="47" applyFont="1" applyAlignment="1">
      <alignment horizontal="center"/>
    </xf>
    <xf numFmtId="14" fontId="75" fillId="0" borderId="0" xfId="47" applyNumberFormat="1" applyFont="1"/>
    <xf numFmtId="0" fontId="26" fillId="57" borderId="1" xfId="100" applyFont="1" applyFill="1" applyBorder="1" applyAlignment="1">
      <alignment horizontal="center" vertical="center"/>
    </xf>
    <xf numFmtId="0" fontId="96" fillId="60" borderId="39" xfId="100" applyFont="1" applyFill="1" applyBorder="1" applyAlignment="1">
      <alignment horizontal="center" vertical="center" wrapText="1"/>
    </xf>
    <xf numFmtId="4" fontId="26" fillId="43" borderId="1" xfId="100" applyNumberFormat="1" applyFont="1" applyFill="1" applyBorder="1" applyAlignment="1">
      <alignment horizontal="center" vertical="center" wrapText="1"/>
    </xf>
    <xf numFmtId="164" fontId="26" fillId="43" borderId="1" xfId="47" applyFont="1" applyFill="1" applyBorder="1" applyAlignment="1">
      <alignment horizontal="center" vertical="center" wrapText="1"/>
    </xf>
    <xf numFmtId="164" fontId="96" fillId="43" borderId="1" xfId="47" applyFont="1" applyFill="1" applyBorder="1" applyAlignment="1">
      <alignment horizontal="center" vertical="center" wrapText="1"/>
    </xf>
    <xf numFmtId="164" fontId="26" fillId="44" borderId="1" xfId="47" applyFont="1" applyFill="1" applyBorder="1" applyAlignment="1">
      <alignment horizontal="center" vertical="center" wrapText="1"/>
    </xf>
    <xf numFmtId="174" fontId="26" fillId="57" borderId="1" xfId="47" applyNumberFormat="1" applyFont="1" applyFill="1" applyBorder="1" applyAlignment="1">
      <alignment horizontal="center" vertical="center" wrapText="1"/>
    </xf>
    <xf numFmtId="4" fontId="88" fillId="57" borderId="116" xfId="100" applyNumberFormat="1" applyFont="1" applyFill="1" applyBorder="1" applyAlignment="1">
      <alignment horizontal="center" vertical="center" wrapText="1"/>
    </xf>
    <xf numFmtId="4" fontId="88" fillId="57" borderId="72" xfId="100" applyNumberFormat="1" applyFont="1" applyFill="1" applyBorder="1" applyAlignment="1">
      <alignment horizontal="center" vertical="center" wrapText="1"/>
    </xf>
    <xf numFmtId="165" fontId="26" fillId="44" borderId="39" xfId="100" applyNumberFormat="1" applyFont="1" applyFill="1" applyBorder="1" applyAlignment="1">
      <alignment horizontal="center" vertical="center"/>
    </xf>
    <xf numFmtId="4" fontId="26" fillId="44" borderId="1" xfId="100" applyNumberFormat="1" applyFont="1" applyFill="1" applyBorder="1" applyAlignment="1">
      <alignment horizontal="center" vertical="center" wrapText="1"/>
    </xf>
    <xf numFmtId="4" fontId="26" fillId="44" borderId="1" xfId="100" applyNumberFormat="1" applyFont="1" applyFill="1" applyBorder="1" applyAlignment="1">
      <alignment horizontal="center" vertical="center"/>
    </xf>
    <xf numFmtId="4" fontId="26" fillId="0" borderId="1" xfId="100" applyNumberFormat="1" applyFont="1" applyBorder="1" applyAlignment="1">
      <alignment horizontal="center" vertical="center" wrapText="1"/>
    </xf>
    <xf numFmtId="0" fontId="26" fillId="44" borderId="1" xfId="100" applyFont="1" applyFill="1" applyBorder="1" applyAlignment="1">
      <alignment horizontal="center" vertical="center"/>
    </xf>
    <xf numFmtId="0" fontId="26" fillId="59" borderId="1" xfId="100" applyFont="1" applyFill="1" applyBorder="1" applyAlignment="1">
      <alignment horizontal="center" vertical="center"/>
    </xf>
    <xf numFmtId="0" fontId="26" fillId="59" borderId="16" xfId="100" applyFont="1" applyFill="1" applyBorder="1" applyAlignment="1">
      <alignment horizontal="center" vertical="center"/>
    </xf>
    <xf numFmtId="14" fontId="26" fillId="59" borderId="41" xfId="100" applyNumberFormat="1" applyFont="1" applyFill="1" applyBorder="1" applyAlignment="1">
      <alignment horizontal="center" vertical="center"/>
    </xf>
    <xf numFmtId="14" fontId="88" fillId="59" borderId="41" xfId="100" applyNumberFormat="1" applyFont="1" applyFill="1" applyBorder="1" applyAlignment="1">
      <alignment horizontal="center" vertical="center"/>
    </xf>
    <xf numFmtId="4" fontId="26" fillId="43" borderId="117" xfId="100" applyNumberFormat="1" applyFont="1" applyFill="1" applyBorder="1" applyAlignment="1">
      <alignment horizontal="center" vertical="center" wrapText="1"/>
    </xf>
    <xf numFmtId="164" fontId="26" fillId="42" borderId="57" xfId="47" applyFont="1" applyFill="1" applyBorder="1" applyAlignment="1">
      <alignment horizontal="center" vertical="center" wrapText="1"/>
    </xf>
    <xf numFmtId="14" fontId="26" fillId="42" borderId="57" xfId="47" applyNumberFormat="1" applyFont="1" applyFill="1" applyBorder="1" applyAlignment="1">
      <alignment horizontal="center" vertical="center" wrapText="1"/>
    </xf>
    <xf numFmtId="0" fontId="80" fillId="0" borderId="0" xfId="0" applyFont="1"/>
    <xf numFmtId="0" fontId="22" fillId="0" borderId="52" xfId="109" applyFont="1" applyBorder="1" applyAlignment="1">
      <alignment vertical="center"/>
    </xf>
    <xf numFmtId="164" fontId="22" fillId="0" borderId="52" xfId="47" applyFont="1" applyFill="1" applyBorder="1" applyAlignment="1">
      <alignment horizontal="center" vertical="center"/>
    </xf>
    <xf numFmtId="164" fontId="22" fillId="0" borderId="52" xfId="48" applyFont="1" applyFill="1" applyBorder="1" applyAlignment="1">
      <alignment horizontal="center" vertical="center"/>
    </xf>
    <xf numFmtId="164" fontId="22" fillId="55" borderId="52" xfId="47" applyFont="1" applyFill="1" applyBorder="1" applyAlignment="1">
      <alignment horizontal="center" vertical="center"/>
    </xf>
    <xf numFmtId="174" fontId="22" fillId="0" borderId="52" xfId="47" applyNumberFormat="1" applyFont="1" applyFill="1" applyBorder="1" applyAlignment="1">
      <alignment horizontal="center" vertical="center"/>
    </xf>
    <xf numFmtId="164" fontId="22" fillId="0" borderId="56" xfId="100" applyNumberFormat="1" applyFont="1" applyBorder="1" applyAlignment="1">
      <alignment horizontal="center" vertical="center"/>
    </xf>
    <xf numFmtId="164" fontId="22" fillId="0" borderId="7" xfId="100" applyNumberFormat="1" applyFont="1" applyBorder="1" applyAlignment="1">
      <alignment horizontal="center" vertical="center"/>
    </xf>
    <xf numFmtId="14" fontId="22" fillId="0" borderId="80" xfId="100" applyNumberFormat="1" applyFont="1" applyBorder="1" applyAlignment="1">
      <alignment horizontal="center" vertical="center"/>
    </xf>
    <xf numFmtId="0" fontId="22" fillId="0" borderId="52" xfId="55" applyNumberFormat="1" applyFont="1" applyFill="1" applyBorder="1" applyAlignment="1">
      <alignment horizontal="center" vertical="center"/>
    </xf>
    <xf numFmtId="0" fontId="22" fillId="0" borderId="35" xfId="55" applyNumberFormat="1" applyFont="1" applyFill="1" applyBorder="1" applyAlignment="1">
      <alignment horizontal="center" vertical="center"/>
    </xf>
    <xf numFmtId="0" fontId="22" fillId="0" borderId="55" xfId="55" applyNumberFormat="1" applyFont="1" applyFill="1" applyBorder="1" applyAlignment="1">
      <alignment horizontal="center" vertical="center"/>
    </xf>
    <xf numFmtId="0" fontId="75" fillId="0" borderId="57" xfId="0" applyFont="1" applyBorder="1"/>
    <xf numFmtId="164" fontId="75" fillId="0" borderId="57" xfId="47" applyFont="1" applyFill="1" applyBorder="1"/>
    <xf numFmtId="164" fontId="75" fillId="0" borderId="57" xfId="47" applyFont="1" applyFill="1" applyBorder="1" applyAlignment="1">
      <alignment horizontal="center"/>
    </xf>
    <xf numFmtId="14" fontId="75" fillId="0" borderId="57" xfId="47" applyNumberFormat="1" applyFont="1" applyFill="1" applyBorder="1"/>
    <xf numFmtId="164" fontId="22" fillId="0" borderId="35" xfId="47" applyFont="1" applyFill="1" applyBorder="1" applyAlignment="1">
      <alignment horizontal="center" vertical="center"/>
    </xf>
    <xf numFmtId="166" fontId="22" fillId="0" borderId="52" xfId="100" applyNumberFormat="1" applyFont="1" applyBorder="1" applyAlignment="1">
      <alignment horizontal="center" vertical="center"/>
    </xf>
    <xf numFmtId="0" fontId="75" fillId="0" borderId="57" xfId="0" applyFont="1" applyBorder="1" applyAlignment="1">
      <alignment horizontal="center"/>
    </xf>
    <xf numFmtId="14" fontId="75" fillId="0" borderId="57" xfId="0" applyNumberFormat="1" applyFont="1" applyBorder="1"/>
    <xf numFmtId="0" fontId="23" fillId="0" borderId="52" xfId="109" applyFont="1" applyBorder="1" applyAlignment="1">
      <alignment vertical="center"/>
    </xf>
    <xf numFmtId="164" fontId="22" fillId="0" borderId="57" xfId="47" applyFont="1" applyFill="1" applyBorder="1" applyAlignment="1">
      <alignment horizontal="center"/>
    </xf>
    <xf numFmtId="0" fontId="22" fillId="0" borderId="35" xfId="109" applyFont="1" applyBorder="1" applyAlignment="1">
      <alignment vertical="center"/>
    </xf>
    <xf numFmtId="164" fontId="90" fillId="0" borderId="52" xfId="47" applyFont="1" applyFill="1" applyBorder="1" applyAlignment="1">
      <alignment horizontal="center" vertical="center"/>
    </xf>
    <xf numFmtId="43" fontId="22" fillId="0" borderId="52" xfId="55" applyNumberFormat="1" applyFont="1" applyFill="1" applyBorder="1" applyAlignment="1">
      <alignment horizontal="center" vertical="center"/>
    </xf>
    <xf numFmtId="164" fontId="22" fillId="0" borderId="35" xfId="100" applyNumberFormat="1" applyFont="1" applyBorder="1" applyAlignment="1">
      <alignment horizontal="center" vertical="center"/>
    </xf>
    <xf numFmtId="164" fontId="22" fillId="0" borderId="35" xfId="48" applyFont="1" applyFill="1" applyBorder="1" applyAlignment="1">
      <alignment horizontal="center" vertical="center"/>
    </xf>
    <xf numFmtId="0" fontId="22" fillId="0" borderId="35" xfId="100" applyFont="1" applyBorder="1" applyAlignment="1">
      <alignment horizontal="left" vertical="center"/>
    </xf>
    <xf numFmtId="0" fontId="90" fillId="0" borderId="52" xfId="55" applyNumberFormat="1" applyFont="1" applyFill="1" applyBorder="1" applyAlignment="1">
      <alignment horizontal="center" vertical="center"/>
    </xf>
    <xf numFmtId="0" fontId="22" fillId="0" borderId="35" xfId="111" applyFont="1" applyBorder="1" applyAlignment="1">
      <alignment horizontal="center" vertical="center"/>
    </xf>
    <xf numFmtId="164" fontId="22" fillId="0" borderId="35" xfId="61" applyFont="1" applyFill="1" applyBorder="1" applyAlignment="1">
      <alignment horizontal="center" vertical="center"/>
    </xf>
    <xf numFmtId="164" fontId="22" fillId="0" borderId="35" xfId="47" applyFont="1" applyFill="1" applyBorder="1" applyAlignment="1">
      <alignment horizontal="left" vertical="center"/>
    </xf>
    <xf numFmtId="14" fontId="22" fillId="0" borderId="55" xfId="55" applyNumberFormat="1" applyFont="1" applyFill="1" applyBorder="1" applyAlignment="1">
      <alignment horizontal="center" vertical="center"/>
    </xf>
    <xf numFmtId="43" fontId="22" fillId="0" borderId="35" xfId="100" applyNumberFormat="1" applyFont="1" applyBorder="1" applyAlignment="1">
      <alignment horizontal="center" vertical="center"/>
    </xf>
    <xf numFmtId="0" fontId="22" fillId="0" borderId="35" xfId="109" applyFont="1" applyBorder="1" applyAlignment="1">
      <alignment vertical="center" wrapText="1"/>
    </xf>
    <xf numFmtId="43" fontId="22" fillId="0" borderId="52" xfId="100" applyNumberFormat="1" applyFont="1" applyBorder="1" applyAlignment="1">
      <alignment horizontal="center" vertical="center"/>
    </xf>
    <xf numFmtId="164" fontId="90" fillId="0" borderId="35" xfId="47" applyFont="1" applyFill="1" applyBorder="1" applyAlignment="1">
      <alignment horizontal="center" vertical="center"/>
    </xf>
    <xf numFmtId="0" fontId="90" fillId="0" borderId="35" xfId="100" applyFont="1" applyBorder="1" applyAlignment="1">
      <alignment horizontal="left" vertical="center"/>
    </xf>
    <xf numFmtId="164" fontId="22" fillId="0" borderId="80" xfId="61" applyFont="1" applyFill="1" applyBorder="1" applyAlignment="1">
      <alignment horizontal="center" vertical="center"/>
    </xf>
    <xf numFmtId="0" fontId="22" fillId="0" borderId="80" xfId="55" applyNumberFormat="1" applyFont="1" applyFill="1" applyBorder="1" applyAlignment="1">
      <alignment horizontal="center" vertical="center"/>
    </xf>
    <xf numFmtId="164" fontId="22" fillId="0" borderId="55" xfId="47" applyFont="1" applyFill="1" applyBorder="1" applyAlignment="1">
      <alignment horizontal="center" vertical="center"/>
    </xf>
    <xf numFmtId="164" fontId="22" fillId="0" borderId="57" xfId="47" applyFont="1" applyFill="1" applyBorder="1" applyAlignment="1">
      <alignment horizontal="center" vertical="center"/>
    </xf>
    <xf numFmtId="0" fontId="22" fillId="0" borderId="118" xfId="100" applyFont="1" applyBorder="1" applyAlignment="1">
      <alignment horizontal="center" vertical="center"/>
    </xf>
    <xf numFmtId="0" fontId="22" fillId="0" borderId="2" xfId="100" applyFont="1" applyBorder="1" applyAlignment="1">
      <alignment horizontal="center" vertical="center"/>
    </xf>
    <xf numFmtId="164" fontId="22" fillId="0" borderId="2" xfId="47" applyFont="1" applyFill="1" applyBorder="1" applyAlignment="1">
      <alignment horizontal="center" vertical="center"/>
    </xf>
    <xf numFmtId="0" fontId="22" fillId="0" borderId="118" xfId="55" applyNumberFormat="1" applyFont="1" applyFill="1" applyBorder="1" applyAlignment="1">
      <alignment horizontal="center" vertical="center"/>
    </xf>
    <xf numFmtId="0" fontId="22" fillId="0" borderId="2" xfId="55" applyNumberFormat="1" applyFont="1" applyFill="1" applyBorder="1" applyAlignment="1">
      <alignment horizontal="center" vertical="center"/>
    </xf>
    <xf numFmtId="0" fontId="22" fillId="0" borderId="99" xfId="55" applyNumberFormat="1" applyFont="1" applyFill="1" applyBorder="1" applyAlignment="1">
      <alignment horizontal="center" vertical="center"/>
    </xf>
    <xf numFmtId="0" fontId="75" fillId="0" borderId="82" xfId="0" applyFont="1" applyBorder="1"/>
    <xf numFmtId="0" fontId="75" fillId="0" borderId="82" xfId="0" applyFont="1" applyBorder="1" applyAlignment="1">
      <alignment horizontal="center"/>
    </xf>
    <xf numFmtId="14" fontId="75" fillId="0" borderId="82" xfId="0" applyNumberFormat="1" applyFont="1" applyBorder="1"/>
    <xf numFmtId="173" fontId="97" fillId="0" borderId="8" xfId="48" applyNumberFormat="1" applyFont="1" applyFill="1" applyBorder="1" applyAlignment="1">
      <alignment vertical="center"/>
    </xf>
    <xf numFmtId="173" fontId="23" fillId="0" borderId="8" xfId="48" applyNumberFormat="1" applyFont="1" applyFill="1" applyBorder="1" applyAlignment="1">
      <alignment vertical="center"/>
    </xf>
    <xf numFmtId="0" fontId="75" fillId="36" borderId="8" xfId="0" applyFont="1" applyFill="1" applyBorder="1"/>
    <xf numFmtId="164" fontId="97" fillId="61" borderId="8" xfId="47" applyFont="1" applyFill="1" applyBorder="1" applyAlignment="1">
      <alignment vertical="center"/>
    </xf>
    <xf numFmtId="174" fontId="97" fillId="36" borderId="8" xfId="48" applyNumberFormat="1" applyFont="1" applyFill="1" applyBorder="1" applyAlignment="1">
      <alignment vertical="center"/>
    </xf>
    <xf numFmtId="173" fontId="97" fillId="36" borderId="8" xfId="48" applyNumberFormat="1" applyFont="1" applyFill="1" applyBorder="1"/>
    <xf numFmtId="174" fontId="97" fillId="36" borderId="8" xfId="47" applyNumberFormat="1" applyFont="1" applyFill="1" applyBorder="1" applyAlignment="1">
      <alignment vertical="center"/>
    </xf>
    <xf numFmtId="164" fontId="97" fillId="36" borderId="8" xfId="47" applyFont="1" applyFill="1" applyBorder="1" applyAlignment="1">
      <alignment vertical="center"/>
    </xf>
    <xf numFmtId="174" fontId="97" fillId="55" borderId="8" xfId="47" applyNumberFormat="1" applyFont="1" applyFill="1" applyBorder="1" applyAlignment="1">
      <alignment vertical="center"/>
    </xf>
    <xf numFmtId="164" fontId="23" fillId="55" borderId="8" xfId="47" applyFont="1" applyFill="1" applyBorder="1" applyAlignment="1">
      <alignment vertical="center"/>
    </xf>
    <xf numFmtId="164" fontId="97" fillId="37" borderId="8" xfId="47" applyFont="1" applyFill="1" applyBorder="1" applyAlignment="1">
      <alignment vertical="center"/>
    </xf>
    <xf numFmtId="174" fontId="97" fillId="37" borderId="8" xfId="47" applyNumberFormat="1" applyFont="1" applyFill="1" applyBorder="1" applyAlignment="1">
      <alignment vertical="center"/>
    </xf>
    <xf numFmtId="164" fontId="97" fillId="37" borderId="38" xfId="47" applyFont="1" applyFill="1" applyBorder="1" applyAlignment="1">
      <alignment vertical="center"/>
    </xf>
    <xf numFmtId="164" fontId="97" fillId="37" borderId="11" xfId="47" applyFont="1" applyFill="1" applyBorder="1" applyAlignment="1">
      <alignment vertical="center"/>
    </xf>
    <xf numFmtId="174" fontId="97" fillId="37" borderId="38" xfId="47" applyNumberFormat="1" applyFont="1" applyFill="1" applyBorder="1" applyAlignment="1">
      <alignment vertical="center"/>
    </xf>
    <xf numFmtId="165" fontId="97" fillId="36" borderId="51" xfId="48" applyNumberFormat="1" applyFont="1" applyFill="1" applyBorder="1" applyAlignment="1">
      <alignment vertical="center"/>
    </xf>
    <xf numFmtId="173" fontId="97" fillId="36" borderId="8" xfId="48" applyNumberFormat="1" applyFont="1" applyFill="1" applyBorder="1" applyAlignment="1">
      <alignment horizontal="center" vertical="center"/>
    </xf>
    <xf numFmtId="173" fontId="97" fillId="36" borderId="8" xfId="48" applyNumberFormat="1" applyFont="1" applyFill="1" applyBorder="1" applyAlignment="1">
      <alignment vertical="center"/>
    </xf>
    <xf numFmtId="173" fontId="97" fillId="0" borderId="8" xfId="48" applyNumberFormat="1" applyFont="1" applyFill="1" applyBorder="1" applyAlignment="1">
      <alignment horizontal="center"/>
    </xf>
    <xf numFmtId="173" fontId="97" fillId="0" borderId="8" xfId="48" applyNumberFormat="1" applyFont="1" applyFill="1" applyBorder="1" applyAlignment="1">
      <alignment horizontal="center" vertical="center"/>
    </xf>
    <xf numFmtId="173" fontId="97" fillId="0" borderId="8" xfId="48" applyNumberFormat="1" applyFont="1" applyFill="1" applyBorder="1"/>
    <xf numFmtId="14" fontId="97" fillId="36" borderId="86" xfId="48" applyNumberFormat="1" applyFont="1" applyFill="1" applyBorder="1" applyAlignment="1">
      <alignment vertical="center"/>
    </xf>
    <xf numFmtId="173" fontId="97" fillId="36" borderId="86" xfId="48" applyNumberFormat="1" applyFont="1" applyFill="1" applyBorder="1" applyAlignment="1">
      <alignment vertical="center"/>
    </xf>
    <xf numFmtId="174" fontId="97" fillId="36" borderId="86" xfId="47" applyNumberFormat="1" applyFont="1" applyFill="1" applyBorder="1" applyAlignment="1">
      <alignment vertical="center"/>
    </xf>
    <xf numFmtId="174" fontId="97" fillId="36" borderId="86" xfId="47" applyNumberFormat="1" applyFont="1" applyFill="1" applyBorder="1" applyAlignment="1">
      <alignment horizontal="center"/>
    </xf>
    <xf numFmtId="14" fontId="97" fillId="36" borderId="86" xfId="47" applyNumberFormat="1" applyFont="1" applyFill="1" applyBorder="1" applyAlignment="1">
      <alignment horizontal="center" vertical="center"/>
    </xf>
    <xf numFmtId="173" fontId="97" fillId="0" borderId="0" xfId="48" applyNumberFormat="1" applyFont="1" applyAlignment="1">
      <alignment vertical="center"/>
    </xf>
    <xf numFmtId="164" fontId="22" fillId="0" borderId="0" xfId="47" applyFont="1"/>
    <xf numFmtId="174" fontId="75" fillId="0" borderId="0" xfId="0" applyNumberFormat="1" applyFont="1"/>
    <xf numFmtId="164" fontId="75" fillId="44" borderId="0" xfId="47" applyFont="1" applyFill="1"/>
    <xf numFmtId="164" fontId="26" fillId="44" borderId="57" xfId="47" applyFont="1" applyFill="1" applyBorder="1" applyAlignment="1">
      <alignment horizontal="center" vertical="center" wrapText="1"/>
    </xf>
    <xf numFmtId="164" fontId="75" fillId="44" borderId="57" xfId="47" applyFont="1" applyFill="1" applyBorder="1"/>
    <xf numFmtId="0" fontId="75" fillId="44" borderId="57" xfId="0" applyFont="1" applyFill="1" applyBorder="1"/>
    <xf numFmtId="0" fontId="75" fillId="44" borderId="82" xfId="0" applyFont="1" applyFill="1" applyBorder="1"/>
    <xf numFmtId="164" fontId="97" fillId="44" borderId="86" xfId="47" applyFont="1" applyFill="1" applyBorder="1" applyAlignment="1">
      <alignment vertical="center"/>
    </xf>
    <xf numFmtId="166" fontId="22" fillId="0" borderId="0" xfId="47" applyNumberFormat="1" applyFont="1" applyAlignment="1">
      <alignment horizontal="left"/>
    </xf>
    <xf numFmtId="166" fontId="26" fillId="0" borderId="1" xfId="47" applyNumberFormat="1" applyFont="1" applyBorder="1" applyAlignment="1">
      <alignment horizontal="left" vertical="center"/>
    </xf>
    <xf numFmtId="166" fontId="22" fillId="0" borderId="52" xfId="47" applyNumberFormat="1" applyFont="1" applyBorder="1" applyAlignment="1">
      <alignment horizontal="left" vertical="center"/>
    </xf>
    <xf numFmtId="166" fontId="22" fillId="0" borderId="35" xfId="47" applyNumberFormat="1" applyFont="1" applyBorder="1" applyAlignment="1">
      <alignment horizontal="left" vertical="center"/>
    </xf>
    <xf numFmtId="166" fontId="90" fillId="0" borderId="35" xfId="47" applyNumberFormat="1" applyFont="1" applyBorder="1" applyAlignment="1">
      <alignment horizontal="left" vertical="center"/>
    </xf>
    <xf numFmtId="166" fontId="22" fillId="0" borderId="35" xfId="47" applyNumberFormat="1" applyFont="1" applyFill="1" applyBorder="1" applyAlignment="1">
      <alignment horizontal="left" vertical="center"/>
    </xf>
    <xf numFmtId="166" fontId="22" fillId="0" borderId="118" xfId="47" applyNumberFormat="1" applyFont="1" applyBorder="1" applyAlignment="1">
      <alignment horizontal="left" vertical="center"/>
    </xf>
    <xf numFmtId="166" fontId="23" fillId="0" borderId="8" xfId="47" applyNumberFormat="1" applyFont="1" applyFill="1" applyBorder="1" applyAlignment="1">
      <alignment horizontal="left" vertical="center"/>
    </xf>
    <xf numFmtId="166" fontId="99" fillId="0" borderId="38" xfId="47" applyNumberFormat="1" applyFont="1" applyBorder="1" applyAlignment="1">
      <alignment horizontal="left" vertical="center" wrapText="1"/>
    </xf>
    <xf numFmtId="175" fontId="99" fillId="0" borderId="52" xfId="0" applyNumberFormat="1" applyFont="1" applyBorder="1" applyAlignment="1">
      <alignment horizontal="center"/>
    </xf>
    <xf numFmtId="2" fontId="99" fillId="0" borderId="52" xfId="0" applyNumberFormat="1" applyFont="1" applyBorder="1" applyAlignment="1">
      <alignment horizontal="center"/>
    </xf>
    <xf numFmtId="175" fontId="99" fillId="0" borderId="35" xfId="0" applyNumberFormat="1" applyFont="1" applyBorder="1" applyAlignment="1">
      <alignment horizontal="center"/>
    </xf>
    <xf numFmtId="175" fontId="99" fillId="0" borderId="35" xfId="0" applyNumberFormat="1" applyFont="1" applyBorder="1" applyAlignment="1">
      <alignment horizontal="center" vertical="center"/>
    </xf>
    <xf numFmtId="175" fontId="100" fillId="0" borderId="35" xfId="0" applyNumberFormat="1" applyFont="1" applyBorder="1" applyAlignment="1">
      <alignment horizontal="center"/>
    </xf>
    <xf numFmtId="178" fontId="99" fillId="0" borderId="0" xfId="0" applyNumberFormat="1" applyFont="1" applyAlignment="1">
      <alignment horizontal="center" vertical="center"/>
    </xf>
    <xf numFmtId="0" fontId="99" fillId="0" borderId="0" xfId="0" applyFont="1" applyAlignment="1">
      <alignment horizontal="center"/>
    </xf>
    <xf numFmtId="164" fontId="99" fillId="0" borderId="0" xfId="47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9" fillId="0" borderId="52" xfId="0" applyFont="1" applyBorder="1" applyAlignment="1">
      <alignment horizontal="center"/>
    </xf>
    <xf numFmtId="166" fontId="99" fillId="0" borderId="56" xfId="47" applyNumberFormat="1" applyFont="1" applyBorder="1" applyAlignment="1">
      <alignment horizontal="left"/>
    </xf>
    <xf numFmtId="164" fontId="99" fillId="0" borderId="52" xfId="47" applyFont="1" applyFill="1" applyBorder="1" applyAlignment="1">
      <alignment horizontal="center"/>
    </xf>
    <xf numFmtId="178" fontId="100" fillId="0" borderId="52" xfId="100" applyNumberFormat="1" applyFont="1" applyBorder="1" applyAlignment="1">
      <alignment horizontal="center" vertical="center"/>
    </xf>
    <xf numFmtId="164" fontId="99" fillId="0" borderId="58" xfId="47" applyFont="1" applyBorder="1" applyAlignment="1">
      <alignment horizontal="center"/>
    </xf>
    <xf numFmtId="164" fontId="99" fillId="0" borderId="35" xfId="47" applyFont="1" applyBorder="1" applyAlignment="1">
      <alignment horizontal="center"/>
    </xf>
    <xf numFmtId="4" fontId="99" fillId="0" borderId="52" xfId="47" applyNumberFormat="1" applyFont="1" applyBorder="1" applyAlignment="1">
      <alignment horizontal="center"/>
    </xf>
    <xf numFmtId="166" fontId="99" fillId="45" borderId="79" xfId="47" applyNumberFormat="1" applyFont="1" applyFill="1" applyBorder="1" applyAlignment="1">
      <alignment horizontal="center"/>
    </xf>
    <xf numFmtId="164" fontId="99" fillId="44" borderId="35" xfId="47" applyFont="1" applyFill="1" applyBorder="1" applyAlignment="1">
      <alignment horizontal="center"/>
    </xf>
    <xf numFmtId="164" fontId="99" fillId="44" borderId="67" xfId="47" applyFont="1" applyFill="1" applyBorder="1" applyAlignment="1">
      <alignment horizontal="center"/>
    </xf>
    <xf numFmtId="164" fontId="99" fillId="0" borderId="0" xfId="47" applyFont="1" applyAlignment="1">
      <alignment horizontal="center"/>
    </xf>
    <xf numFmtId="0" fontId="99" fillId="0" borderId="35" xfId="0" applyFont="1" applyBorder="1" applyAlignment="1">
      <alignment horizontal="center"/>
    </xf>
    <xf numFmtId="166" fontId="99" fillId="0" borderId="58" xfId="47" applyNumberFormat="1" applyFont="1" applyBorder="1" applyAlignment="1">
      <alignment horizontal="left"/>
    </xf>
    <xf numFmtId="164" fontId="99" fillId="0" borderId="35" xfId="47" applyFont="1" applyFill="1" applyBorder="1" applyAlignment="1">
      <alignment horizontal="center"/>
    </xf>
    <xf numFmtId="4" fontId="99" fillId="0" borderId="35" xfId="47" applyNumberFormat="1" applyFont="1" applyBorder="1" applyAlignment="1">
      <alignment horizontal="center"/>
    </xf>
    <xf numFmtId="166" fontId="99" fillId="45" borderId="35" xfId="47" applyNumberFormat="1" applyFont="1" applyFill="1" applyBorder="1" applyAlignment="1">
      <alignment horizontal="center"/>
    </xf>
    <xf numFmtId="164" fontId="99" fillId="44" borderId="58" xfId="47" applyFont="1" applyFill="1" applyBorder="1" applyAlignment="1">
      <alignment horizontal="center"/>
    </xf>
    <xf numFmtId="164" fontId="99" fillId="0" borderId="58" xfId="47" applyFont="1" applyFill="1" applyBorder="1" applyAlignment="1">
      <alignment horizontal="center"/>
    </xf>
    <xf numFmtId="0" fontId="100" fillId="0" borderId="35" xfId="0" applyFont="1" applyBorder="1" applyAlignment="1">
      <alignment horizontal="center"/>
    </xf>
    <xf numFmtId="166" fontId="100" fillId="0" borderId="58" xfId="47" applyNumberFormat="1" applyFont="1" applyBorder="1" applyAlignment="1">
      <alignment horizontal="left"/>
    </xf>
    <xf numFmtId="164" fontId="100" fillId="0" borderId="35" xfId="47" applyFont="1" applyFill="1" applyBorder="1" applyAlignment="1">
      <alignment horizontal="center"/>
    </xf>
    <xf numFmtId="0" fontId="100" fillId="0" borderId="0" xfId="0" applyFont="1" applyAlignment="1">
      <alignment horizontal="center"/>
    </xf>
    <xf numFmtId="0" fontId="99" fillId="0" borderId="35" xfId="0" applyFont="1" applyBorder="1" applyAlignment="1">
      <alignment horizontal="center" vertical="center"/>
    </xf>
    <xf numFmtId="166" fontId="99" fillId="0" borderId="58" xfId="47" applyNumberFormat="1" applyFont="1" applyBorder="1" applyAlignment="1">
      <alignment horizontal="left" vertical="center"/>
    </xf>
    <xf numFmtId="164" fontId="99" fillId="0" borderId="35" xfId="47" applyFont="1" applyFill="1" applyBorder="1" applyAlignment="1">
      <alignment horizontal="center" vertical="center"/>
    </xf>
    <xf numFmtId="166" fontId="99" fillId="0" borderId="0" xfId="47" applyNumberFormat="1" applyFont="1" applyAlignment="1">
      <alignment horizontal="left" vertical="center"/>
    </xf>
    <xf numFmtId="164" fontId="99" fillId="0" borderId="0" xfId="47" applyFont="1" applyFill="1" applyAlignment="1">
      <alignment horizontal="center" vertical="center"/>
    </xf>
    <xf numFmtId="0" fontId="99" fillId="44" borderId="0" xfId="0" applyFont="1" applyFill="1" applyAlignment="1">
      <alignment horizontal="center"/>
    </xf>
    <xf numFmtId="164" fontId="99" fillId="44" borderId="0" xfId="47" applyFont="1" applyFill="1" applyAlignment="1">
      <alignment horizontal="center"/>
    </xf>
    <xf numFmtId="0" fontId="0" fillId="0" borderId="0" xfId="0" applyAlignment="1">
      <alignment horizontal="left"/>
    </xf>
    <xf numFmtId="164" fontId="99" fillId="0" borderId="0" xfId="47" applyFont="1" applyFill="1" applyBorder="1" applyAlignment="1">
      <alignment horizontal="left" vertical="center"/>
    </xf>
    <xf numFmtId="164" fontId="99" fillId="0" borderId="0" xfId="47" applyFont="1" applyFill="1" applyBorder="1" applyAlignment="1">
      <alignment horizontal="left"/>
    </xf>
    <xf numFmtId="0" fontId="0" fillId="43" borderId="0" xfId="0" applyFill="1" applyAlignment="1">
      <alignment horizontal="left"/>
    </xf>
    <xf numFmtId="0" fontId="99" fillId="0" borderId="0" xfId="0" applyFont="1" applyAlignment="1">
      <alignment horizontal="left" vertical="center"/>
    </xf>
    <xf numFmtId="0" fontId="99" fillId="0" borderId="0" xfId="0" applyFont="1" applyAlignment="1">
      <alignment horizontal="left"/>
    </xf>
    <xf numFmtId="166" fontId="99" fillId="0" borderId="0" xfId="47" applyNumberFormat="1" applyFont="1" applyFill="1" applyBorder="1" applyAlignment="1">
      <alignment horizontal="left" vertical="center" wrapText="1"/>
    </xf>
    <xf numFmtId="166" fontId="99" fillId="0" borderId="0" xfId="47" applyNumberFormat="1" applyFont="1" applyFill="1" applyBorder="1" applyAlignment="1">
      <alignment horizontal="left"/>
    </xf>
    <xf numFmtId="178" fontId="99" fillId="0" borderId="0" xfId="0" applyNumberFormat="1" applyFont="1" applyAlignment="1">
      <alignment horizontal="left" vertical="center" wrapText="1"/>
    </xf>
    <xf numFmtId="178" fontId="100" fillId="0" borderId="0" xfId="100" applyNumberFormat="1" applyFont="1" applyAlignment="1">
      <alignment horizontal="left" vertical="center"/>
    </xf>
    <xf numFmtId="175" fontId="99" fillId="0" borderId="0" xfId="0" applyNumberFormat="1" applyFont="1" applyAlignment="1">
      <alignment horizontal="left" vertical="center" wrapText="1"/>
    </xf>
    <xf numFmtId="175" fontId="99" fillId="0" borderId="0" xfId="0" applyNumberFormat="1" applyFont="1" applyAlignment="1">
      <alignment horizontal="left"/>
    </xf>
    <xf numFmtId="2" fontId="99" fillId="0" borderId="0" xfId="0" applyNumberFormat="1" applyFont="1" applyAlignment="1">
      <alignment horizontal="left" vertical="center" wrapText="1"/>
    </xf>
    <xf numFmtId="2" fontId="99" fillId="0" borderId="0" xfId="0" applyNumberFormat="1" applyFont="1" applyAlignment="1">
      <alignment horizontal="left"/>
    </xf>
    <xf numFmtId="0" fontId="99" fillId="0" borderId="0" xfId="0" applyFont="1" applyAlignment="1">
      <alignment horizontal="left" vertical="center" wrapText="1"/>
    </xf>
    <xf numFmtId="164" fontId="99" fillId="0" borderId="0" xfId="47" applyFont="1" applyFill="1" applyBorder="1" applyAlignment="1">
      <alignment horizontal="left" wrapText="1"/>
    </xf>
    <xf numFmtId="4" fontId="99" fillId="0" borderId="0" xfId="47" applyNumberFormat="1" applyFont="1" applyFill="1" applyBorder="1" applyAlignment="1">
      <alignment horizontal="left"/>
    </xf>
    <xf numFmtId="164" fontId="99" fillId="0" borderId="0" xfId="47" applyFont="1" applyFill="1" applyBorder="1" applyAlignment="1">
      <alignment horizontal="left" vertical="center" wrapText="1"/>
    </xf>
    <xf numFmtId="0" fontId="101" fillId="0" borderId="0" xfId="0" applyFont="1" applyAlignment="1">
      <alignment horizontal="left" vertical="center"/>
    </xf>
    <xf numFmtId="164" fontId="101" fillId="0" borderId="0" xfId="47" applyFont="1" applyFill="1" applyBorder="1" applyAlignment="1">
      <alignment horizontal="left" vertical="center"/>
    </xf>
    <xf numFmtId="176" fontId="99" fillId="0" borderId="0" xfId="0" applyNumberFormat="1" applyFont="1" applyAlignment="1">
      <alignment horizontal="left" vertical="center"/>
    </xf>
    <xf numFmtId="177" fontId="99" fillId="0" borderId="0" xfId="0" applyNumberFormat="1" applyFont="1" applyAlignment="1">
      <alignment horizontal="left"/>
    </xf>
    <xf numFmtId="0" fontId="52" fillId="0" borderId="0" xfId="0" applyFont="1" applyAlignment="1">
      <alignment horizontal="center"/>
    </xf>
    <xf numFmtId="0" fontId="77" fillId="44" borderId="88" xfId="0" applyFont="1" applyFill="1" applyBorder="1" applyAlignment="1">
      <alignment horizontal="center"/>
    </xf>
    <xf numFmtId="0" fontId="77" fillId="44" borderId="89" xfId="0" applyFont="1" applyFill="1" applyBorder="1" applyAlignment="1">
      <alignment horizontal="center"/>
    </xf>
    <xf numFmtId="0" fontId="77" fillId="44" borderId="90" xfId="0" applyFont="1" applyFill="1" applyBorder="1" applyAlignment="1">
      <alignment horizontal="center"/>
    </xf>
    <xf numFmtId="0" fontId="94" fillId="40" borderId="14" xfId="0" applyFont="1" applyFill="1" applyBorder="1" applyAlignment="1">
      <alignment horizontal="center"/>
    </xf>
    <xf numFmtId="0" fontId="94" fillId="40" borderId="26" xfId="0" applyFont="1" applyFill="1" applyBorder="1" applyAlignment="1">
      <alignment horizontal="center"/>
    </xf>
    <xf numFmtId="0" fontId="94" fillId="40" borderId="91" xfId="0" applyFont="1" applyFill="1" applyBorder="1" applyAlignment="1">
      <alignment horizontal="center"/>
    </xf>
    <xf numFmtId="0" fontId="94" fillId="61" borderId="14" xfId="0" applyFont="1" applyFill="1" applyBorder="1" applyAlignment="1">
      <alignment horizontal="center"/>
    </xf>
    <xf numFmtId="0" fontId="94" fillId="61" borderId="26" xfId="0" applyFont="1" applyFill="1" applyBorder="1" applyAlignment="1">
      <alignment horizontal="center"/>
    </xf>
    <xf numFmtId="0" fontId="94" fillId="61" borderId="91" xfId="0" applyFont="1" applyFill="1" applyBorder="1" applyAlignment="1">
      <alignment horizontal="center"/>
    </xf>
    <xf numFmtId="0" fontId="94" fillId="62" borderId="14" xfId="0" applyFont="1" applyFill="1" applyBorder="1" applyAlignment="1">
      <alignment horizontal="center"/>
    </xf>
    <xf numFmtId="0" fontId="94" fillId="62" borderId="26" xfId="0" applyFont="1" applyFill="1" applyBorder="1" applyAlignment="1">
      <alignment horizontal="center"/>
    </xf>
    <xf numFmtId="0" fontId="94" fillId="62" borderId="91" xfId="0" applyFont="1" applyFill="1" applyBorder="1" applyAlignment="1">
      <alignment horizontal="center"/>
    </xf>
    <xf numFmtId="43" fontId="32" fillId="0" borderId="1" xfId="50" applyFont="1" applyFill="1" applyBorder="1" applyAlignment="1">
      <alignment horizontal="center" vertical="center"/>
    </xf>
    <xf numFmtId="14" fontId="32" fillId="0" borderId="1" xfId="100" applyNumberFormat="1" applyFont="1" applyBorder="1" applyAlignment="1">
      <alignment horizontal="center" vertical="center"/>
    </xf>
    <xf numFmtId="174" fontId="23" fillId="39" borderId="40" xfId="50" applyNumberFormat="1" applyFont="1" applyFill="1" applyBorder="1" applyAlignment="1">
      <alignment horizontal="center" vertical="center"/>
    </xf>
    <xf numFmtId="174" fontId="23" fillId="39" borderId="87" xfId="50" applyNumberFormat="1" applyFont="1" applyFill="1" applyBorder="1" applyAlignment="1">
      <alignment horizontal="center" vertical="center"/>
    </xf>
    <xf numFmtId="174" fontId="23" fillId="39" borderId="39" xfId="50" applyNumberFormat="1" applyFont="1" applyFill="1" applyBorder="1" applyAlignment="1">
      <alignment horizontal="center" vertical="center"/>
    </xf>
    <xf numFmtId="14" fontId="23" fillId="0" borderId="40" xfId="100" applyNumberFormat="1" applyFont="1" applyBorder="1" applyAlignment="1">
      <alignment horizontal="center" vertical="center"/>
    </xf>
    <xf numFmtId="14" fontId="23" fillId="0" borderId="39" xfId="100" applyNumberFormat="1" applyFont="1" applyBorder="1" applyAlignment="1">
      <alignment horizontal="center" vertical="center"/>
    </xf>
    <xf numFmtId="1" fontId="23" fillId="51" borderId="83" xfId="114" applyNumberFormat="1" applyFont="1" applyFill="1" applyBorder="1" applyAlignment="1">
      <alignment horizontal="center" vertical="center" wrapText="1"/>
    </xf>
    <xf numFmtId="1" fontId="23" fillId="51" borderId="84" xfId="114" applyNumberFormat="1" applyFont="1" applyFill="1" applyBorder="1" applyAlignment="1">
      <alignment horizontal="center" vertical="center" wrapText="1"/>
    </xf>
    <xf numFmtId="0" fontId="81" fillId="46" borderId="78" xfId="0" applyFont="1" applyFill="1" applyBorder="1" applyAlignment="1">
      <alignment horizontal="center" vertical="center"/>
    </xf>
    <xf numFmtId="0" fontId="79" fillId="36" borderId="97" xfId="114" applyFont="1" applyFill="1" applyBorder="1" applyAlignment="1">
      <alignment horizontal="center" vertical="center"/>
    </xf>
    <xf numFmtId="0" fontId="79" fillId="36" borderId="98" xfId="114" applyFont="1" applyFill="1" applyBorder="1" applyAlignment="1">
      <alignment horizontal="center" vertical="center"/>
    </xf>
    <xf numFmtId="0" fontId="23" fillId="40" borderId="48" xfId="114" applyFont="1" applyFill="1" applyBorder="1" applyAlignment="1">
      <alignment horizontal="center" vertical="center"/>
    </xf>
    <xf numFmtId="0" fontId="23" fillId="40" borderId="6" xfId="114" applyFont="1" applyFill="1" applyBorder="1" applyAlignment="1">
      <alignment horizontal="center" vertical="center"/>
    </xf>
    <xf numFmtId="0" fontId="77" fillId="35" borderId="93" xfId="114" applyFont="1" applyFill="1" applyBorder="1" applyAlignment="1">
      <alignment horizontal="center" vertical="center"/>
    </xf>
    <xf numFmtId="0" fontId="77" fillId="35" borderId="38" xfId="114" applyFont="1" applyFill="1" applyBorder="1" applyAlignment="1">
      <alignment horizontal="center" vertical="center"/>
    </xf>
    <xf numFmtId="0" fontId="77" fillId="35" borderId="94" xfId="114" applyFont="1" applyFill="1" applyBorder="1" applyAlignment="1">
      <alignment horizontal="center" vertical="center"/>
    </xf>
    <xf numFmtId="0" fontId="77" fillId="35" borderId="11" xfId="114" applyFont="1" applyFill="1" applyBorder="1" applyAlignment="1">
      <alignment horizontal="center" vertical="center"/>
    </xf>
    <xf numFmtId="0" fontId="79" fillId="36" borderId="95" xfId="114" applyFont="1" applyFill="1" applyBorder="1" applyAlignment="1">
      <alignment horizontal="center" vertical="center"/>
    </xf>
    <xf numFmtId="0" fontId="79" fillId="36" borderId="96" xfId="114" applyFont="1" applyFill="1" applyBorder="1" applyAlignment="1">
      <alignment horizontal="center" vertical="center"/>
    </xf>
    <xf numFmtId="0" fontId="95" fillId="63" borderId="0" xfId="0" applyFont="1" applyFill="1" applyAlignment="1">
      <alignment horizontal="center" vertical="center"/>
    </xf>
    <xf numFmtId="0" fontId="73" fillId="36" borderId="40" xfId="114" applyFont="1" applyFill="1" applyBorder="1" applyAlignment="1">
      <alignment horizontal="center" vertical="center"/>
    </xf>
    <xf numFmtId="0" fontId="73" fillId="36" borderId="39" xfId="114" applyFont="1" applyFill="1" applyBorder="1" applyAlignment="1">
      <alignment horizontal="center" vertical="center"/>
    </xf>
    <xf numFmtId="0" fontId="95" fillId="46" borderId="54" xfId="0" applyFont="1" applyFill="1" applyBorder="1" applyAlignment="1">
      <alignment horizontal="center" vertical="center"/>
    </xf>
    <xf numFmtId="0" fontId="95" fillId="56" borderId="54" xfId="0" applyFont="1" applyFill="1" applyBorder="1" applyAlignment="1">
      <alignment horizontal="center" vertical="center"/>
    </xf>
    <xf numFmtId="0" fontId="69" fillId="35" borderId="1" xfId="114" applyFont="1" applyFill="1" applyBorder="1" applyAlignment="1">
      <alignment horizontal="center" vertical="center"/>
    </xf>
    <xf numFmtId="0" fontId="16" fillId="38" borderId="40" xfId="114" applyFont="1" applyFill="1" applyBorder="1" applyAlignment="1">
      <alignment horizontal="center" vertical="center"/>
    </xf>
    <xf numFmtId="0" fontId="16" fillId="38" borderId="39" xfId="114" applyFont="1" applyFill="1" applyBorder="1" applyAlignment="1">
      <alignment horizontal="center" vertical="center"/>
    </xf>
    <xf numFmtId="0" fontId="95" fillId="61" borderId="0" xfId="0" applyFont="1" applyFill="1" applyAlignment="1">
      <alignment horizontal="center" vertical="center"/>
    </xf>
    <xf numFmtId="2" fontId="82" fillId="0" borderId="109" xfId="0" applyNumberFormat="1" applyFont="1" applyBorder="1" applyAlignment="1">
      <alignment horizontal="center" vertical="center" wrapText="1"/>
    </xf>
    <xf numFmtId="2" fontId="82" fillId="0" borderId="110" xfId="0" applyNumberFormat="1" applyFont="1" applyBorder="1" applyAlignment="1">
      <alignment horizontal="center" vertical="center" wrapText="1"/>
    </xf>
    <xf numFmtId="0" fontId="85" fillId="50" borderId="114" xfId="0" applyFont="1" applyFill="1" applyBorder="1" applyAlignment="1">
      <alignment horizontal="center" vertical="center"/>
    </xf>
    <xf numFmtId="0" fontId="83" fillId="0" borderId="82" xfId="0" applyFont="1" applyBorder="1" applyAlignment="1">
      <alignment horizontal="center" vertical="center" textRotation="45"/>
    </xf>
    <xf numFmtId="0" fontId="83" fillId="0" borderId="55" xfId="0" applyFont="1" applyBorder="1" applyAlignment="1">
      <alignment horizontal="center" vertical="center" textRotation="45"/>
    </xf>
    <xf numFmtId="0" fontId="83" fillId="49" borderId="113" xfId="0" applyFont="1" applyFill="1" applyBorder="1" applyAlignment="1">
      <alignment horizontal="center" vertical="center"/>
    </xf>
    <xf numFmtId="0" fontId="83" fillId="0" borderId="99" xfId="0" applyFont="1" applyBorder="1" applyAlignment="1">
      <alignment horizontal="center" vertical="center" textRotation="45"/>
    </xf>
    <xf numFmtId="164" fontId="83" fillId="49" borderId="109" xfId="47" applyFont="1" applyFill="1" applyBorder="1" applyAlignment="1">
      <alignment horizontal="center" vertical="center"/>
    </xf>
    <xf numFmtId="164" fontId="83" fillId="40" borderId="109" xfId="47" applyFont="1" applyFill="1" applyBorder="1" applyAlignment="1">
      <alignment horizontal="center" vertical="center"/>
    </xf>
    <xf numFmtId="164" fontId="83" fillId="51" borderId="109" xfId="47" applyFont="1" applyFill="1" applyBorder="1" applyAlignment="1">
      <alignment horizontal="center" vertical="center"/>
    </xf>
    <xf numFmtId="175" fontId="82" fillId="0" borderId="109" xfId="0" applyNumberFormat="1" applyFont="1" applyBorder="1" applyAlignment="1">
      <alignment horizontal="center" vertical="center" wrapText="1"/>
    </xf>
    <xf numFmtId="175" fontId="82" fillId="0" borderId="110" xfId="0" applyNumberFormat="1" applyFont="1" applyBorder="1" applyAlignment="1">
      <alignment horizontal="center" vertical="center" wrapText="1"/>
    </xf>
    <xf numFmtId="0" fontId="82" fillId="0" borderId="41" xfId="0" applyFont="1" applyBorder="1" applyAlignment="1">
      <alignment horizontal="center" vertical="center"/>
    </xf>
    <xf numFmtId="0" fontId="82" fillId="0" borderId="55" xfId="0" applyFont="1" applyBorder="1" applyAlignment="1">
      <alignment horizontal="center" vertical="center"/>
    </xf>
    <xf numFmtId="0" fontId="82" fillId="0" borderId="109" xfId="0" applyFont="1" applyBorder="1" applyAlignment="1">
      <alignment horizontal="center" vertical="center"/>
    </xf>
    <xf numFmtId="0" fontId="82" fillId="0" borderId="110" xfId="0" applyFont="1" applyBorder="1" applyAlignment="1">
      <alignment horizontal="center" vertical="center"/>
    </xf>
    <xf numFmtId="0" fontId="82" fillId="0" borderId="109" xfId="0" applyFont="1" applyBorder="1" applyAlignment="1">
      <alignment horizontal="center" vertical="center" wrapText="1"/>
    </xf>
    <xf numFmtId="0" fontId="82" fillId="0" borderId="110" xfId="0" applyFont="1" applyBorder="1" applyAlignment="1">
      <alignment horizontal="center" vertical="center" wrapText="1"/>
    </xf>
    <xf numFmtId="0" fontId="99" fillId="0" borderId="84" xfId="0" applyFont="1" applyBorder="1" applyAlignment="1">
      <alignment horizontal="left" vertical="center"/>
    </xf>
    <xf numFmtId="0" fontId="99" fillId="0" borderId="85" xfId="0" applyFont="1" applyBorder="1" applyAlignment="1">
      <alignment horizontal="left" vertical="center"/>
    </xf>
    <xf numFmtId="0" fontId="99" fillId="0" borderId="8" xfId="0" applyFont="1" applyBorder="1" applyAlignment="1">
      <alignment horizontal="left" vertical="center"/>
    </xf>
    <xf numFmtId="164" fontId="99" fillId="0" borderId="8" xfId="47" applyFont="1" applyFill="1" applyBorder="1" applyAlignment="1">
      <alignment horizontal="left" vertical="center"/>
    </xf>
    <xf numFmtId="178" fontId="99" fillId="0" borderId="8" xfId="0" applyNumberFormat="1" applyFont="1" applyBorder="1" applyAlignment="1">
      <alignment horizontal="left" vertical="center" wrapText="1"/>
    </xf>
    <xf numFmtId="175" fontId="99" fillId="0" borderId="8" xfId="0" applyNumberFormat="1" applyFont="1" applyBorder="1" applyAlignment="1">
      <alignment horizontal="left" vertical="center" wrapText="1"/>
    </xf>
    <xf numFmtId="2" fontId="99" fillId="0" borderId="8" xfId="0" applyNumberFormat="1" applyFont="1" applyBorder="1" applyAlignment="1">
      <alignment horizontal="left" vertical="center" wrapText="1"/>
    </xf>
    <xf numFmtId="0" fontId="99" fillId="0" borderId="37" xfId="0" applyFont="1" applyBorder="1" applyAlignment="1">
      <alignment horizontal="left" vertical="center" wrapText="1"/>
    </xf>
    <xf numFmtId="0" fontId="99" fillId="0" borderId="5" xfId="0" applyFont="1" applyBorder="1" applyAlignment="1">
      <alignment horizontal="left" vertical="center" wrapText="1"/>
    </xf>
    <xf numFmtId="164" fontId="99" fillId="0" borderId="5" xfId="47" applyFont="1" applyBorder="1" applyAlignment="1">
      <alignment horizontal="left" wrapText="1"/>
    </xf>
    <xf numFmtId="164" fontId="99" fillId="0" borderId="5" xfId="47" applyFont="1" applyBorder="1" applyAlignment="1">
      <alignment horizontal="left" vertical="center" wrapText="1"/>
    </xf>
    <xf numFmtId="0" fontId="101" fillId="45" borderId="92" xfId="0" applyFont="1" applyFill="1" applyBorder="1" applyAlignment="1">
      <alignment horizontal="left" vertical="center"/>
    </xf>
    <xf numFmtId="164" fontId="101" fillId="45" borderId="115" xfId="47" applyFont="1" applyFill="1" applyBorder="1" applyAlignment="1">
      <alignment horizontal="left" vertical="center"/>
    </xf>
    <xf numFmtId="164" fontId="99" fillId="0" borderId="0" xfId="47" applyFont="1" applyAlignment="1">
      <alignment horizontal="left" vertical="center"/>
    </xf>
  </cellXfs>
  <cellStyles count="2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 2" xfId="7" xr:uid="{00000000-0005-0000-0000-000006000000}"/>
    <cellStyle name="20% - ส่วนที่ถูกเน้น2 2" xfId="8" xr:uid="{00000000-0005-0000-0000-000007000000}"/>
    <cellStyle name="20% - ส่วนที่ถูกเน้น3 2" xfId="9" xr:uid="{00000000-0005-0000-0000-000008000000}"/>
    <cellStyle name="20% - ส่วนที่ถูกเน้น4 2" xfId="10" xr:uid="{00000000-0005-0000-0000-000009000000}"/>
    <cellStyle name="20% - ส่วนที่ถูกเน้น5 2" xfId="11" xr:uid="{00000000-0005-0000-0000-00000A000000}"/>
    <cellStyle name="20% - ส่วนที่ถูกเน้น6 2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 2" xfId="19" xr:uid="{00000000-0005-0000-0000-000012000000}"/>
    <cellStyle name="40% - ส่วนที่ถูกเน้น2 2" xfId="20" xr:uid="{00000000-0005-0000-0000-000013000000}"/>
    <cellStyle name="40% - ส่วนที่ถูกเน้น3 2" xfId="21" xr:uid="{00000000-0005-0000-0000-000014000000}"/>
    <cellStyle name="40% - ส่วนที่ถูกเน้น4 2" xfId="22" xr:uid="{00000000-0005-0000-0000-000015000000}"/>
    <cellStyle name="40% - ส่วนที่ถูกเน้น5 2" xfId="23" xr:uid="{00000000-0005-0000-0000-000016000000}"/>
    <cellStyle name="40% - ส่วนที่ถูกเน้น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 2" xfId="31" xr:uid="{00000000-0005-0000-0000-00001E000000}"/>
    <cellStyle name="60% - ส่วนที่ถูกเน้น2 2" xfId="32" xr:uid="{00000000-0005-0000-0000-00001F000000}"/>
    <cellStyle name="60% - ส่วนที่ถูกเน้น3 2" xfId="33" xr:uid="{00000000-0005-0000-0000-000020000000}"/>
    <cellStyle name="60% - ส่วนที่ถูกเน้น4 2" xfId="34" xr:uid="{00000000-0005-0000-0000-000021000000}"/>
    <cellStyle name="60% - ส่วนที่ถูกเน้น5 2" xfId="35" xr:uid="{00000000-0005-0000-0000-000022000000}"/>
    <cellStyle name="60% - ส่วนที่ถูกเน้น6 2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arles" xfId="45" xr:uid="{00000000-0005-0000-0000-00002C000000}"/>
    <cellStyle name="Check Cell" xfId="46" builtinId="23" customBuiltin="1"/>
    <cellStyle name="Comma" xfId="47" builtinId="3"/>
    <cellStyle name="Comma 10" xfId="48" xr:uid="{00000000-0005-0000-0000-00002F000000}"/>
    <cellStyle name="Comma 10 2" xfId="49" xr:uid="{00000000-0005-0000-0000-000030000000}"/>
    <cellStyle name="Comma 11" xfId="50" xr:uid="{00000000-0005-0000-0000-000031000000}"/>
    <cellStyle name="Comma 15" xfId="51" xr:uid="{00000000-0005-0000-0000-000032000000}"/>
    <cellStyle name="Comma 2" xfId="52" xr:uid="{00000000-0005-0000-0000-000033000000}"/>
    <cellStyle name="Comma 2 2" xfId="53" xr:uid="{00000000-0005-0000-0000-000034000000}"/>
    <cellStyle name="Comma 2 3" xfId="54" xr:uid="{00000000-0005-0000-0000-000035000000}"/>
    <cellStyle name="Comma 3" xfId="55" xr:uid="{00000000-0005-0000-0000-000036000000}"/>
    <cellStyle name="Comma 4" xfId="56" xr:uid="{00000000-0005-0000-0000-000037000000}"/>
    <cellStyle name="Comma 5" xfId="57" xr:uid="{00000000-0005-0000-0000-000038000000}"/>
    <cellStyle name="Comma 6" xfId="58" xr:uid="{00000000-0005-0000-0000-000039000000}"/>
    <cellStyle name="Comma 6 2" xfId="59" xr:uid="{00000000-0005-0000-0000-00003A000000}"/>
    <cellStyle name="Comma 7" xfId="60" xr:uid="{00000000-0005-0000-0000-00003B000000}"/>
    <cellStyle name="Comma 8" xfId="61" xr:uid="{00000000-0005-0000-0000-00003C000000}"/>
    <cellStyle name="Comma 8 2" xfId="62" xr:uid="{00000000-0005-0000-0000-00003D000000}"/>
    <cellStyle name="comma zerodec" xfId="63" xr:uid="{00000000-0005-0000-0000-00003E000000}"/>
    <cellStyle name="comma zerodec 2" xfId="64" xr:uid="{00000000-0005-0000-0000-00003F000000}"/>
    <cellStyle name="Currency1" xfId="65" xr:uid="{00000000-0005-0000-0000-000040000000}"/>
    <cellStyle name="Date" xfId="66" xr:uid="{00000000-0005-0000-0000-000041000000}"/>
    <cellStyle name="Date 2" xfId="67" xr:uid="{00000000-0005-0000-0000-000042000000}"/>
    <cellStyle name="Dollar (zero dec)" xfId="68" xr:uid="{00000000-0005-0000-0000-000043000000}"/>
    <cellStyle name="Explanatory Text" xfId="69" builtinId="53" customBuiltin="1"/>
    <cellStyle name="Fixed" xfId="70" xr:uid="{00000000-0005-0000-0000-000045000000}"/>
    <cellStyle name="Good" xfId="71" builtinId="26" customBuiltin="1"/>
    <cellStyle name="Grey" xfId="72" xr:uid="{00000000-0005-0000-0000-000047000000}"/>
    <cellStyle name="Heading 1" xfId="73" builtinId="16" customBuiltin="1"/>
    <cellStyle name="Heading 2" xfId="74" builtinId="17" customBuiltin="1"/>
    <cellStyle name="Heading 3" xfId="75" builtinId="18" customBuiltin="1"/>
    <cellStyle name="Heading 4" xfId="76" builtinId="19" customBuiltin="1"/>
    <cellStyle name="HEADING1" xfId="77" xr:uid="{00000000-0005-0000-0000-00004C000000}"/>
    <cellStyle name="HEADING1 2" xfId="78" xr:uid="{00000000-0005-0000-0000-00004D000000}"/>
    <cellStyle name="HEADING2" xfId="79" xr:uid="{00000000-0005-0000-0000-00004E000000}"/>
    <cellStyle name="HEADING2 2" xfId="80" xr:uid="{00000000-0005-0000-0000-00004F000000}"/>
    <cellStyle name="Input" xfId="81" builtinId="20" customBuiltin="1"/>
    <cellStyle name="Input [yellow]" xfId="82" xr:uid="{00000000-0005-0000-0000-000051000000}"/>
    <cellStyle name="Linked Cell" xfId="83" builtinId="24" customBuiltin="1"/>
    <cellStyle name="Migliaia (0)" xfId="84" xr:uid="{00000000-0005-0000-0000-000053000000}"/>
    <cellStyle name="Migliaia (0) 2" xfId="85" xr:uid="{00000000-0005-0000-0000-000054000000}"/>
    <cellStyle name="Neutral" xfId="86" builtinId="28" customBuiltin="1"/>
    <cellStyle name="no dec" xfId="87" xr:uid="{00000000-0005-0000-0000-000056000000}"/>
    <cellStyle name="Normal" xfId="0" builtinId="0"/>
    <cellStyle name="Normal - Style1" xfId="88" xr:uid="{00000000-0005-0000-0000-000058000000}"/>
    <cellStyle name="Normal 10" xfId="89" xr:uid="{00000000-0005-0000-0000-000059000000}"/>
    <cellStyle name="Normal 11" xfId="90" xr:uid="{00000000-0005-0000-0000-00005A000000}"/>
    <cellStyle name="Normal 12" xfId="91" xr:uid="{00000000-0005-0000-0000-00005B000000}"/>
    <cellStyle name="Normal 13" xfId="92" xr:uid="{00000000-0005-0000-0000-00005C000000}"/>
    <cellStyle name="Normal 14" xfId="93" xr:uid="{00000000-0005-0000-0000-00005D000000}"/>
    <cellStyle name="Normal 15" xfId="94" xr:uid="{00000000-0005-0000-0000-00005E000000}"/>
    <cellStyle name="Normal 16" xfId="95" xr:uid="{00000000-0005-0000-0000-00005F000000}"/>
    <cellStyle name="Normal 17" xfId="96" xr:uid="{00000000-0005-0000-0000-000060000000}"/>
    <cellStyle name="Normal 18" xfId="97" xr:uid="{00000000-0005-0000-0000-000061000000}"/>
    <cellStyle name="Normal 18 2" xfId="98" xr:uid="{00000000-0005-0000-0000-000062000000}"/>
    <cellStyle name="Normal 19" xfId="99" xr:uid="{00000000-0005-0000-0000-000063000000}"/>
    <cellStyle name="Normal 2" xfId="100" xr:uid="{00000000-0005-0000-0000-000064000000}"/>
    <cellStyle name="Normal 2 2" xfId="101" xr:uid="{00000000-0005-0000-0000-000065000000}"/>
    <cellStyle name="Normal 2 3" xfId="102" xr:uid="{00000000-0005-0000-0000-000066000000}"/>
    <cellStyle name="Normal 20" xfId="103" xr:uid="{00000000-0005-0000-0000-000067000000}"/>
    <cellStyle name="Normal 21" xfId="104" xr:uid="{00000000-0005-0000-0000-000068000000}"/>
    <cellStyle name="Normal 22" xfId="105" xr:uid="{00000000-0005-0000-0000-000069000000}"/>
    <cellStyle name="Normal 23" xfId="106" xr:uid="{00000000-0005-0000-0000-00006A000000}"/>
    <cellStyle name="Normal 24" xfId="107" xr:uid="{00000000-0005-0000-0000-00006B000000}"/>
    <cellStyle name="Normal 25" xfId="108" xr:uid="{00000000-0005-0000-0000-00006C000000}"/>
    <cellStyle name="Normal 26" xfId="109" xr:uid="{00000000-0005-0000-0000-00006D000000}"/>
    <cellStyle name="Normal 26 2" xfId="110" xr:uid="{00000000-0005-0000-0000-00006E000000}"/>
    <cellStyle name="Normal 3" xfId="111" xr:uid="{00000000-0005-0000-0000-00006F000000}"/>
    <cellStyle name="Normal 3 2" xfId="112" xr:uid="{00000000-0005-0000-0000-000070000000}"/>
    <cellStyle name="Normal 3 3" xfId="113" xr:uid="{00000000-0005-0000-0000-000071000000}"/>
    <cellStyle name="Normal 39" xfId="114" xr:uid="{00000000-0005-0000-0000-000072000000}"/>
    <cellStyle name="Normal 4" xfId="115" xr:uid="{00000000-0005-0000-0000-000073000000}"/>
    <cellStyle name="Normal 5" xfId="116" xr:uid="{00000000-0005-0000-0000-000074000000}"/>
    <cellStyle name="Normal 6" xfId="117" xr:uid="{00000000-0005-0000-0000-000075000000}"/>
    <cellStyle name="Normal 7" xfId="118" xr:uid="{00000000-0005-0000-0000-000076000000}"/>
    <cellStyle name="Normal 8" xfId="119" xr:uid="{00000000-0005-0000-0000-000077000000}"/>
    <cellStyle name="Normal 9" xfId="120" xr:uid="{00000000-0005-0000-0000-000078000000}"/>
    <cellStyle name="Note" xfId="121" builtinId="10" customBuiltin="1"/>
    <cellStyle name="Output" xfId="122" builtinId="21" customBuiltin="1"/>
    <cellStyle name="Percent [2]" xfId="123" xr:uid="{00000000-0005-0000-0000-00007C000000}"/>
    <cellStyle name="Percent 2" xfId="124" xr:uid="{00000000-0005-0000-0000-00007D000000}"/>
    <cellStyle name="Percent 3" xfId="125" xr:uid="{00000000-0005-0000-0000-00007E000000}"/>
    <cellStyle name="Q" xfId="126" xr:uid="{00000000-0005-0000-0000-00007F000000}"/>
    <cellStyle name="Q 2" xfId="127" xr:uid="{00000000-0005-0000-0000-000080000000}"/>
    <cellStyle name="Q_งบประมาณ5253oil30" xfId="128" xr:uid="{00000000-0005-0000-0000-000081000000}"/>
    <cellStyle name="Quantity" xfId="129" xr:uid="{00000000-0005-0000-0000-000082000000}"/>
    <cellStyle name="small border line" xfId="130" xr:uid="{00000000-0005-0000-0000-000083000000}"/>
    <cellStyle name="small border line 2" xfId="131" xr:uid="{00000000-0005-0000-0000-000084000000}"/>
    <cellStyle name="Title" xfId="132" builtinId="15" customBuiltin="1"/>
    <cellStyle name="Total 2" xfId="133" xr:uid="{00000000-0005-0000-0000-000086000000}"/>
    <cellStyle name="Total 3" xfId="134" xr:uid="{00000000-0005-0000-0000-000087000000}"/>
    <cellStyle name="Valuta (0)" xfId="135" xr:uid="{00000000-0005-0000-0000-000088000000}"/>
    <cellStyle name="W" xfId="136" xr:uid="{00000000-0005-0000-0000-000089000000}"/>
    <cellStyle name="W 2" xfId="137" xr:uid="{00000000-0005-0000-0000-00008A000000}"/>
    <cellStyle name="W_งบประมาณ5253oil30" xfId="138" xr:uid="{00000000-0005-0000-0000-00008B000000}"/>
    <cellStyle name="Warning Text" xfId="139" builtinId="11" customBuiltin="1"/>
    <cellStyle name="เครื่องหมายจุลภาค 2" xfId="143" xr:uid="{00000000-0005-0000-0000-000090000000}"/>
    <cellStyle name="เครื่องหมายจุลภาค 2 2" xfId="144" xr:uid="{00000000-0005-0000-0000-000091000000}"/>
    <cellStyle name="เครื่องหมายจุลภาค 2 2 2" xfId="145" xr:uid="{00000000-0005-0000-0000-000092000000}"/>
    <cellStyle name="เครื่องหมายจุลภาค 2 2 3" xfId="146" xr:uid="{00000000-0005-0000-0000-000093000000}"/>
    <cellStyle name="เครื่องหมายจุลภาค 2 3" xfId="147" xr:uid="{00000000-0005-0000-0000-000094000000}"/>
    <cellStyle name="เครื่องหมายจุลภาค 3" xfId="148" xr:uid="{00000000-0005-0000-0000-000095000000}"/>
    <cellStyle name="เครื่องหมายจุลภาค 3 2" xfId="149" xr:uid="{00000000-0005-0000-0000-000096000000}"/>
    <cellStyle name="เครื่องหมายจุลภาค 3 3" xfId="150" xr:uid="{00000000-0005-0000-0000-000097000000}"/>
    <cellStyle name="เครื่องหมายจุลภาค 3 4" xfId="151" xr:uid="{00000000-0005-0000-0000-000098000000}"/>
    <cellStyle name="เครื่องหมายจุลภาค 3 5" xfId="152" xr:uid="{00000000-0005-0000-0000-000099000000}"/>
    <cellStyle name="เครื่องหมายจุลภาค 4" xfId="153" xr:uid="{00000000-0005-0000-0000-00009A000000}"/>
    <cellStyle name="เครื่องหมายจุลภาค 4 2" xfId="154" xr:uid="{00000000-0005-0000-0000-00009B000000}"/>
    <cellStyle name="เครื่องหมายจุลภาค 5" xfId="155" xr:uid="{00000000-0005-0000-0000-00009C000000}"/>
    <cellStyle name="เครื่องหมายจุลภาค 6" xfId="156" xr:uid="{00000000-0005-0000-0000-00009D000000}"/>
    <cellStyle name="เครื่องหมายจุลภาค 7" xfId="157" xr:uid="{00000000-0005-0000-0000-00009E000000}"/>
    <cellStyle name="เซลล์ตรวจสอบ 2" xfId="159" xr:uid="{00000000-0005-0000-0000-0000A0000000}"/>
    <cellStyle name="เซลล์ที่มีการเชื่อมโยง 2" xfId="160" xr:uid="{00000000-0005-0000-0000-0000A1000000}"/>
    <cellStyle name="เปอร์เซ็นต์ 2" xfId="230" xr:uid="{00000000-0005-0000-0000-0000E7000000}"/>
    <cellStyle name="แย่ 2" xfId="232" xr:uid="{00000000-0005-0000-0000-0000E9000000}"/>
    <cellStyle name="แสดงผล 2" xfId="239" xr:uid="{00000000-0005-0000-0000-0000F0000000}"/>
    <cellStyle name="การคำนวณ 2" xfId="140" xr:uid="{00000000-0005-0000-0000-00008D000000}"/>
    <cellStyle name="ข้อความเตือน 2" xfId="141" xr:uid="{00000000-0005-0000-0000-00008E000000}"/>
    <cellStyle name="ข้อความอธิบาย 2" xfId="142" xr:uid="{00000000-0005-0000-0000-00008F000000}"/>
    <cellStyle name="ชื่อเรื่อง 2" xfId="158" xr:uid="{00000000-0005-0000-0000-00009F000000}"/>
    <cellStyle name="ดี 2" xfId="161" xr:uid="{00000000-0005-0000-0000-0000A2000000}"/>
    <cellStyle name="ปกติ 10" xfId="162" xr:uid="{00000000-0005-0000-0000-0000A3000000}"/>
    <cellStyle name="ปกติ 11" xfId="163" xr:uid="{00000000-0005-0000-0000-0000A4000000}"/>
    <cellStyle name="ปกติ 12" xfId="164" xr:uid="{00000000-0005-0000-0000-0000A5000000}"/>
    <cellStyle name="ปกติ 13" xfId="165" xr:uid="{00000000-0005-0000-0000-0000A6000000}"/>
    <cellStyle name="ปกติ 13 2" xfId="166" xr:uid="{00000000-0005-0000-0000-0000A7000000}"/>
    <cellStyle name="ปกติ 14" xfId="167" xr:uid="{00000000-0005-0000-0000-0000A8000000}"/>
    <cellStyle name="ปกติ 15" xfId="168" xr:uid="{00000000-0005-0000-0000-0000A9000000}"/>
    <cellStyle name="ปกติ 16" xfId="169" xr:uid="{00000000-0005-0000-0000-0000AA000000}"/>
    <cellStyle name="ปกติ 17" xfId="170" xr:uid="{00000000-0005-0000-0000-0000AB000000}"/>
    <cellStyle name="ปกติ 18" xfId="171" xr:uid="{00000000-0005-0000-0000-0000AC000000}"/>
    <cellStyle name="ปกติ 19" xfId="172" xr:uid="{00000000-0005-0000-0000-0000AD000000}"/>
    <cellStyle name="ปกติ 2" xfId="173" xr:uid="{00000000-0005-0000-0000-0000AE000000}"/>
    <cellStyle name="ปกติ 2 2" xfId="174" xr:uid="{00000000-0005-0000-0000-0000AF000000}"/>
    <cellStyle name="ปกติ 2 2 2" xfId="175" xr:uid="{00000000-0005-0000-0000-0000B0000000}"/>
    <cellStyle name="ปกติ 2 2 3" xfId="176" xr:uid="{00000000-0005-0000-0000-0000B1000000}"/>
    <cellStyle name="ปกติ 2 3" xfId="177" xr:uid="{00000000-0005-0000-0000-0000B2000000}"/>
    <cellStyle name="ปกติ 2 3 2" xfId="178" xr:uid="{00000000-0005-0000-0000-0000B3000000}"/>
    <cellStyle name="ปกติ 2 4" xfId="179" xr:uid="{00000000-0005-0000-0000-0000B4000000}"/>
    <cellStyle name="ปกติ 2 5" xfId="180" xr:uid="{00000000-0005-0000-0000-0000B5000000}"/>
    <cellStyle name="ปกติ 2 6" xfId="181" xr:uid="{00000000-0005-0000-0000-0000B6000000}"/>
    <cellStyle name="ปกติ 20" xfId="182" xr:uid="{00000000-0005-0000-0000-0000B7000000}"/>
    <cellStyle name="ปกติ 21" xfId="183" xr:uid="{00000000-0005-0000-0000-0000B8000000}"/>
    <cellStyle name="ปกติ 22" xfId="184" xr:uid="{00000000-0005-0000-0000-0000B9000000}"/>
    <cellStyle name="ปกติ 23" xfId="185" xr:uid="{00000000-0005-0000-0000-0000BA000000}"/>
    <cellStyle name="ปกติ 24" xfId="186" xr:uid="{00000000-0005-0000-0000-0000BB000000}"/>
    <cellStyle name="ปกติ 25" xfId="187" xr:uid="{00000000-0005-0000-0000-0000BC000000}"/>
    <cellStyle name="ปกติ 26" xfId="188" xr:uid="{00000000-0005-0000-0000-0000BD000000}"/>
    <cellStyle name="ปกติ 27" xfId="189" xr:uid="{00000000-0005-0000-0000-0000BE000000}"/>
    <cellStyle name="ปกติ 28" xfId="190" xr:uid="{00000000-0005-0000-0000-0000BF000000}"/>
    <cellStyle name="ปกติ 29" xfId="191" xr:uid="{00000000-0005-0000-0000-0000C0000000}"/>
    <cellStyle name="ปกติ 3" xfId="192" xr:uid="{00000000-0005-0000-0000-0000C1000000}"/>
    <cellStyle name="ปกติ 3 2" xfId="193" xr:uid="{00000000-0005-0000-0000-0000C2000000}"/>
    <cellStyle name="ปกติ 3 3" xfId="194" xr:uid="{00000000-0005-0000-0000-0000C3000000}"/>
    <cellStyle name="ปกติ 3 4" xfId="195" xr:uid="{00000000-0005-0000-0000-0000C4000000}"/>
    <cellStyle name="ปกติ 3_หมายเลขแปลงอ้อยปี5152" xfId="196" xr:uid="{00000000-0005-0000-0000-0000C5000000}"/>
    <cellStyle name="ปกติ 30" xfId="197" xr:uid="{00000000-0005-0000-0000-0000C6000000}"/>
    <cellStyle name="ปกติ 31" xfId="198" xr:uid="{00000000-0005-0000-0000-0000C7000000}"/>
    <cellStyle name="ปกติ 32" xfId="199" xr:uid="{00000000-0005-0000-0000-0000C8000000}"/>
    <cellStyle name="ปกติ 33" xfId="200" xr:uid="{00000000-0005-0000-0000-0000C9000000}"/>
    <cellStyle name="ปกติ 34" xfId="201" xr:uid="{00000000-0005-0000-0000-0000CA000000}"/>
    <cellStyle name="ปกติ 35" xfId="202" xr:uid="{00000000-0005-0000-0000-0000CB000000}"/>
    <cellStyle name="ปกติ 36" xfId="203" xr:uid="{00000000-0005-0000-0000-0000CC000000}"/>
    <cellStyle name="ปกติ 37" xfId="204" xr:uid="{00000000-0005-0000-0000-0000CD000000}"/>
    <cellStyle name="ปกติ 38" xfId="205" xr:uid="{00000000-0005-0000-0000-0000CE000000}"/>
    <cellStyle name="ปกติ 39" xfId="206" xr:uid="{00000000-0005-0000-0000-0000CF000000}"/>
    <cellStyle name="ปกติ 4" xfId="207" xr:uid="{00000000-0005-0000-0000-0000D0000000}"/>
    <cellStyle name="ปกติ 4 2" xfId="208" xr:uid="{00000000-0005-0000-0000-0000D1000000}"/>
    <cellStyle name="ปกติ 4 3" xfId="209" xr:uid="{00000000-0005-0000-0000-0000D2000000}"/>
    <cellStyle name="ปกติ 4 4" xfId="210" xr:uid="{00000000-0005-0000-0000-0000D3000000}"/>
    <cellStyle name="ปกติ 40" xfId="211" xr:uid="{00000000-0005-0000-0000-0000D4000000}"/>
    <cellStyle name="ปกติ 41" xfId="212" xr:uid="{00000000-0005-0000-0000-0000D5000000}"/>
    <cellStyle name="ปกติ 42" xfId="213" xr:uid="{00000000-0005-0000-0000-0000D6000000}"/>
    <cellStyle name="ปกติ 5" xfId="214" xr:uid="{00000000-0005-0000-0000-0000D7000000}"/>
    <cellStyle name="ปกติ 5 2" xfId="215" xr:uid="{00000000-0005-0000-0000-0000D8000000}"/>
    <cellStyle name="ปกติ 5 3" xfId="216" xr:uid="{00000000-0005-0000-0000-0000D9000000}"/>
    <cellStyle name="ปกติ 5 4" xfId="217" xr:uid="{00000000-0005-0000-0000-0000DA000000}"/>
    <cellStyle name="ปกติ 6" xfId="218" xr:uid="{00000000-0005-0000-0000-0000DB000000}"/>
    <cellStyle name="ปกติ 6 2" xfId="219" xr:uid="{00000000-0005-0000-0000-0000DC000000}"/>
    <cellStyle name="ปกติ 6 3" xfId="220" xr:uid="{00000000-0005-0000-0000-0000DD000000}"/>
    <cellStyle name="ปกติ 6 4" xfId="221" xr:uid="{00000000-0005-0000-0000-0000DE000000}"/>
    <cellStyle name="ปกติ 7" xfId="222" xr:uid="{00000000-0005-0000-0000-0000DF000000}"/>
    <cellStyle name="ปกติ 7 2" xfId="223" xr:uid="{00000000-0005-0000-0000-0000E0000000}"/>
    <cellStyle name="ปกติ 8" xfId="224" xr:uid="{00000000-0005-0000-0000-0000E1000000}"/>
    <cellStyle name="ปกติ 8 2" xfId="225" xr:uid="{00000000-0005-0000-0000-0000E2000000}"/>
    <cellStyle name="ปกติ 9" xfId="226" xr:uid="{00000000-0005-0000-0000-0000E3000000}"/>
    <cellStyle name="ปกติ_09-12-2008" xfId="227" xr:uid="{00000000-0005-0000-0000-0000E4000000}"/>
    <cellStyle name="ป้อนค่า 2" xfId="228" xr:uid="{00000000-0005-0000-0000-0000E5000000}"/>
    <cellStyle name="ปานกลาง 2" xfId="229" xr:uid="{00000000-0005-0000-0000-0000E6000000}"/>
    <cellStyle name="ผลรวม 2" xfId="231" xr:uid="{00000000-0005-0000-0000-0000E8000000}"/>
    <cellStyle name="ส่วนที่ถูกเน้น1 2" xfId="233" xr:uid="{00000000-0005-0000-0000-0000EA000000}"/>
    <cellStyle name="ส่วนที่ถูกเน้น2 2" xfId="234" xr:uid="{00000000-0005-0000-0000-0000EB000000}"/>
    <cellStyle name="ส่วนที่ถูกเน้น3 2" xfId="235" xr:uid="{00000000-0005-0000-0000-0000EC000000}"/>
    <cellStyle name="ส่วนที่ถูกเน้น4 2" xfId="236" xr:uid="{00000000-0005-0000-0000-0000ED000000}"/>
    <cellStyle name="ส่วนที่ถูกเน้น5 2" xfId="237" xr:uid="{00000000-0005-0000-0000-0000EE000000}"/>
    <cellStyle name="ส่วนที่ถูกเน้น6 2" xfId="238" xr:uid="{00000000-0005-0000-0000-0000EF000000}"/>
    <cellStyle name="หมายเหตุ 2" xfId="240" xr:uid="{00000000-0005-0000-0000-0000F1000000}"/>
    <cellStyle name="หมายเหตุ 3" xfId="241" xr:uid="{00000000-0005-0000-0000-0000F2000000}"/>
    <cellStyle name="หัวเรื่อง 1 2" xfId="242" xr:uid="{00000000-0005-0000-0000-0000F3000000}"/>
    <cellStyle name="หัวเรื่อง 2 2" xfId="243" xr:uid="{00000000-0005-0000-0000-0000F4000000}"/>
    <cellStyle name="หัวเรื่อง 3 2" xfId="244" xr:uid="{00000000-0005-0000-0000-0000F5000000}"/>
    <cellStyle name="หัวเรื่อง 4 2" xfId="245" xr:uid="{00000000-0005-0000-0000-0000F6000000}"/>
  </cellStyles>
  <dxfs count="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4-65\&#3614;&#3639;&#3657;&#3609;&#3607;&#3637;&#3656;&#3611;&#3637;&#3585;&#3634;&#3619;&#3612;&#3621;&#3636;&#3605;64-65\&#3614;&#3639;&#3657;&#3609;&#3607;&#3637;&#3656;%20&#3611;&#3637;%206465%20%20%20(Update%2019-8-6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5-66\&#3585;&#3634;&#3619;&#3626;&#3635;&#3619;&#3623;&#3592;&#3585;&#3634;&#3619;&#3592;&#3619;&#3636;&#3597;&#3648;&#3605;&#3636;&#3610;&#3650;&#3605;&#3586;&#3629;&#3591;&#3629;&#3657;&#3629;&#3618;\&#3585;&#3634;&#3619;&#3623;&#3633;&#3604;&#3629;&#3657;&#3629;&#3618;%20&#3648;&#3604;&#3639;&#3629;&#3609;%20&#3585;&#3619;&#3585;&#3599;&#3634;&#3588;&#3617;%2065%20&#3585;&#3619;&#3629;&#3585;&#3586;&#3657;&#3629;&#3617;&#3641;&#3621;%201-8-6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5-66\&#3614;&#3639;&#3657;&#3609;&#3607;&#3637;&#3656;&#3611;&#3637;&#3585;&#3634;&#3619;&#3612;&#3621;&#3636;&#3605;%206566\&#3626;&#3656;&#3591;&#3613;&#3656;&#3634;&#3618;&#3611;&#3619;&#3632;&#3648;&#3617;&#3636;&#3609;\&#3614;&#3639;&#3657;&#3609;&#3607;&#3637;&#3656;%20&#3611;&#3637;%206566%20%20(&#3588;&#3634;&#3604;&#3585;&#3634;&#3619;&#3603;&#3660;&#3649;&#3612;&#3609;&#3591;&#3634;&#3609;&#3609;&#3635;&#3629;&#3657;&#3629;&#3618;&#3648;&#3586;&#3657;&#3634;&#3627;&#3637;&#3610;%20&#3603;%20&#3626;.&#3588;.6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4"/>
      <sheetName val="แผนงานกิจกรรม AE (2)"/>
      <sheetName val="แผนงานกิจกรรม AE"/>
      <sheetName val="แปลงเป้าปลูก Direct Drill"/>
      <sheetName val="สรุปผลผลิตอ้อย (2)"/>
      <sheetName val="สรุปผลผลิตอ้อย"/>
      <sheetName val="ประเมินครั้งที่2 6364 20-5-63 "/>
      <sheetName val="พื้นที่ปลูก 2 ปี (2)"/>
      <sheetName val="เปรียบเทียพื้นที่ปลูก 2 ปี"/>
      <sheetName val="รายแปลง6364 (ณ 14-4-63)"/>
      <sheetName val="สรุป"/>
      <sheetName val="สรุปผลผลิตอ้อย ประเมิน ก.ค."/>
      <sheetName val="พื้นที่รวมปี64-65 V3 (10,005 ไร"/>
      <sheetName val="Sheet2"/>
      <sheetName val="รายแปลง6465 (พื้นที่ 10,005 (2"/>
      <sheetName val="AE สำรวจ"/>
      <sheetName val="Sheet16"/>
      <sheetName val="Sheet13"/>
      <sheetName val="Sheet6"/>
      <sheetName val="Sheet5"/>
      <sheetName val="meiosi"/>
      <sheetName val="Sheet4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  <cell r="BE1"/>
          <cell r="BF1"/>
          <cell r="BG1"/>
          <cell r="BH1"/>
        </row>
        <row r="2"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 t="str">
            <v>เป้าหมาย board</v>
          </cell>
          <cell r="Y2"/>
          <cell r="Z2" t="str">
            <v>ประเมิน พ.ค.64</v>
          </cell>
          <cell r="AA2"/>
          <cell r="AB2" t="str">
            <v>ประเมิน 17-6-64</v>
          </cell>
          <cell r="AC2"/>
          <cell r="AD2" t="str">
            <v>ประเมิน 9/7/64</v>
          </cell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  <cell r="BE2"/>
          <cell r="BF2"/>
          <cell r="BG2"/>
          <cell r="BH2"/>
        </row>
        <row r="3">
          <cell r="G3" t="str">
            <v>รหัสแปลง</v>
          </cell>
          <cell r="H3" t="str">
            <v>แปลง Bonsucro</v>
          </cell>
          <cell r="I3" t="str">
            <v>เบอร์สระ</v>
          </cell>
          <cell r="J3" t="str">
            <v>พื้นที่63/64</v>
          </cell>
          <cell r="K3" t="str">
            <v>พื้นที่64/65</v>
          </cell>
          <cell r="L3" t="str">
            <v>แปลง</v>
          </cell>
          <cell r="M3" t="str">
            <v>ปลูก</v>
          </cell>
          <cell r="N3" t="str">
            <v>ประเภทแปลง</v>
          </cell>
          <cell r="O3" t="str">
            <v>รายละเอียด</v>
          </cell>
          <cell r="P3" t="str">
            <v>ทำประโยชน์</v>
          </cell>
          <cell r="Q3" t="str">
            <v>ปลูกไม่ได้</v>
          </cell>
          <cell r="R3" t="str">
            <v>ให้เช่า</v>
          </cell>
          <cell r="S3" t="str">
            <v>พักดิน65/66</v>
          </cell>
          <cell r="T3" t="str">
            <v>MEIOSI</v>
          </cell>
          <cell r="U3" t="str">
            <v>พื้นที่อ้อย (ไร่)</v>
          </cell>
          <cell r="V3" t="str">
            <v>พื้นที่เสียหาย</v>
          </cell>
          <cell r="W3" t="str">
            <v>พื้นที่หมุนเวียน</v>
          </cell>
          <cell r="X3" t="str">
            <v>ตัน</v>
          </cell>
          <cell r="Y3" t="str">
            <v xml:space="preserve">ตัน/ไร่ </v>
          </cell>
          <cell r="Z3" t="str">
            <v>ตัน</v>
          </cell>
          <cell r="AA3" t="str">
            <v xml:space="preserve">ตัน/ไร่ </v>
          </cell>
          <cell r="AB3" t="str">
            <v>ตัน</v>
          </cell>
          <cell r="AC3" t="str">
            <v xml:space="preserve">ตัน/ไร่ </v>
          </cell>
          <cell r="AD3" t="str">
            <v>ตัน</v>
          </cell>
          <cell r="AE3" t="str">
            <v xml:space="preserve">ตัน/ไร่ </v>
          </cell>
          <cell r="AF3" t="str">
            <v>%</v>
          </cell>
          <cell r="AG3" t="str">
            <v>ตัน/ไร่ 6364</v>
          </cell>
          <cell r="AH3" t="str">
            <v>วันปลูก/ตัด</v>
          </cell>
          <cell r="AI3" t="str">
            <v>ประเภทอ้อย</v>
          </cell>
          <cell r="AJ3" t="str">
            <v>ประเภท2</v>
          </cell>
          <cell r="AK3" t="str">
            <v>แปลงโครงการ</v>
          </cell>
          <cell r="AL3" t="str">
            <v>เกรด น้ำ6364</v>
          </cell>
          <cell r="AM3" t="str">
            <v>แหล่งน้ำ</v>
          </cell>
          <cell r="AN3" t="str">
            <v>ปริมาณความจุสระ</v>
          </cell>
          <cell r="AO3" t="str">
            <v>ปริมาณน้ำปัจจุบัน</v>
          </cell>
          <cell r="AP3" t="str">
            <v>งบลงทุน 6465</v>
          </cell>
          <cell r="AQ3" t="str">
            <v>งบลงทุน 6364</v>
          </cell>
          <cell r="AR3" t="str">
            <v xml:space="preserve"> เกรด น้ำ6465 </v>
          </cell>
          <cell r="AS3" t="str">
            <v>น้ำฝน</v>
          </cell>
          <cell r="AT3" t="str">
            <v>Pivot</v>
          </cell>
          <cell r="AU3" t="str">
            <v>น้ำหยดใต้ดิน</v>
          </cell>
          <cell r="AV3" t="str">
            <v>น้ำหยด
N-Drip</v>
          </cell>
          <cell r="AW3" t="str">
            <v>น้ำหยดบนดิน</v>
          </cell>
          <cell r="AX3" t="str">
            <v>ประเภทให้น้ำ1</v>
          </cell>
          <cell r="AY3" t="str">
            <v>ต้นกำลัง</v>
          </cell>
          <cell r="AZ3" t="str">
            <v>รายวัน</v>
          </cell>
          <cell r="BA3" t="str">
            <v>ให้น้ำ(ครั้ง)</v>
          </cell>
          <cell r="BB3" t="str">
            <v>ให้น้ำ(ครั้ง)</v>
          </cell>
          <cell r="BC3" t="str">
            <v>พันธุ์อ้อย</v>
          </cell>
          <cell r="BD3" t="str">
            <v>ระยะร่อง</v>
          </cell>
          <cell r="BE3" t="str">
            <v>ร่อง</v>
          </cell>
          <cell r="BF3" t="str">
            <v>ดิน</v>
          </cell>
          <cell r="BG3" t="str">
            <v>สำรวจAE</v>
          </cell>
          <cell r="BH3" t="str">
            <v>ประเภทตัด</v>
          </cell>
        </row>
        <row r="4">
          <cell r="G4">
            <v>601</v>
          </cell>
          <cell r="H4" t="str">
            <v>BSC</v>
          </cell>
          <cell r="I4">
            <v>5</v>
          </cell>
          <cell r="J4">
            <v>25.29</v>
          </cell>
          <cell r="K4">
            <v>25.29</v>
          </cell>
          <cell r="L4"/>
          <cell r="M4"/>
          <cell r="N4" t="str">
            <v>อ้อยตอ 1</v>
          </cell>
          <cell r="O4"/>
          <cell r="P4"/>
          <cell r="Q4">
            <v>0</v>
          </cell>
          <cell r="R4"/>
          <cell r="S4"/>
          <cell r="T4"/>
          <cell r="U4">
            <v>25.29</v>
          </cell>
          <cell r="V4"/>
          <cell r="W4">
            <v>25.29</v>
          </cell>
          <cell r="X4">
            <v>278.19</v>
          </cell>
          <cell r="Y4">
            <v>11</v>
          </cell>
          <cell r="Z4">
            <v>6395.8409999999994</v>
          </cell>
          <cell r="AA4">
            <v>252.89999999999998</v>
          </cell>
          <cell r="AB4">
            <v>252.89999999999998</v>
          </cell>
          <cell r="AC4">
            <v>10</v>
          </cell>
          <cell r="AD4">
            <v>252.89999999999998</v>
          </cell>
          <cell r="AE4">
            <v>10</v>
          </cell>
          <cell r="AF4">
            <v>85</v>
          </cell>
          <cell r="AG4">
            <v>11.041518386714117</v>
          </cell>
          <cell r="AH4">
            <v>242533</v>
          </cell>
          <cell r="AI4" t="str">
            <v>อ้อยตอ 1</v>
          </cell>
          <cell r="AJ4" t="str">
            <v>อ้อยตอ</v>
          </cell>
          <cell r="AK4"/>
          <cell r="AL4" t="str">
            <v>Fully</v>
          </cell>
          <cell r="AM4" t="str">
            <v>สระ626</v>
          </cell>
          <cell r="AN4">
            <v>595235</v>
          </cell>
          <cell r="AO4">
            <v>17857.05</v>
          </cell>
          <cell r="AP4"/>
          <cell r="AQ4">
            <v>0</v>
          </cell>
          <cell r="AR4" t="str">
            <v>Fully</v>
          </cell>
          <cell r="AS4">
            <v>0</v>
          </cell>
          <cell r="AT4"/>
          <cell r="AU4"/>
          <cell r="AV4"/>
          <cell r="AW4">
            <v>25.29</v>
          </cell>
          <cell r="AX4" t="str">
            <v>น้ำหยด/ราดร่อง</v>
          </cell>
          <cell r="AY4" t="str">
            <v>เครื่องยนต์</v>
          </cell>
          <cell r="AZ4" t="str">
            <v>ทำเอง รายวัน</v>
          </cell>
          <cell r="BA4" t="str">
            <v>&gt;4</v>
          </cell>
          <cell r="BB4" t="str">
            <v>yes</v>
          </cell>
          <cell r="BC4" t="str">
            <v>KK-3</v>
          </cell>
          <cell r="BD4">
            <v>1.65</v>
          </cell>
          <cell r="BE4" t="str">
            <v>เดี่ยว</v>
          </cell>
          <cell r="BF4" t="str">
            <v>เหนียว</v>
          </cell>
          <cell r="BG4" t="str">
            <v>ผ่าน</v>
          </cell>
          <cell r="BH4" t="str">
            <v>รถตัด</v>
          </cell>
        </row>
        <row r="5">
          <cell r="G5">
            <v>604</v>
          </cell>
          <cell r="H5" t="str">
            <v>BSC</v>
          </cell>
          <cell r="I5">
            <v>5</v>
          </cell>
          <cell r="J5">
            <v>11.75</v>
          </cell>
          <cell r="K5">
            <v>11.75</v>
          </cell>
          <cell r="L5"/>
          <cell r="M5"/>
          <cell r="N5" t="str">
            <v>อ้อยตอ 1</v>
          </cell>
          <cell r="O5"/>
          <cell r="P5"/>
          <cell r="Q5">
            <v>0</v>
          </cell>
          <cell r="R5"/>
          <cell r="S5"/>
          <cell r="T5"/>
          <cell r="U5">
            <v>11.75</v>
          </cell>
          <cell r="V5"/>
          <cell r="W5">
            <v>11.75</v>
          </cell>
          <cell r="X5">
            <v>129.25</v>
          </cell>
          <cell r="Y5">
            <v>11</v>
          </cell>
          <cell r="Z5">
            <v>1380.625</v>
          </cell>
          <cell r="AA5">
            <v>117.5</v>
          </cell>
          <cell r="AB5">
            <v>117.5</v>
          </cell>
          <cell r="AC5">
            <v>10</v>
          </cell>
          <cell r="AD5">
            <v>117.5</v>
          </cell>
          <cell r="AE5">
            <v>10</v>
          </cell>
          <cell r="AF5">
            <v>85</v>
          </cell>
          <cell r="AG5">
            <v>9.0902127659574461</v>
          </cell>
          <cell r="AH5">
            <v>242533</v>
          </cell>
          <cell r="AI5" t="str">
            <v>อ้อยตอ 1</v>
          </cell>
          <cell r="AJ5" t="str">
            <v>อ้อยตอ</v>
          </cell>
          <cell r="AK5"/>
          <cell r="AL5" t="str">
            <v>Fully</v>
          </cell>
          <cell r="AM5" t="str">
            <v>สระ626</v>
          </cell>
          <cell r="AN5"/>
          <cell r="AO5"/>
          <cell r="AP5"/>
          <cell r="AQ5">
            <v>0</v>
          </cell>
          <cell r="AR5" t="str">
            <v>Fully</v>
          </cell>
          <cell r="AS5">
            <v>0</v>
          </cell>
          <cell r="AT5"/>
          <cell r="AU5"/>
          <cell r="AV5"/>
          <cell r="AW5">
            <v>11.75</v>
          </cell>
          <cell r="AX5" t="str">
            <v>น้ำหยด/ราดร่อง</v>
          </cell>
          <cell r="AY5" t="str">
            <v>โซล่าเซลล์ (บ่อ 5)</v>
          </cell>
          <cell r="AZ5" t="str">
            <v>ทำเอง รายวัน</v>
          </cell>
          <cell r="BA5" t="str">
            <v>&gt;4</v>
          </cell>
          <cell r="BB5" t="str">
            <v>yes</v>
          </cell>
          <cell r="BC5" t="str">
            <v>KK-3</v>
          </cell>
          <cell r="BD5">
            <v>1.65</v>
          </cell>
          <cell r="BE5" t="str">
            <v>เดี่ยว</v>
          </cell>
          <cell r="BF5" t="str">
            <v>เหนียว</v>
          </cell>
          <cell r="BG5" t="str">
            <v>ผ่าน</v>
          </cell>
          <cell r="BH5" t="str">
            <v>รถตัด</v>
          </cell>
        </row>
        <row r="6">
          <cell r="G6">
            <v>605</v>
          </cell>
          <cell r="H6" t="str">
            <v>BSC</v>
          </cell>
          <cell r="I6">
            <v>5</v>
          </cell>
          <cell r="J6">
            <v>15.6</v>
          </cell>
          <cell r="K6">
            <v>15.6</v>
          </cell>
          <cell r="L6"/>
          <cell r="M6"/>
          <cell r="N6" t="str">
            <v>อ้อยตอ 1</v>
          </cell>
          <cell r="O6"/>
          <cell r="P6"/>
          <cell r="Q6">
            <v>0</v>
          </cell>
          <cell r="R6"/>
          <cell r="S6"/>
          <cell r="T6"/>
          <cell r="U6">
            <v>15.6</v>
          </cell>
          <cell r="V6"/>
          <cell r="W6">
            <v>15.6</v>
          </cell>
          <cell r="X6">
            <v>171.6</v>
          </cell>
          <cell r="Y6">
            <v>11</v>
          </cell>
          <cell r="Z6">
            <v>2433.6</v>
          </cell>
          <cell r="AA6">
            <v>156</v>
          </cell>
          <cell r="AB6">
            <v>156</v>
          </cell>
          <cell r="AC6">
            <v>10</v>
          </cell>
          <cell r="AD6">
            <v>156</v>
          </cell>
          <cell r="AE6">
            <v>10</v>
          </cell>
          <cell r="AF6">
            <v>80</v>
          </cell>
          <cell r="AG6">
            <v>11.600000000000001</v>
          </cell>
          <cell r="AH6">
            <v>242568</v>
          </cell>
          <cell r="AI6" t="str">
            <v>อ้อยตอ 1</v>
          </cell>
          <cell r="AJ6" t="str">
            <v>อ้อยตอ</v>
          </cell>
          <cell r="AK6"/>
          <cell r="AL6" t="str">
            <v>Fully</v>
          </cell>
          <cell r="AM6" t="str">
            <v>สระ626</v>
          </cell>
          <cell r="AN6"/>
          <cell r="AO6"/>
          <cell r="AP6"/>
          <cell r="AQ6">
            <v>0</v>
          </cell>
          <cell r="AR6" t="str">
            <v>Fully</v>
          </cell>
          <cell r="AS6">
            <v>0</v>
          </cell>
          <cell r="AT6"/>
          <cell r="AU6"/>
          <cell r="AV6"/>
          <cell r="AW6">
            <v>15.6</v>
          </cell>
          <cell r="AX6" t="str">
            <v>น้ำหยด/ราดร่อง</v>
          </cell>
          <cell r="AY6" t="str">
            <v>โซล่าเซลล์ (บ่อ 5)</v>
          </cell>
          <cell r="AZ6" t="str">
            <v>ทำเอง รายวัน</v>
          </cell>
          <cell r="BA6" t="str">
            <v>&gt;4</v>
          </cell>
          <cell r="BB6" t="str">
            <v>yes</v>
          </cell>
          <cell r="BC6" t="str">
            <v>KK-3</v>
          </cell>
          <cell r="BD6">
            <v>1.65</v>
          </cell>
          <cell r="BE6" t="str">
            <v>เดี่ยว</v>
          </cell>
          <cell r="BF6" t="str">
            <v>เหนียว</v>
          </cell>
          <cell r="BG6" t="str">
            <v>ผ่าน</v>
          </cell>
          <cell r="BH6" t="str">
            <v>รถตัด</v>
          </cell>
        </row>
        <row r="7">
          <cell r="G7">
            <v>606</v>
          </cell>
          <cell r="H7" t="str">
            <v>BSC</v>
          </cell>
          <cell r="I7">
            <v>5</v>
          </cell>
          <cell r="J7">
            <v>11.19</v>
          </cell>
          <cell r="K7">
            <v>11.19</v>
          </cell>
          <cell r="L7"/>
          <cell r="M7"/>
          <cell r="N7" t="str">
            <v>อ้อยตอ 1</v>
          </cell>
          <cell r="O7"/>
          <cell r="P7"/>
          <cell r="Q7">
            <v>0</v>
          </cell>
          <cell r="R7"/>
          <cell r="S7"/>
          <cell r="T7"/>
          <cell r="U7">
            <v>11.19</v>
          </cell>
          <cell r="V7"/>
          <cell r="W7">
            <v>11.19</v>
          </cell>
          <cell r="X7">
            <v>123.08999999999999</v>
          </cell>
          <cell r="Y7">
            <v>11</v>
          </cell>
          <cell r="Z7">
            <v>1252.1609999999998</v>
          </cell>
          <cell r="AA7">
            <v>111.89999999999999</v>
          </cell>
          <cell r="AB7">
            <v>111.89999999999999</v>
          </cell>
          <cell r="AC7">
            <v>10</v>
          </cell>
          <cell r="AD7">
            <v>111.89999999999999</v>
          </cell>
          <cell r="AE7">
            <v>10</v>
          </cell>
          <cell r="AF7">
            <v>80</v>
          </cell>
          <cell r="AG7">
            <v>11.934763181411974</v>
          </cell>
          <cell r="AH7">
            <v>242540</v>
          </cell>
          <cell r="AI7" t="str">
            <v>อ้อยตอ 1</v>
          </cell>
          <cell r="AJ7" t="str">
            <v>อ้อยตอ</v>
          </cell>
          <cell r="AK7"/>
          <cell r="AL7" t="str">
            <v>Fully</v>
          </cell>
          <cell r="AM7" t="str">
            <v>สระ626</v>
          </cell>
          <cell r="AN7"/>
          <cell r="AO7"/>
          <cell r="AP7"/>
          <cell r="AQ7">
            <v>0</v>
          </cell>
          <cell r="AR7" t="str">
            <v>Fully</v>
          </cell>
          <cell r="AS7">
            <v>0</v>
          </cell>
          <cell r="AT7"/>
          <cell r="AU7"/>
          <cell r="AV7"/>
          <cell r="AW7">
            <v>11.19</v>
          </cell>
          <cell r="AX7" t="str">
            <v>น้ำหยด/ราดร่อง</v>
          </cell>
          <cell r="AY7" t="str">
            <v>โซล่าเซลล์ (บ่อ 5)</v>
          </cell>
          <cell r="AZ7" t="str">
            <v>ทำเอง รายวัน</v>
          </cell>
          <cell r="BA7" t="str">
            <v>&gt;4</v>
          </cell>
          <cell r="BB7" t="str">
            <v>yes</v>
          </cell>
          <cell r="BC7" t="str">
            <v>KK-3</v>
          </cell>
          <cell r="BD7">
            <v>1.65</v>
          </cell>
          <cell r="BE7" t="str">
            <v>เดี่ยว</v>
          </cell>
          <cell r="BF7" t="str">
            <v>เหนียว</v>
          </cell>
          <cell r="BG7" t="str">
            <v>ผ่าน</v>
          </cell>
          <cell r="BH7" t="str">
            <v>รถตัด</v>
          </cell>
        </row>
        <row r="8">
          <cell r="G8">
            <v>608</v>
          </cell>
          <cell r="H8"/>
          <cell r="I8"/>
          <cell r="J8">
            <v>59.41</v>
          </cell>
          <cell r="K8">
            <v>59.41</v>
          </cell>
          <cell r="L8"/>
          <cell r="M8"/>
          <cell r="N8" t="str">
            <v>ให้ชาวไร่เช่า</v>
          </cell>
          <cell r="O8" t="str">
            <v>MP</v>
          </cell>
          <cell r="P8">
            <v>0</v>
          </cell>
          <cell r="Q8">
            <v>0</v>
          </cell>
          <cell r="R8">
            <v>59.41</v>
          </cell>
          <cell r="S8"/>
          <cell r="T8"/>
          <cell r="U8"/>
          <cell r="V8"/>
          <cell r="W8">
            <v>0</v>
          </cell>
          <cell r="X8"/>
          <cell r="Y8"/>
          <cell r="Z8"/>
          <cell r="AA8"/>
          <cell r="AB8"/>
          <cell r="AC8"/>
          <cell r="AD8"/>
          <cell r="AE8"/>
          <cell r="AF8"/>
          <cell r="AG8">
            <v>0</v>
          </cell>
          <cell r="AH8"/>
          <cell r="AI8"/>
          <cell r="AJ8"/>
          <cell r="AK8"/>
          <cell r="AL8" t="str">
            <v>sup</v>
          </cell>
          <cell r="AM8"/>
          <cell r="AN8"/>
          <cell r="AO8"/>
          <cell r="AP8"/>
          <cell r="AQ8">
            <v>0</v>
          </cell>
          <cell r="AR8"/>
          <cell r="AS8"/>
          <cell r="AT8"/>
          <cell r="AU8"/>
          <cell r="AV8"/>
          <cell r="AW8"/>
          <cell r="AX8"/>
          <cell r="AY8"/>
          <cell r="AZ8"/>
          <cell r="BA8"/>
          <cell r="BB8"/>
          <cell r="BC8"/>
          <cell r="BD8"/>
          <cell r="BE8"/>
          <cell r="BF8" t="str">
            <v>เหนียว</v>
          </cell>
          <cell r="BG8"/>
          <cell r="BH8"/>
        </row>
        <row r="9">
          <cell r="G9">
            <v>612</v>
          </cell>
          <cell r="H9" t="str">
            <v>BSC</v>
          </cell>
          <cell r="I9">
            <v>5</v>
          </cell>
          <cell r="J9">
            <v>14.15</v>
          </cell>
          <cell r="K9">
            <v>14.15</v>
          </cell>
          <cell r="L9"/>
          <cell r="M9"/>
          <cell r="N9" t="str">
            <v>อ้อยน้ำราด</v>
          </cell>
          <cell r="O9"/>
          <cell r="P9"/>
          <cell r="Q9">
            <v>0</v>
          </cell>
          <cell r="R9"/>
          <cell r="S9"/>
          <cell r="T9"/>
          <cell r="U9">
            <v>14.15</v>
          </cell>
          <cell r="V9"/>
          <cell r="W9">
            <v>14.15</v>
          </cell>
          <cell r="X9">
            <v>183.95000000000002</v>
          </cell>
          <cell r="Y9">
            <v>13</v>
          </cell>
          <cell r="Z9">
            <v>2002.2250000000001</v>
          </cell>
          <cell r="AA9">
            <v>141.5</v>
          </cell>
          <cell r="AB9">
            <v>141.5</v>
          </cell>
          <cell r="AC9">
            <v>10</v>
          </cell>
          <cell r="AD9">
            <v>113.2</v>
          </cell>
          <cell r="AE9">
            <v>8</v>
          </cell>
          <cell r="AF9">
            <v>85</v>
          </cell>
          <cell r="AG9">
            <v>4.7427561837455832</v>
          </cell>
          <cell r="AH9">
            <v>242543</v>
          </cell>
          <cell r="AI9" t="str">
            <v>อ้อยน้ำราด</v>
          </cell>
          <cell r="AJ9" t="str">
            <v>อ้อยปลูก</v>
          </cell>
          <cell r="AK9"/>
          <cell r="AL9" t="str">
            <v>Fully</v>
          </cell>
          <cell r="AM9" t="str">
            <v>สระ626</v>
          </cell>
          <cell r="AN9"/>
          <cell r="AO9"/>
          <cell r="AP9" t="str">
            <v>ขุดขยายสระ 608</v>
          </cell>
          <cell r="AQ9">
            <v>0</v>
          </cell>
          <cell r="AR9" t="str">
            <v>Fully</v>
          </cell>
          <cell r="AS9">
            <v>0</v>
          </cell>
          <cell r="AT9"/>
          <cell r="AU9"/>
          <cell r="AV9"/>
          <cell r="AW9">
            <v>14.15</v>
          </cell>
          <cell r="AX9" t="str">
            <v>น้ำหยด/ราดร่อง</v>
          </cell>
          <cell r="AY9" t="str">
            <v>โซล่าเซลล์ (บ่อ 5)</v>
          </cell>
          <cell r="AZ9" t="str">
            <v>ทำเอง รายวัน</v>
          </cell>
          <cell r="BA9" t="str">
            <v>&gt;4</v>
          </cell>
          <cell r="BB9" t="str">
            <v>yes</v>
          </cell>
          <cell r="BC9" t="str">
            <v>PK-2</v>
          </cell>
          <cell r="BD9">
            <v>1.85</v>
          </cell>
          <cell r="BE9" t="str">
            <v>เดี่ยว</v>
          </cell>
          <cell r="BF9" t="str">
            <v>เหนียว</v>
          </cell>
          <cell r="BG9" t="str">
            <v>ผ่าน</v>
          </cell>
          <cell r="BH9" t="str">
            <v>รถตัด</v>
          </cell>
        </row>
        <row r="10">
          <cell r="G10">
            <v>613</v>
          </cell>
          <cell r="H10" t="str">
            <v>BSC</v>
          </cell>
          <cell r="I10">
            <v>5</v>
          </cell>
          <cell r="J10">
            <v>29.67</v>
          </cell>
          <cell r="K10">
            <v>29.67</v>
          </cell>
          <cell r="L10"/>
          <cell r="M10"/>
          <cell r="N10" t="str">
            <v>อ้อยน้ำราด</v>
          </cell>
          <cell r="O10"/>
          <cell r="P10"/>
          <cell r="Q10">
            <v>0</v>
          </cell>
          <cell r="R10"/>
          <cell r="S10"/>
          <cell r="T10"/>
          <cell r="U10">
            <v>29.67</v>
          </cell>
          <cell r="V10"/>
          <cell r="W10">
            <v>29.67</v>
          </cell>
          <cell r="X10">
            <v>385.71000000000004</v>
          </cell>
          <cell r="Y10">
            <v>13</v>
          </cell>
          <cell r="Z10">
            <v>8803.0890000000018</v>
          </cell>
          <cell r="AA10">
            <v>296.70000000000005</v>
          </cell>
          <cell r="AB10">
            <v>296.70000000000005</v>
          </cell>
          <cell r="AC10">
            <v>10</v>
          </cell>
          <cell r="AD10">
            <v>237.36</v>
          </cell>
          <cell r="AE10">
            <v>8</v>
          </cell>
          <cell r="AF10">
            <v>85</v>
          </cell>
          <cell r="AG10">
            <v>9.0374115267947417</v>
          </cell>
          <cell r="AH10">
            <v>242543</v>
          </cell>
          <cell r="AI10" t="str">
            <v>อ้อยน้ำราด</v>
          </cell>
          <cell r="AJ10" t="str">
            <v>อ้อยปลูก</v>
          </cell>
          <cell r="AK10"/>
          <cell r="AL10" t="str">
            <v>Fully</v>
          </cell>
          <cell r="AM10" t="str">
            <v>สระ626</v>
          </cell>
          <cell r="AN10"/>
          <cell r="AO10"/>
          <cell r="AP10" t="str">
            <v>ขุดขยายสระ 608</v>
          </cell>
          <cell r="AQ10">
            <v>0</v>
          </cell>
          <cell r="AR10" t="str">
            <v>Fully</v>
          </cell>
          <cell r="AS10">
            <v>0</v>
          </cell>
          <cell r="AT10"/>
          <cell r="AU10"/>
          <cell r="AV10"/>
          <cell r="AW10">
            <v>29.67</v>
          </cell>
          <cell r="AX10" t="str">
            <v>น้ำหยด/ราดร่อง</v>
          </cell>
          <cell r="AY10" t="str">
            <v>โซล่าเซลล์ (บ่อ 5)</v>
          </cell>
          <cell r="AZ10" t="str">
            <v>ทำเอง รายวัน</v>
          </cell>
          <cell r="BA10" t="str">
            <v>&gt;4</v>
          </cell>
          <cell r="BB10" t="str">
            <v>yes</v>
          </cell>
          <cell r="BC10" t="str">
            <v>KK-3</v>
          </cell>
          <cell r="BD10">
            <v>1.85</v>
          </cell>
          <cell r="BE10" t="str">
            <v>เดี่ยว</v>
          </cell>
          <cell r="BF10" t="str">
            <v>เหนียว</v>
          </cell>
          <cell r="BG10" t="str">
            <v>ผ่าน</v>
          </cell>
          <cell r="BH10" t="str">
            <v>รถตัด</v>
          </cell>
        </row>
        <row r="11">
          <cell r="G11">
            <v>614</v>
          </cell>
          <cell r="H11" t="str">
            <v>BSC</v>
          </cell>
          <cell r="I11">
            <v>5</v>
          </cell>
          <cell r="J11">
            <v>27.23</v>
          </cell>
          <cell r="K11">
            <v>25.78</v>
          </cell>
          <cell r="L11"/>
          <cell r="M11"/>
          <cell r="N11" t="str">
            <v>อ้อยน้ำราด</v>
          </cell>
          <cell r="O11" t="str">
            <v>ถนน</v>
          </cell>
          <cell r="P11">
            <v>0</v>
          </cell>
          <cell r="Q11">
            <v>0</v>
          </cell>
          <cell r="R11"/>
          <cell r="S11"/>
          <cell r="T11"/>
          <cell r="U11">
            <v>25.78</v>
          </cell>
          <cell r="V11"/>
          <cell r="W11">
            <v>25.78</v>
          </cell>
          <cell r="X11">
            <v>335.14</v>
          </cell>
          <cell r="Y11">
            <v>13</v>
          </cell>
          <cell r="Z11">
            <v>6646.0840000000007</v>
          </cell>
          <cell r="AA11">
            <v>257.8</v>
          </cell>
          <cell r="AB11">
            <v>257.8</v>
          </cell>
          <cell r="AC11">
            <v>10</v>
          </cell>
          <cell r="AD11">
            <v>206.24</v>
          </cell>
          <cell r="AE11">
            <v>8</v>
          </cell>
          <cell r="AF11">
            <v>85</v>
          </cell>
          <cell r="AG11">
            <v>8.7785104732350661</v>
          </cell>
          <cell r="AH11">
            <v>242546</v>
          </cell>
          <cell r="AI11" t="str">
            <v>อ้อยน้ำราด</v>
          </cell>
          <cell r="AJ11" t="str">
            <v>อ้อยปลูก</v>
          </cell>
          <cell r="AK11"/>
          <cell r="AL11" t="str">
            <v>Fully</v>
          </cell>
          <cell r="AM11" t="str">
            <v>สระ626</v>
          </cell>
          <cell r="AN11"/>
          <cell r="AO11"/>
          <cell r="AP11" t="str">
            <v>ขุดขยายสระ 608</v>
          </cell>
          <cell r="AQ11">
            <v>0</v>
          </cell>
          <cell r="AR11" t="str">
            <v>Fully</v>
          </cell>
          <cell r="AS11">
            <v>0</v>
          </cell>
          <cell r="AT11"/>
          <cell r="AU11"/>
          <cell r="AV11"/>
          <cell r="AW11">
            <v>25.78</v>
          </cell>
          <cell r="AX11" t="str">
            <v>น้ำหยด/ราดร่อง</v>
          </cell>
          <cell r="AY11" t="str">
            <v>โซล่าเซลล์ (บ่อ 5)</v>
          </cell>
          <cell r="AZ11" t="str">
            <v>ทำเอง รายวัน</v>
          </cell>
          <cell r="BA11" t="str">
            <v>&gt;4</v>
          </cell>
          <cell r="BB11" t="str">
            <v>yes</v>
          </cell>
          <cell r="BC11" t="str">
            <v>PK-2</v>
          </cell>
          <cell r="BD11">
            <v>1.85</v>
          </cell>
          <cell r="BE11" t="str">
            <v>คู่</v>
          </cell>
          <cell r="BF11" t="str">
            <v>เหนียว</v>
          </cell>
          <cell r="BG11" t="str">
            <v>ผ่าน</v>
          </cell>
          <cell r="BH11" t="str">
            <v>รถตัด</v>
          </cell>
        </row>
        <row r="12">
          <cell r="G12">
            <v>616</v>
          </cell>
          <cell r="H12"/>
          <cell r="I12">
            <v>5</v>
          </cell>
          <cell r="J12">
            <v>11.35</v>
          </cell>
          <cell r="K12">
            <v>11.35</v>
          </cell>
          <cell r="L12"/>
          <cell r="M12"/>
          <cell r="N12" t="str">
            <v>กองดินขุดสระบ่อ5</v>
          </cell>
          <cell r="O12" t="str">
            <v xml:space="preserve">ทิ้งดิน </v>
          </cell>
          <cell r="P12">
            <v>11.35</v>
          </cell>
          <cell r="Q12">
            <v>0</v>
          </cell>
          <cell r="R12"/>
          <cell r="S12"/>
          <cell r="T12"/>
          <cell r="U12"/>
          <cell r="V12"/>
          <cell r="W12">
            <v>0</v>
          </cell>
          <cell r="X12"/>
          <cell r="Y12"/>
          <cell r="Z12"/>
          <cell r="AA12"/>
          <cell r="AB12"/>
          <cell r="AC12"/>
          <cell r="AD12"/>
          <cell r="AE12"/>
          <cell r="AF12"/>
          <cell r="AG12">
            <v>0</v>
          </cell>
          <cell r="AH12"/>
          <cell r="AI12"/>
          <cell r="AJ12"/>
          <cell r="AK12"/>
          <cell r="AL12">
            <v>0</v>
          </cell>
          <cell r="AM12"/>
          <cell r="AN12"/>
          <cell r="AO12"/>
          <cell r="AP12"/>
          <cell r="AQ12">
            <v>0</v>
          </cell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 t="str">
            <v>เหนียว</v>
          </cell>
          <cell r="BG12"/>
          <cell r="BH12"/>
        </row>
        <row r="13">
          <cell r="G13">
            <v>617</v>
          </cell>
          <cell r="H13" t="str">
            <v>BSC</v>
          </cell>
          <cell r="I13">
            <v>5</v>
          </cell>
          <cell r="J13">
            <v>60.6</v>
          </cell>
          <cell r="K13">
            <v>68.8</v>
          </cell>
          <cell r="L13"/>
          <cell r="M13"/>
          <cell r="N13" t="str">
            <v>อ้อยตอ 1/ปลูกไม่ได้</v>
          </cell>
          <cell r="O13"/>
          <cell r="P13">
            <v>16.799999999999997</v>
          </cell>
          <cell r="Q13">
            <v>0</v>
          </cell>
          <cell r="R13"/>
          <cell r="S13"/>
          <cell r="T13"/>
          <cell r="U13">
            <v>52</v>
          </cell>
          <cell r="V13"/>
          <cell r="W13">
            <v>52</v>
          </cell>
          <cell r="X13">
            <v>520</v>
          </cell>
          <cell r="Y13">
            <v>10</v>
          </cell>
          <cell r="Z13">
            <v>27040</v>
          </cell>
          <cell r="AA13">
            <v>520</v>
          </cell>
          <cell r="AB13">
            <v>520</v>
          </cell>
          <cell r="AC13">
            <v>10</v>
          </cell>
          <cell r="AD13">
            <v>468</v>
          </cell>
          <cell r="AE13">
            <v>9</v>
          </cell>
          <cell r="AF13">
            <v>85</v>
          </cell>
          <cell r="AG13">
            <v>9.1957692307692316</v>
          </cell>
          <cell r="AH13">
            <v>242541</v>
          </cell>
          <cell r="AI13" t="str">
            <v>อ้อยตอ 1</v>
          </cell>
          <cell r="AJ13" t="str">
            <v>อ้อยตอ</v>
          </cell>
          <cell r="AK13"/>
          <cell r="AL13" t="str">
            <v>Fully</v>
          </cell>
          <cell r="AM13" t="str">
            <v>สระ626</v>
          </cell>
          <cell r="AN13"/>
          <cell r="AO13"/>
          <cell r="AP13"/>
          <cell r="AQ13">
            <v>0</v>
          </cell>
          <cell r="AR13" t="str">
            <v>Fully</v>
          </cell>
          <cell r="AS13">
            <v>0</v>
          </cell>
          <cell r="AT13"/>
          <cell r="AU13"/>
          <cell r="AV13"/>
          <cell r="AW13">
            <v>52</v>
          </cell>
          <cell r="AX13" t="str">
            <v>น้ำหยด/ราดร่อง</v>
          </cell>
          <cell r="AY13" t="str">
            <v>โซล่าเซลล์ (บ่อ 5)</v>
          </cell>
          <cell r="AZ13" t="str">
            <v>ทำเอง รายวัน</v>
          </cell>
          <cell r="BA13" t="str">
            <v>&gt;4</v>
          </cell>
          <cell r="BB13" t="str">
            <v>yes</v>
          </cell>
          <cell r="BC13" t="str">
            <v>KK-3/MP422/MP358</v>
          </cell>
          <cell r="BD13">
            <v>1.65</v>
          </cell>
          <cell r="BE13" t="str">
            <v>เดี่ยว</v>
          </cell>
          <cell r="BF13" t="str">
            <v>เหนียว</v>
          </cell>
          <cell r="BG13" t="str">
            <v>ผ่าน</v>
          </cell>
          <cell r="BH13" t="str">
            <v>รถตัด</v>
          </cell>
        </row>
        <row r="14">
          <cell r="G14">
            <v>618</v>
          </cell>
          <cell r="H14" t="str">
            <v>BSC</v>
          </cell>
          <cell r="I14">
            <v>5</v>
          </cell>
          <cell r="J14">
            <v>61.2</v>
          </cell>
          <cell r="K14">
            <v>68.81</v>
          </cell>
          <cell r="L14"/>
          <cell r="M14"/>
          <cell r="N14" t="str">
            <v>อ้อยตุลาคม</v>
          </cell>
          <cell r="O14" t="str">
            <v>New</v>
          </cell>
          <cell r="P14">
            <v>7.6099999999999994</v>
          </cell>
          <cell r="Q14">
            <v>0</v>
          </cell>
          <cell r="R14"/>
          <cell r="S14"/>
          <cell r="T14"/>
          <cell r="U14">
            <v>61.2</v>
          </cell>
          <cell r="V14"/>
          <cell r="W14">
            <v>61.2</v>
          </cell>
          <cell r="X14">
            <v>979.2</v>
          </cell>
          <cell r="Y14">
            <v>16</v>
          </cell>
          <cell r="Z14">
            <v>56181.600000000006</v>
          </cell>
          <cell r="AA14">
            <v>918</v>
          </cell>
          <cell r="AB14">
            <v>918</v>
          </cell>
          <cell r="AC14">
            <v>15</v>
          </cell>
          <cell r="AD14">
            <v>979.2</v>
          </cell>
          <cell r="AE14">
            <v>16</v>
          </cell>
          <cell r="AF14">
            <v>90</v>
          </cell>
          <cell r="AG14">
            <v>0</v>
          </cell>
          <cell r="AH14">
            <v>242475</v>
          </cell>
          <cell r="AI14" t="str">
            <v>อ้อยตุลาคม</v>
          </cell>
          <cell r="AJ14" t="str">
            <v>อ้อยปลูก</v>
          </cell>
          <cell r="AK14"/>
          <cell r="AL14" t="str">
            <v>Fully</v>
          </cell>
          <cell r="AM14" t="str">
            <v>สระ626</v>
          </cell>
          <cell r="AN14"/>
          <cell r="AO14"/>
          <cell r="AP14"/>
          <cell r="AQ14">
            <v>0</v>
          </cell>
          <cell r="AR14" t="str">
            <v>Fully</v>
          </cell>
          <cell r="AS14">
            <v>0</v>
          </cell>
          <cell r="AT14"/>
          <cell r="AU14"/>
          <cell r="AV14"/>
          <cell r="AW14">
            <v>61.2</v>
          </cell>
          <cell r="AX14" t="str">
            <v>น้ำหยด/ราดร่อง</v>
          </cell>
          <cell r="AY14" t="str">
            <v>เครื่องยนต์</v>
          </cell>
          <cell r="AZ14" t="str">
            <v>ทำเอง รายวัน</v>
          </cell>
          <cell r="BA14" t="str">
            <v>&gt;4</v>
          </cell>
          <cell r="BB14" t="str">
            <v>yes</v>
          </cell>
          <cell r="BC14" t="str">
            <v>KK-3/PK3</v>
          </cell>
          <cell r="BD14">
            <v>1.85</v>
          </cell>
          <cell r="BE14" t="str">
            <v>คู่</v>
          </cell>
          <cell r="BF14" t="str">
            <v>เหนียว</v>
          </cell>
          <cell r="BG14" t="str">
            <v>ผ่าน</v>
          </cell>
          <cell r="BH14" t="str">
            <v>รถตัด</v>
          </cell>
        </row>
        <row r="15">
          <cell r="G15">
            <v>620</v>
          </cell>
          <cell r="H15" t="str">
            <v>BSC</v>
          </cell>
          <cell r="I15">
            <v>5</v>
          </cell>
          <cell r="J15">
            <v>80.7</v>
          </cell>
          <cell r="K15">
            <v>86.07</v>
          </cell>
          <cell r="L15"/>
          <cell r="M15"/>
          <cell r="N15" t="str">
            <v>อ้อยตอ 1</v>
          </cell>
          <cell r="O15"/>
          <cell r="P15">
            <v>5.3699999999999903</v>
          </cell>
          <cell r="Q15">
            <v>0</v>
          </cell>
          <cell r="R15"/>
          <cell r="S15"/>
          <cell r="T15"/>
          <cell r="U15">
            <v>80.7</v>
          </cell>
          <cell r="V15"/>
          <cell r="W15">
            <v>80.7</v>
          </cell>
          <cell r="X15">
            <v>887.7</v>
          </cell>
          <cell r="Y15">
            <v>11</v>
          </cell>
          <cell r="Z15">
            <v>78149.88</v>
          </cell>
          <cell r="AA15">
            <v>968.40000000000009</v>
          </cell>
          <cell r="AB15">
            <v>968.40000000000009</v>
          </cell>
          <cell r="AC15">
            <v>12</v>
          </cell>
          <cell r="AD15">
            <v>968.40000000000009</v>
          </cell>
          <cell r="AE15">
            <v>12</v>
          </cell>
          <cell r="AF15">
            <v>85</v>
          </cell>
          <cell r="AG15">
            <v>10.909169764560097</v>
          </cell>
          <cell r="AH15">
            <v>242535</v>
          </cell>
          <cell r="AI15" t="str">
            <v>อ้อยตอ 1</v>
          </cell>
          <cell r="AJ15" t="str">
            <v>อ้อยตอ</v>
          </cell>
          <cell r="AK15"/>
          <cell r="AL15" t="str">
            <v>Fully</v>
          </cell>
          <cell r="AM15" t="str">
            <v>สระ626</v>
          </cell>
          <cell r="AN15"/>
          <cell r="AO15"/>
          <cell r="AP15"/>
          <cell r="AQ15">
            <v>0</v>
          </cell>
          <cell r="AR15" t="str">
            <v>Fully</v>
          </cell>
          <cell r="AS15">
            <v>0</v>
          </cell>
          <cell r="AT15"/>
          <cell r="AU15"/>
          <cell r="AV15"/>
          <cell r="AW15">
            <v>80.7</v>
          </cell>
          <cell r="AX15" t="str">
            <v>น้ำหยด/ราดร่อง</v>
          </cell>
          <cell r="AY15" t="str">
            <v>โซล่าเซลล์ (บ่อ 5)</v>
          </cell>
          <cell r="AZ15" t="str">
            <v>ทำเอง รายวัน</v>
          </cell>
          <cell r="BA15" t="str">
            <v>&gt;4</v>
          </cell>
          <cell r="BB15" t="str">
            <v>yes</v>
          </cell>
          <cell r="BC15" t="str">
            <v>KK-3</v>
          </cell>
          <cell r="BD15">
            <v>1.85</v>
          </cell>
          <cell r="BE15" t="str">
            <v>เดี่ยว/คู่</v>
          </cell>
          <cell r="BF15" t="str">
            <v>เหนียว</v>
          </cell>
          <cell r="BG15" t="str">
            <v>ผ่าน</v>
          </cell>
          <cell r="BH15" t="str">
            <v>รถตัด</v>
          </cell>
        </row>
        <row r="16">
          <cell r="G16">
            <v>626</v>
          </cell>
          <cell r="H16"/>
          <cell r="I16">
            <v>5</v>
          </cell>
          <cell r="J16">
            <v>77.42</v>
          </cell>
          <cell r="K16">
            <v>77.42</v>
          </cell>
          <cell r="L16"/>
          <cell r="M16"/>
          <cell r="N16" t="str">
            <v>สระน้ำ บ่อ5</v>
          </cell>
          <cell r="O16" t="str">
            <v>สระน้ำ</v>
          </cell>
          <cell r="P16">
            <v>77.42</v>
          </cell>
          <cell r="Q16">
            <v>0</v>
          </cell>
          <cell r="R16"/>
          <cell r="S16"/>
          <cell r="T16"/>
          <cell r="U16"/>
          <cell r="V16"/>
          <cell r="W16">
            <v>0</v>
          </cell>
          <cell r="X16"/>
          <cell r="Y16"/>
          <cell r="Z16"/>
          <cell r="AA16"/>
          <cell r="AB16"/>
          <cell r="AC16"/>
          <cell r="AD16"/>
          <cell r="AE16"/>
          <cell r="AF16"/>
          <cell r="AG16">
            <v>0</v>
          </cell>
          <cell r="AH16"/>
          <cell r="AI16"/>
          <cell r="AJ16"/>
          <cell r="AK16"/>
          <cell r="AL16">
            <v>0</v>
          </cell>
          <cell r="AM16"/>
          <cell r="AN16"/>
          <cell r="AO16"/>
          <cell r="AP16"/>
          <cell r="AQ16">
            <v>0</v>
          </cell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 t="str">
            <v>เหนียว</v>
          </cell>
          <cell r="BG16"/>
          <cell r="BH16"/>
        </row>
        <row r="17">
          <cell r="G17" t="str">
            <v>626/1</v>
          </cell>
          <cell r="H17"/>
          <cell r="I17">
            <v>5</v>
          </cell>
          <cell r="J17">
            <v>65.790000000000006</v>
          </cell>
          <cell r="K17">
            <v>65.790000000000006</v>
          </cell>
          <cell r="L17"/>
          <cell r="M17"/>
          <cell r="N17" t="str">
            <v>กองดินขุดสระบ่อ5</v>
          </cell>
          <cell r="O17" t="str">
            <v xml:space="preserve">ทิ้งดิน </v>
          </cell>
          <cell r="P17">
            <v>65.790000000000006</v>
          </cell>
          <cell r="Q17">
            <v>0</v>
          </cell>
          <cell r="R17"/>
          <cell r="S17"/>
          <cell r="T17"/>
          <cell r="U17"/>
          <cell r="V17"/>
          <cell r="W17">
            <v>0</v>
          </cell>
          <cell r="X17"/>
          <cell r="Y17"/>
          <cell r="Z17"/>
          <cell r="AA17"/>
          <cell r="AB17"/>
          <cell r="AC17"/>
          <cell r="AD17"/>
          <cell r="AE17"/>
          <cell r="AF17"/>
          <cell r="AG17">
            <v>0</v>
          </cell>
          <cell r="AH17"/>
          <cell r="AI17"/>
          <cell r="AJ17"/>
          <cell r="AK17"/>
          <cell r="AL17">
            <v>0</v>
          </cell>
          <cell r="AM17"/>
          <cell r="AN17"/>
          <cell r="AO17"/>
          <cell r="AP17"/>
          <cell r="AQ17">
            <v>0</v>
          </cell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 t="str">
            <v>เหนียว</v>
          </cell>
          <cell r="BG17"/>
          <cell r="BH17"/>
        </row>
        <row r="18">
          <cell r="G18">
            <v>632</v>
          </cell>
          <cell r="H18" t="str">
            <v>BSC</v>
          </cell>
          <cell r="I18">
            <v>4</v>
          </cell>
          <cell r="J18">
            <v>21.91</v>
          </cell>
          <cell r="K18">
            <v>21.91</v>
          </cell>
          <cell r="L18"/>
          <cell r="M18"/>
          <cell r="N18" t="str">
            <v>อ้อยตอ 1</v>
          </cell>
          <cell r="O18"/>
          <cell r="P18"/>
          <cell r="Q18">
            <v>0</v>
          </cell>
          <cell r="R18"/>
          <cell r="S18"/>
          <cell r="T18"/>
          <cell r="U18">
            <v>21.91</v>
          </cell>
          <cell r="V18"/>
          <cell r="W18">
            <v>21.91</v>
          </cell>
          <cell r="X18">
            <v>219.1</v>
          </cell>
          <cell r="Y18">
            <v>10</v>
          </cell>
          <cell r="Z18">
            <v>3360.3367000000003</v>
          </cell>
          <cell r="AA18">
            <v>153.37</v>
          </cell>
          <cell r="AB18">
            <v>153.37</v>
          </cell>
          <cell r="AC18">
            <v>7</v>
          </cell>
          <cell r="AD18">
            <v>153.37</v>
          </cell>
          <cell r="AE18">
            <v>7</v>
          </cell>
          <cell r="AF18">
            <v>80</v>
          </cell>
          <cell r="AG18">
            <v>6.1154723870378822</v>
          </cell>
          <cell r="AH18">
            <v>242545</v>
          </cell>
          <cell r="AI18" t="str">
            <v>อ้อยตอ 1</v>
          </cell>
          <cell r="AJ18" t="str">
            <v>อ้อยตอ</v>
          </cell>
          <cell r="AK18"/>
          <cell r="AL18" t="str">
            <v>sup</v>
          </cell>
          <cell r="AM18" t="str">
            <v>สระ635</v>
          </cell>
          <cell r="AN18"/>
          <cell r="AO18"/>
          <cell r="AP18"/>
          <cell r="AQ18">
            <v>0</v>
          </cell>
          <cell r="AR18" t="str">
            <v>Fully</v>
          </cell>
          <cell r="AS18">
            <v>0</v>
          </cell>
          <cell r="AT18"/>
          <cell r="AU18"/>
          <cell r="AV18"/>
          <cell r="AW18">
            <v>21.91</v>
          </cell>
          <cell r="AX18" t="str">
            <v>น้ำหยด/ราดร่อง</v>
          </cell>
          <cell r="AY18" t="str">
            <v>เครื่องยนต์</v>
          </cell>
          <cell r="AZ18" t="str">
            <v>ทำเอง รายวัน</v>
          </cell>
          <cell r="BA18"/>
          <cell r="BB18"/>
          <cell r="BC18" t="str">
            <v>KK-3</v>
          </cell>
          <cell r="BD18">
            <v>1.65</v>
          </cell>
          <cell r="BE18" t="str">
            <v>เดี่ยว</v>
          </cell>
          <cell r="BF18" t="str">
            <v>เหนียว</v>
          </cell>
          <cell r="BG18" t="str">
            <v>ผ่าน</v>
          </cell>
          <cell r="BH18" t="str">
            <v>รถตัด</v>
          </cell>
        </row>
        <row r="19">
          <cell r="G19">
            <v>634</v>
          </cell>
          <cell r="H19" t="str">
            <v>BSC</v>
          </cell>
          <cell r="I19">
            <v>4</v>
          </cell>
          <cell r="J19">
            <v>15.72</v>
          </cell>
          <cell r="K19">
            <v>15.72</v>
          </cell>
          <cell r="L19"/>
          <cell r="M19"/>
          <cell r="N19" t="str">
            <v>อ้อยตอ 1</v>
          </cell>
          <cell r="O19"/>
          <cell r="P19"/>
          <cell r="Q19">
            <v>0</v>
          </cell>
          <cell r="R19"/>
          <cell r="S19"/>
          <cell r="T19"/>
          <cell r="U19">
            <v>15.72</v>
          </cell>
          <cell r="V19"/>
          <cell r="W19">
            <v>15.72</v>
          </cell>
          <cell r="X19">
            <v>157.20000000000002</v>
          </cell>
          <cell r="Y19">
            <v>10</v>
          </cell>
          <cell r="Z19">
            <v>2471.1840000000002</v>
          </cell>
          <cell r="AA19">
            <v>157.20000000000002</v>
          </cell>
          <cell r="AB19">
            <v>157.20000000000002</v>
          </cell>
          <cell r="AC19">
            <v>10</v>
          </cell>
          <cell r="AD19">
            <v>157.20000000000002</v>
          </cell>
          <cell r="AE19">
            <v>10</v>
          </cell>
          <cell r="AF19">
            <v>80</v>
          </cell>
          <cell r="AG19">
            <v>10.877862595419847</v>
          </cell>
          <cell r="AH19">
            <v>242559</v>
          </cell>
          <cell r="AI19" t="str">
            <v>อ้อยตอ 1</v>
          </cell>
          <cell r="AJ19" t="str">
            <v>อ้อยตอ</v>
          </cell>
          <cell r="AK19"/>
          <cell r="AL19" t="str">
            <v>Fully</v>
          </cell>
          <cell r="AM19" t="str">
            <v>สระ635</v>
          </cell>
          <cell r="AN19">
            <v>0</v>
          </cell>
          <cell r="AO19">
            <v>0</v>
          </cell>
          <cell r="AP19"/>
          <cell r="AQ19">
            <v>0</v>
          </cell>
          <cell r="AR19" t="str">
            <v>Fully</v>
          </cell>
          <cell r="AS19">
            <v>0</v>
          </cell>
          <cell r="AT19"/>
          <cell r="AU19"/>
          <cell r="AV19"/>
          <cell r="AW19">
            <v>15.72</v>
          </cell>
          <cell r="AX19" t="str">
            <v>น้ำหยด/ราดร่อง</v>
          </cell>
          <cell r="AY19" t="str">
            <v>เครื่องยนต์</v>
          </cell>
          <cell r="AZ19" t="str">
            <v>ทำเอง รายวัน</v>
          </cell>
          <cell r="BA19" t="str">
            <v>&gt;4</v>
          </cell>
          <cell r="BB19" t="str">
            <v>yes</v>
          </cell>
          <cell r="BC19" t="str">
            <v>KK-3</v>
          </cell>
          <cell r="BD19">
            <v>1.85</v>
          </cell>
          <cell r="BE19" t="str">
            <v>คู่</v>
          </cell>
          <cell r="BF19" t="str">
            <v>เหนียว</v>
          </cell>
          <cell r="BG19" t="str">
            <v>ผ่าน</v>
          </cell>
          <cell r="BH19" t="str">
            <v>รถตัด</v>
          </cell>
        </row>
        <row r="20">
          <cell r="G20" t="str">
            <v>634/1</v>
          </cell>
          <cell r="H20"/>
          <cell r="I20"/>
          <cell r="J20">
            <v>5.49</v>
          </cell>
          <cell r="K20">
            <v>5.49</v>
          </cell>
          <cell r="L20"/>
          <cell r="M20"/>
          <cell r="N20" t="str">
            <v>แค้มป์</v>
          </cell>
          <cell r="O20" t="str">
            <v>แค้มป์</v>
          </cell>
          <cell r="P20">
            <v>5.49</v>
          </cell>
          <cell r="Q20">
            <v>0</v>
          </cell>
          <cell r="R20"/>
          <cell r="S20"/>
          <cell r="T20"/>
          <cell r="U20"/>
          <cell r="V20"/>
          <cell r="W20">
            <v>0</v>
          </cell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0</v>
          </cell>
          <cell r="AH20"/>
          <cell r="AI20"/>
          <cell r="AJ20"/>
          <cell r="AK20"/>
          <cell r="AL20">
            <v>0</v>
          </cell>
          <cell r="AM20"/>
          <cell r="AN20"/>
          <cell r="AO20"/>
          <cell r="AP20"/>
          <cell r="AQ20">
            <v>0</v>
          </cell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 t="str">
            <v>เหนียว</v>
          </cell>
          <cell r="BG20"/>
          <cell r="BH20"/>
        </row>
        <row r="21">
          <cell r="G21">
            <v>635</v>
          </cell>
          <cell r="H21"/>
          <cell r="I21">
            <v>4</v>
          </cell>
          <cell r="J21">
            <v>11.86</v>
          </cell>
          <cell r="K21">
            <v>11.86</v>
          </cell>
          <cell r="L21"/>
          <cell r="M21"/>
          <cell r="N21" t="str">
            <v>อ้อยน้ำราด</v>
          </cell>
          <cell r="O21"/>
          <cell r="P21"/>
          <cell r="Q21">
            <v>0</v>
          </cell>
          <cell r="R21"/>
          <cell r="S21"/>
          <cell r="T21"/>
          <cell r="U21">
            <v>11.86</v>
          </cell>
          <cell r="V21"/>
          <cell r="W21">
            <v>11.86</v>
          </cell>
          <cell r="X21">
            <v>154.18</v>
          </cell>
          <cell r="Y21">
            <v>13</v>
          </cell>
          <cell r="Z21">
            <v>1687.9151999999999</v>
          </cell>
          <cell r="AA21">
            <v>142.32</v>
          </cell>
          <cell r="AB21">
            <v>142.32</v>
          </cell>
          <cell r="AC21">
            <v>12</v>
          </cell>
          <cell r="AD21">
            <v>142.32</v>
          </cell>
          <cell r="AE21">
            <v>12</v>
          </cell>
          <cell r="AF21">
            <v>80</v>
          </cell>
          <cell r="AG21">
            <v>7.7740303541315354</v>
          </cell>
          <cell r="AH21">
            <v>242606</v>
          </cell>
          <cell r="AI21" t="str">
            <v>อ้อยน้ำราด</v>
          </cell>
          <cell r="AJ21" t="str">
            <v>อ้อยปลูก</v>
          </cell>
          <cell r="AK21"/>
          <cell r="AL21" t="str">
            <v>Fully</v>
          </cell>
          <cell r="AM21" t="str">
            <v>สระ635</v>
          </cell>
          <cell r="AN21">
            <v>85934</v>
          </cell>
          <cell r="AO21">
            <v>8593.4</v>
          </cell>
          <cell r="AP21"/>
          <cell r="AQ21">
            <v>0</v>
          </cell>
          <cell r="AR21" t="str">
            <v>Fully</v>
          </cell>
          <cell r="AS21">
            <v>0</v>
          </cell>
          <cell r="AT21"/>
          <cell r="AU21"/>
          <cell r="AV21"/>
          <cell r="AW21">
            <v>11.86</v>
          </cell>
          <cell r="AX21" t="str">
            <v>น้ำหยด/ราดร่อง</v>
          </cell>
          <cell r="AY21" t="str">
            <v>เครื่องยนต์</v>
          </cell>
          <cell r="AZ21" t="str">
            <v>ทำเอง รายวัน</v>
          </cell>
          <cell r="BA21" t="str">
            <v>&gt;4</v>
          </cell>
          <cell r="BB21" t="str">
            <v>yes</v>
          </cell>
          <cell r="BC21" t="str">
            <v>KK-3</v>
          </cell>
          <cell r="BD21">
            <v>1.85</v>
          </cell>
          <cell r="BE21" t="str">
            <v>คู่</v>
          </cell>
          <cell r="BF21" t="str">
            <v>เหนียว</v>
          </cell>
          <cell r="BG21" t="str">
            <v>ผ่าน</v>
          </cell>
          <cell r="BH21" t="str">
            <v>รถตัด</v>
          </cell>
        </row>
        <row r="22">
          <cell r="G22" t="str">
            <v>635/1</v>
          </cell>
          <cell r="H22"/>
          <cell r="I22">
            <v>4</v>
          </cell>
          <cell r="J22">
            <v>17.3</v>
          </cell>
          <cell r="K22">
            <v>17.3</v>
          </cell>
          <cell r="L22"/>
          <cell r="M22"/>
          <cell r="N22" t="str">
            <v>สระน้ำ บ่อ4</v>
          </cell>
          <cell r="O22" t="str">
            <v>สระน้ำ</v>
          </cell>
          <cell r="P22">
            <v>17.3</v>
          </cell>
          <cell r="Q22">
            <v>0</v>
          </cell>
          <cell r="R22"/>
          <cell r="S22"/>
          <cell r="T22"/>
          <cell r="U22"/>
          <cell r="V22"/>
          <cell r="W22">
            <v>0</v>
          </cell>
          <cell r="X22"/>
          <cell r="Y22"/>
          <cell r="Z22"/>
          <cell r="AA22"/>
          <cell r="AB22"/>
          <cell r="AC22"/>
          <cell r="AD22"/>
          <cell r="AE22"/>
          <cell r="AF22"/>
          <cell r="AG22">
            <v>0</v>
          </cell>
          <cell r="AH22"/>
          <cell r="AI22"/>
          <cell r="AJ22"/>
          <cell r="AK22"/>
          <cell r="AL22">
            <v>0</v>
          </cell>
          <cell r="AM22"/>
          <cell r="AN22"/>
          <cell r="AO22"/>
          <cell r="AP22"/>
          <cell r="AQ22">
            <v>0</v>
          </cell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 t="str">
            <v>เหนียว</v>
          </cell>
          <cell r="BG22"/>
          <cell r="BH22"/>
        </row>
        <row r="23">
          <cell r="G23" t="str">
            <v>635/2</v>
          </cell>
          <cell r="H23"/>
          <cell r="I23">
            <v>4</v>
          </cell>
          <cell r="J23">
            <v>6.79</v>
          </cell>
          <cell r="K23">
            <v>6.79</v>
          </cell>
          <cell r="L23"/>
          <cell r="M23"/>
          <cell r="N23" t="str">
            <v>กองดินขุดสระบ่อ4</v>
          </cell>
          <cell r="O23" t="str">
            <v xml:space="preserve">ทิ้งดิน </v>
          </cell>
          <cell r="P23">
            <v>6.79</v>
          </cell>
          <cell r="Q23">
            <v>0</v>
          </cell>
          <cell r="R23"/>
          <cell r="S23"/>
          <cell r="T23"/>
          <cell r="U23"/>
          <cell r="V23"/>
          <cell r="W23">
            <v>0</v>
          </cell>
          <cell r="X23"/>
          <cell r="Y23"/>
          <cell r="Z23"/>
          <cell r="AA23"/>
          <cell r="AB23"/>
          <cell r="AC23"/>
          <cell r="AD23"/>
          <cell r="AE23"/>
          <cell r="AF23"/>
          <cell r="AG23">
            <v>0</v>
          </cell>
          <cell r="AH23"/>
          <cell r="AI23"/>
          <cell r="AJ23"/>
          <cell r="AK23"/>
          <cell r="AL23">
            <v>0</v>
          </cell>
          <cell r="AM23"/>
          <cell r="AN23"/>
          <cell r="AO23"/>
          <cell r="AP23"/>
          <cell r="AQ23">
            <v>0</v>
          </cell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 t="str">
            <v>เหนียว</v>
          </cell>
          <cell r="BG23"/>
          <cell r="BH23"/>
        </row>
        <row r="24">
          <cell r="G24">
            <v>639</v>
          </cell>
          <cell r="H24" t="str">
            <v>BSC</v>
          </cell>
          <cell r="I24">
            <v>4</v>
          </cell>
          <cell r="J24">
            <v>8.3699999999999992</v>
          </cell>
          <cell r="K24">
            <v>8.3699999999999992</v>
          </cell>
          <cell r="L24"/>
          <cell r="M24"/>
          <cell r="N24" t="str">
            <v>อ้อยตอ 1</v>
          </cell>
          <cell r="O24"/>
          <cell r="P24"/>
          <cell r="Q24">
            <v>0</v>
          </cell>
          <cell r="R24"/>
          <cell r="S24"/>
          <cell r="T24"/>
          <cell r="U24">
            <v>8.3699999999999992</v>
          </cell>
          <cell r="V24"/>
          <cell r="W24">
            <v>8.3699999999999992</v>
          </cell>
          <cell r="X24">
            <v>87.884999999999991</v>
          </cell>
          <cell r="Y24">
            <v>10.5</v>
          </cell>
          <cell r="Z24">
            <v>700.56899999999985</v>
          </cell>
          <cell r="AA24">
            <v>83.699999999999989</v>
          </cell>
          <cell r="AB24">
            <v>83.699999999999989</v>
          </cell>
          <cell r="AC24">
            <v>10</v>
          </cell>
          <cell r="AD24">
            <v>83.699999999999989</v>
          </cell>
          <cell r="AE24">
            <v>10</v>
          </cell>
          <cell r="AF24">
            <v>80</v>
          </cell>
          <cell r="AG24">
            <v>10.346475507765831</v>
          </cell>
          <cell r="AH24">
            <v>242561</v>
          </cell>
          <cell r="AI24" t="str">
            <v>อ้อยตอ 1</v>
          </cell>
          <cell r="AJ24" t="str">
            <v>อ้อยตอ</v>
          </cell>
          <cell r="AK24"/>
          <cell r="AL24" t="str">
            <v>Fully</v>
          </cell>
          <cell r="AM24" t="str">
            <v>สระ635</v>
          </cell>
          <cell r="AN24">
            <v>0</v>
          </cell>
          <cell r="AO24">
            <v>0</v>
          </cell>
          <cell r="AP24"/>
          <cell r="AQ24">
            <v>0</v>
          </cell>
          <cell r="AR24" t="str">
            <v>sup</v>
          </cell>
          <cell r="AS24">
            <v>0</v>
          </cell>
          <cell r="AT24"/>
          <cell r="AU24"/>
          <cell r="AV24"/>
          <cell r="AW24">
            <v>8.3699999999999992</v>
          </cell>
          <cell r="AX24" t="str">
            <v>น้ำหยด/ราดร่อง</v>
          </cell>
          <cell r="AY24" t="str">
            <v>เครื่องยนต์</v>
          </cell>
          <cell r="AZ24" t="str">
            <v>ทำเอง รายวัน</v>
          </cell>
          <cell r="BA24">
            <v>2</v>
          </cell>
          <cell r="BB24" t="str">
            <v>yes</v>
          </cell>
          <cell r="BC24" t="str">
            <v>KK-3</v>
          </cell>
          <cell r="BD24">
            <v>1.85</v>
          </cell>
          <cell r="BE24" t="str">
            <v>เดี่ยว</v>
          </cell>
          <cell r="BF24" t="str">
            <v>เหนียว</v>
          </cell>
          <cell r="BG24" t="str">
            <v>ผ่าน</v>
          </cell>
          <cell r="BH24" t="str">
            <v>รถตัด</v>
          </cell>
        </row>
        <row r="25">
          <cell r="G25">
            <v>640</v>
          </cell>
          <cell r="H25" t="str">
            <v>BSC</v>
          </cell>
          <cell r="I25">
            <v>4</v>
          </cell>
          <cell r="J25">
            <v>20.11</v>
          </cell>
          <cell r="K25">
            <v>20.11</v>
          </cell>
          <cell r="L25"/>
          <cell r="M25"/>
          <cell r="N25" t="str">
            <v>อ้อยตอ 1</v>
          </cell>
          <cell r="O25"/>
          <cell r="P25"/>
          <cell r="Q25">
            <v>0</v>
          </cell>
          <cell r="R25"/>
          <cell r="S25"/>
          <cell r="T25"/>
          <cell r="U25">
            <v>20.11</v>
          </cell>
          <cell r="V25"/>
          <cell r="W25">
            <v>20.11</v>
          </cell>
          <cell r="X25">
            <v>201.1</v>
          </cell>
          <cell r="Y25">
            <v>10</v>
          </cell>
          <cell r="Z25">
            <v>4044.1209999999996</v>
          </cell>
          <cell r="AA25">
            <v>201.1</v>
          </cell>
          <cell r="AB25">
            <v>201.1</v>
          </cell>
          <cell r="AC25">
            <v>10</v>
          </cell>
          <cell r="AD25">
            <v>201.1</v>
          </cell>
          <cell r="AE25">
            <v>10</v>
          </cell>
          <cell r="AF25">
            <v>85</v>
          </cell>
          <cell r="AG25">
            <v>7.0039781203381413</v>
          </cell>
          <cell r="AH25">
            <v>242545</v>
          </cell>
          <cell r="AI25" t="str">
            <v>อ้อยตอ 1</v>
          </cell>
          <cell r="AJ25" t="str">
            <v>อ้อยตอ</v>
          </cell>
          <cell r="AK25"/>
          <cell r="AL25" t="str">
            <v>Sup</v>
          </cell>
          <cell r="AM25" t="str">
            <v>สระ635</v>
          </cell>
          <cell r="AN25"/>
          <cell r="AO25"/>
          <cell r="AP25"/>
          <cell r="AQ25">
            <v>0</v>
          </cell>
          <cell r="AR25" t="str">
            <v>sup</v>
          </cell>
          <cell r="AS25">
            <v>0</v>
          </cell>
          <cell r="AT25"/>
          <cell r="AU25"/>
          <cell r="AV25"/>
          <cell r="AW25">
            <v>20.11</v>
          </cell>
          <cell r="AX25" t="str">
            <v>น้ำหยด/ราดร่อง</v>
          </cell>
          <cell r="AY25" t="str">
            <v>เครื่องยนต์</v>
          </cell>
          <cell r="AZ25" t="str">
            <v>ทำเอง รายวัน</v>
          </cell>
          <cell r="BA25">
            <v>2</v>
          </cell>
          <cell r="BB25" t="str">
            <v>yes</v>
          </cell>
          <cell r="BC25" t="str">
            <v>KK-3</v>
          </cell>
          <cell r="BD25">
            <v>1.85</v>
          </cell>
          <cell r="BE25" t="str">
            <v>คู่</v>
          </cell>
          <cell r="BF25" t="str">
            <v>เหนียว</v>
          </cell>
          <cell r="BG25" t="str">
            <v>ผ่าน</v>
          </cell>
          <cell r="BH25" t="str">
            <v>รถตัด</v>
          </cell>
        </row>
        <row r="26">
          <cell r="G26">
            <v>701</v>
          </cell>
          <cell r="H26" t="str">
            <v>BSC</v>
          </cell>
          <cell r="I26">
            <v>1</v>
          </cell>
          <cell r="J26">
            <v>33.700000000000003</v>
          </cell>
          <cell r="K26">
            <v>33.700000000000003</v>
          </cell>
          <cell r="L26"/>
          <cell r="M26"/>
          <cell r="N26" t="str">
            <v>อ้อยตอ 1</v>
          </cell>
          <cell r="O26"/>
          <cell r="P26"/>
          <cell r="Q26">
            <v>0</v>
          </cell>
          <cell r="R26"/>
          <cell r="S26"/>
          <cell r="T26"/>
          <cell r="U26">
            <v>33.700000000000003</v>
          </cell>
          <cell r="V26"/>
          <cell r="W26">
            <v>33.700000000000003</v>
          </cell>
          <cell r="X26">
            <v>404.40000000000003</v>
          </cell>
          <cell r="Y26">
            <v>12</v>
          </cell>
          <cell r="Z26">
            <v>13628.280000000002</v>
          </cell>
          <cell r="AA26">
            <v>404.40000000000003</v>
          </cell>
          <cell r="AB26">
            <v>404.40000000000003</v>
          </cell>
          <cell r="AC26">
            <v>12</v>
          </cell>
          <cell r="AD26">
            <v>404.40000000000003</v>
          </cell>
          <cell r="AE26">
            <v>12</v>
          </cell>
          <cell r="AF26">
            <v>90</v>
          </cell>
          <cell r="AG26">
            <v>15.181305637982193</v>
          </cell>
          <cell r="AH26">
            <v>242507</v>
          </cell>
          <cell r="AI26" t="str">
            <v>อ้อยตอ 1</v>
          </cell>
          <cell r="AJ26" t="str">
            <v>อ้อยตอ</v>
          </cell>
          <cell r="AK26"/>
          <cell r="AL26" t="str">
            <v>Fully</v>
          </cell>
          <cell r="AM26" t="str">
            <v>สระ701</v>
          </cell>
          <cell r="AN26">
            <v>77004</v>
          </cell>
          <cell r="AO26">
            <v>7700.4</v>
          </cell>
          <cell r="AP26"/>
          <cell r="AQ26">
            <v>0</v>
          </cell>
          <cell r="AR26" t="str">
            <v>Fully</v>
          </cell>
          <cell r="AS26">
            <v>0</v>
          </cell>
          <cell r="AT26"/>
          <cell r="AU26"/>
          <cell r="AV26"/>
          <cell r="AW26">
            <v>33.700000000000003</v>
          </cell>
          <cell r="AX26" t="str">
            <v>น้ำหยด/ราดร่อง</v>
          </cell>
          <cell r="AY26" t="str">
            <v>เครื่องยนต์</v>
          </cell>
          <cell r="AZ26" t="str">
            <v>ทำเอง รายวัน</v>
          </cell>
          <cell r="BA26" t="str">
            <v>&gt;4</v>
          </cell>
          <cell r="BB26" t="str">
            <v>yes</v>
          </cell>
          <cell r="BC26" t="str">
            <v>KK-3</v>
          </cell>
          <cell r="BD26">
            <v>1.65</v>
          </cell>
          <cell r="BE26" t="str">
            <v>เดี่ยว</v>
          </cell>
          <cell r="BF26" t="str">
            <v>เหนียว</v>
          </cell>
          <cell r="BG26" t="str">
            <v>ผ่าน</v>
          </cell>
          <cell r="BH26" t="str">
            <v>รถตัด</v>
          </cell>
        </row>
        <row r="27">
          <cell r="G27">
            <v>702</v>
          </cell>
          <cell r="H27" t="str">
            <v>BSC</v>
          </cell>
          <cell r="I27">
            <v>1</v>
          </cell>
          <cell r="J27">
            <v>36.86</v>
          </cell>
          <cell r="K27">
            <v>36.86</v>
          </cell>
          <cell r="L27"/>
          <cell r="M27"/>
          <cell r="N27" t="str">
            <v>อ้อยตอ 1</v>
          </cell>
          <cell r="O27"/>
          <cell r="P27"/>
          <cell r="Q27">
            <v>0</v>
          </cell>
          <cell r="R27"/>
          <cell r="S27"/>
          <cell r="T27"/>
          <cell r="U27">
            <v>36.86</v>
          </cell>
          <cell r="V27"/>
          <cell r="W27">
            <v>36.86</v>
          </cell>
          <cell r="X27">
            <v>442.32</v>
          </cell>
          <cell r="Y27">
            <v>12</v>
          </cell>
          <cell r="Z27">
            <v>16303.915199999999</v>
          </cell>
          <cell r="AA27">
            <v>442.32</v>
          </cell>
          <cell r="AB27">
            <v>442.32</v>
          </cell>
          <cell r="AC27">
            <v>12</v>
          </cell>
          <cell r="AD27">
            <v>442.32</v>
          </cell>
          <cell r="AE27">
            <v>12</v>
          </cell>
          <cell r="AF27">
            <v>90</v>
          </cell>
          <cell r="AG27">
            <v>13.21215409658166</v>
          </cell>
          <cell r="AH27">
            <v>242509</v>
          </cell>
          <cell r="AI27" t="str">
            <v>อ้อยตอ 1</v>
          </cell>
          <cell r="AJ27" t="str">
            <v>อ้อยตอ</v>
          </cell>
          <cell r="AK27"/>
          <cell r="AL27" t="str">
            <v>Fully</v>
          </cell>
          <cell r="AM27" t="str">
            <v>สระ701</v>
          </cell>
          <cell r="AN27">
            <v>0</v>
          </cell>
          <cell r="AO27">
            <v>0</v>
          </cell>
          <cell r="AP27"/>
          <cell r="AQ27">
            <v>0</v>
          </cell>
          <cell r="AR27" t="str">
            <v>Fully</v>
          </cell>
          <cell r="AS27">
            <v>0</v>
          </cell>
          <cell r="AT27"/>
          <cell r="AU27"/>
          <cell r="AV27"/>
          <cell r="AW27">
            <v>36.86</v>
          </cell>
          <cell r="AX27" t="str">
            <v>น้ำหยด/ราดร่อง</v>
          </cell>
          <cell r="AY27" t="str">
            <v>เครื่องยนต์</v>
          </cell>
          <cell r="AZ27" t="str">
            <v>ทำเอง รายวัน</v>
          </cell>
          <cell r="BA27" t="str">
            <v>&gt;4</v>
          </cell>
          <cell r="BB27" t="str">
            <v>yes</v>
          </cell>
          <cell r="BC27" t="str">
            <v>KK-3</v>
          </cell>
          <cell r="BD27">
            <v>1.65</v>
          </cell>
          <cell r="BE27" t="str">
            <v>เดี่ยว</v>
          </cell>
          <cell r="BF27" t="str">
            <v>เหนียว</v>
          </cell>
          <cell r="BG27" t="str">
            <v>ผ่าน</v>
          </cell>
          <cell r="BH27" t="str">
            <v>รถตัด</v>
          </cell>
        </row>
        <row r="28">
          <cell r="G28">
            <v>703</v>
          </cell>
          <cell r="H28" t="str">
            <v>BSC</v>
          </cell>
          <cell r="I28"/>
          <cell r="J28">
            <v>39.83</v>
          </cell>
          <cell r="K28">
            <v>39.83</v>
          </cell>
          <cell r="L28"/>
          <cell r="M28"/>
          <cell r="N28" t="str">
            <v>อ้อยตอ 2</v>
          </cell>
          <cell r="O28" t="str">
            <v>New</v>
          </cell>
          <cell r="P28"/>
          <cell r="Q28">
            <v>0</v>
          </cell>
          <cell r="R28"/>
          <cell r="S28"/>
          <cell r="T28"/>
          <cell r="U28">
            <v>39.83</v>
          </cell>
          <cell r="V28"/>
          <cell r="W28">
            <v>39.83</v>
          </cell>
          <cell r="X28">
            <v>398.29999999999995</v>
          </cell>
          <cell r="Y28">
            <v>10</v>
          </cell>
          <cell r="Z28">
            <v>12691.431199999999</v>
          </cell>
          <cell r="AA28">
            <v>318.64</v>
          </cell>
          <cell r="AB28">
            <v>318.64</v>
          </cell>
          <cell r="AC28">
            <v>8</v>
          </cell>
          <cell r="AD28">
            <v>318.64</v>
          </cell>
          <cell r="AE28">
            <v>8</v>
          </cell>
          <cell r="AF28">
            <v>85</v>
          </cell>
          <cell r="AG28">
            <v>8.2844589505397952</v>
          </cell>
          <cell r="AH28">
            <v>242510</v>
          </cell>
          <cell r="AI28" t="str">
            <v>อ้อยตอ 2</v>
          </cell>
          <cell r="AJ28" t="str">
            <v>อ้อยตอ</v>
          </cell>
          <cell r="AK28"/>
          <cell r="AL28" t="str">
            <v>sup</v>
          </cell>
          <cell r="AM28" t="str">
            <v>ลำห้วย</v>
          </cell>
          <cell r="AN28"/>
          <cell r="AO28"/>
          <cell r="AP28" t="str">
            <v>ขุดสระใหม่ 703</v>
          </cell>
          <cell r="AQ28">
            <v>0</v>
          </cell>
          <cell r="AR28" t="str">
            <v>sup</v>
          </cell>
          <cell r="AS28">
            <v>0</v>
          </cell>
          <cell r="AT28"/>
          <cell r="AU28"/>
          <cell r="AV28"/>
          <cell r="AW28">
            <v>39.83</v>
          </cell>
          <cell r="AX28" t="str">
            <v>น้ำหยด/ราดร่อง</v>
          </cell>
          <cell r="AY28" t="str">
            <v>เครื่องยนต์</v>
          </cell>
          <cell r="AZ28" t="str">
            <v>ทำเอง รายวัน</v>
          </cell>
          <cell r="BA28">
            <v>2</v>
          </cell>
          <cell r="BB28" t="str">
            <v>yes</v>
          </cell>
          <cell r="BC28" t="str">
            <v>KK-3</v>
          </cell>
          <cell r="BD28">
            <v>1.85</v>
          </cell>
          <cell r="BE28" t="str">
            <v>คู่</v>
          </cell>
          <cell r="BF28" t="str">
            <v>เหนียว</v>
          </cell>
          <cell r="BG28" t="str">
            <v>ผ่าน</v>
          </cell>
          <cell r="BH28" t="str">
            <v>รถตัด</v>
          </cell>
        </row>
        <row r="29">
          <cell r="G29">
            <v>706</v>
          </cell>
          <cell r="H29"/>
          <cell r="I29">
            <v>1</v>
          </cell>
          <cell r="J29">
            <v>14.09</v>
          </cell>
          <cell r="K29">
            <v>14.09</v>
          </cell>
          <cell r="L29"/>
          <cell r="M29"/>
          <cell r="N29" t="str">
            <v>สระน้ำ บ่อ1</v>
          </cell>
          <cell r="O29" t="str">
            <v>สระน้ำ</v>
          </cell>
          <cell r="P29">
            <v>14.09</v>
          </cell>
          <cell r="Q29">
            <v>0</v>
          </cell>
          <cell r="R29"/>
          <cell r="S29"/>
          <cell r="T29"/>
          <cell r="U29"/>
          <cell r="V29"/>
          <cell r="W29">
            <v>0</v>
          </cell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0</v>
          </cell>
          <cell r="AH29"/>
          <cell r="AI29"/>
          <cell r="AJ29"/>
          <cell r="AK29"/>
          <cell r="AL29">
            <v>0</v>
          </cell>
          <cell r="AM29"/>
          <cell r="AN29"/>
          <cell r="AO29"/>
          <cell r="AP29"/>
          <cell r="AQ29">
            <v>0</v>
          </cell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 t="str">
            <v>เหนียว</v>
          </cell>
          <cell r="BG29"/>
          <cell r="BH29"/>
        </row>
        <row r="30">
          <cell r="G30" t="str">
            <v>706/1</v>
          </cell>
          <cell r="H30"/>
          <cell r="I30">
            <v>1</v>
          </cell>
          <cell r="J30">
            <v>9.06</v>
          </cell>
          <cell r="K30">
            <v>9.06</v>
          </cell>
          <cell r="L30"/>
          <cell r="M30"/>
          <cell r="N30" t="str">
            <v>กองดินขุดสระบ่อ1</v>
          </cell>
          <cell r="O30" t="str">
            <v xml:space="preserve">ทิ้งดิน </v>
          </cell>
          <cell r="P30">
            <v>9.06</v>
          </cell>
          <cell r="Q30">
            <v>0</v>
          </cell>
          <cell r="R30"/>
          <cell r="S30"/>
          <cell r="T30"/>
          <cell r="U30"/>
          <cell r="V30"/>
          <cell r="W30">
            <v>0</v>
          </cell>
          <cell r="X30"/>
          <cell r="Y30"/>
          <cell r="Z30"/>
          <cell r="AA30"/>
          <cell r="AB30"/>
          <cell r="AC30"/>
          <cell r="AD30"/>
          <cell r="AE30"/>
          <cell r="AF30"/>
          <cell r="AG30">
            <v>0</v>
          </cell>
          <cell r="AH30"/>
          <cell r="AI30"/>
          <cell r="AJ30"/>
          <cell r="AK30"/>
          <cell r="AL30">
            <v>0</v>
          </cell>
          <cell r="AM30"/>
          <cell r="AN30"/>
          <cell r="AO30"/>
          <cell r="AP30"/>
          <cell r="AQ30">
            <v>0</v>
          </cell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 t="str">
            <v>เหนียว</v>
          </cell>
          <cell r="BG30"/>
          <cell r="BH30"/>
        </row>
        <row r="31">
          <cell r="G31">
            <v>708</v>
          </cell>
          <cell r="H31" t="str">
            <v>BSC</v>
          </cell>
          <cell r="I31"/>
          <cell r="J31">
            <v>25.96</v>
          </cell>
          <cell r="K31">
            <v>25.96</v>
          </cell>
          <cell r="L31"/>
          <cell r="M31"/>
          <cell r="N31" t="str">
            <v>ให้ชาวไร่เช่า</v>
          </cell>
          <cell r="O31"/>
          <cell r="P31"/>
          <cell r="Q31">
            <v>0</v>
          </cell>
          <cell r="R31">
            <v>25.96</v>
          </cell>
          <cell r="S31"/>
          <cell r="T31"/>
          <cell r="U31"/>
          <cell r="V31"/>
          <cell r="W31">
            <v>0</v>
          </cell>
          <cell r="X31"/>
          <cell r="Y31"/>
          <cell r="Z31"/>
          <cell r="AA31"/>
          <cell r="AB31"/>
          <cell r="AC31"/>
          <cell r="AD31"/>
          <cell r="AE31"/>
          <cell r="AF31"/>
          <cell r="AG31">
            <v>0</v>
          </cell>
          <cell r="AH31"/>
          <cell r="AI31"/>
          <cell r="AJ31"/>
          <cell r="AK31"/>
          <cell r="AL31" t="str">
            <v>Rain</v>
          </cell>
          <cell r="AM31"/>
          <cell r="AN31"/>
          <cell r="AO31"/>
          <cell r="AP31"/>
          <cell r="AQ31">
            <v>0</v>
          </cell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 t="str">
            <v>เหนียว</v>
          </cell>
          <cell r="BG31"/>
          <cell r="BH31"/>
        </row>
        <row r="32">
          <cell r="G32">
            <v>710</v>
          </cell>
          <cell r="H32" t="str">
            <v>BSC</v>
          </cell>
          <cell r="I32"/>
          <cell r="J32">
            <v>14.24</v>
          </cell>
          <cell r="K32">
            <v>14.24</v>
          </cell>
          <cell r="L32"/>
          <cell r="M32"/>
          <cell r="N32" t="str">
            <v>ให้ชาวไร่เช่า</v>
          </cell>
          <cell r="O32"/>
          <cell r="P32"/>
          <cell r="Q32">
            <v>0</v>
          </cell>
          <cell r="R32">
            <v>14.24</v>
          </cell>
          <cell r="S32"/>
          <cell r="T32"/>
          <cell r="U32"/>
          <cell r="V32"/>
          <cell r="W32">
            <v>0</v>
          </cell>
          <cell r="X32"/>
          <cell r="Y32"/>
          <cell r="Z32"/>
          <cell r="AA32"/>
          <cell r="AB32"/>
          <cell r="AC32"/>
          <cell r="AD32"/>
          <cell r="AE32"/>
          <cell r="AF32"/>
          <cell r="AG32">
            <v>0</v>
          </cell>
          <cell r="AH32"/>
          <cell r="AI32"/>
          <cell r="AJ32"/>
          <cell r="AK32"/>
          <cell r="AL32" t="str">
            <v>Rain</v>
          </cell>
          <cell r="AM32"/>
          <cell r="AN32"/>
          <cell r="AO32"/>
          <cell r="AP32"/>
          <cell r="AQ32">
            <v>0</v>
          </cell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 t="str">
            <v>เหนียว</v>
          </cell>
          <cell r="BG32"/>
          <cell r="BH32"/>
        </row>
        <row r="33">
          <cell r="G33">
            <v>711</v>
          </cell>
          <cell r="H33" t="str">
            <v>BSC</v>
          </cell>
          <cell r="I33" t="str">
            <v>สระเก่า</v>
          </cell>
          <cell r="J33">
            <v>68.260000000000005</v>
          </cell>
          <cell r="K33">
            <v>68.260000000000005</v>
          </cell>
          <cell r="L33"/>
          <cell r="M33"/>
          <cell r="N33" t="str">
            <v>อ้อยตอ 1</v>
          </cell>
          <cell r="O33"/>
          <cell r="P33"/>
          <cell r="Q33">
            <v>0</v>
          </cell>
          <cell r="R33"/>
          <cell r="S33"/>
          <cell r="T33"/>
          <cell r="U33">
            <v>68.260000000000005</v>
          </cell>
          <cell r="V33"/>
          <cell r="W33">
            <v>68.260000000000005</v>
          </cell>
          <cell r="X33">
            <v>682.6</v>
          </cell>
          <cell r="Y33">
            <v>10</v>
          </cell>
          <cell r="Z33">
            <v>46594.276000000005</v>
          </cell>
          <cell r="AA33">
            <v>682.6</v>
          </cell>
          <cell r="AB33">
            <v>682.6</v>
          </cell>
          <cell r="AC33">
            <v>10</v>
          </cell>
          <cell r="AD33">
            <v>614.34</v>
          </cell>
          <cell r="AE33">
            <v>9</v>
          </cell>
          <cell r="AF33">
            <v>85</v>
          </cell>
          <cell r="AG33">
            <v>9.1193964254321731</v>
          </cell>
          <cell r="AH33">
            <v>242521</v>
          </cell>
          <cell r="AI33" t="str">
            <v>อ้อยตอ 1</v>
          </cell>
          <cell r="AJ33" t="str">
            <v>อ้อยตอ</v>
          </cell>
          <cell r="AK33"/>
          <cell r="AL33" t="str">
            <v>Fully</v>
          </cell>
          <cell r="AM33" t="str">
            <v>สระเก่า</v>
          </cell>
          <cell r="AN33">
            <v>48395</v>
          </cell>
          <cell r="AO33">
            <v>2419.75</v>
          </cell>
          <cell r="AP33"/>
          <cell r="AQ33">
            <v>0</v>
          </cell>
          <cell r="AR33" t="str">
            <v>Fully</v>
          </cell>
          <cell r="AS33">
            <v>0</v>
          </cell>
          <cell r="AT33"/>
          <cell r="AU33"/>
          <cell r="AV33"/>
          <cell r="AW33">
            <v>68.260000000000005</v>
          </cell>
          <cell r="AX33" t="str">
            <v>น้ำหยด/ราดร่อง</v>
          </cell>
          <cell r="AY33" t="str">
            <v>โซล่าเซลล์ (บ่อ 2)</v>
          </cell>
          <cell r="AZ33" t="str">
            <v>ทำเอง รายวัน</v>
          </cell>
          <cell r="BA33" t="str">
            <v>&gt;4</v>
          </cell>
          <cell r="BB33" t="str">
            <v>yes</v>
          </cell>
          <cell r="BC33" t="str">
            <v>KK-3</v>
          </cell>
          <cell r="BD33">
            <v>1.65</v>
          </cell>
          <cell r="BE33" t="str">
            <v>เดี่ยว</v>
          </cell>
          <cell r="BF33" t="str">
            <v>เหนียว</v>
          </cell>
          <cell r="BG33" t="str">
            <v>ผ่าน</v>
          </cell>
          <cell r="BH33" t="str">
            <v>รถตัด</v>
          </cell>
        </row>
        <row r="34">
          <cell r="G34">
            <v>714</v>
          </cell>
          <cell r="H34" t="str">
            <v>BSC</v>
          </cell>
          <cell r="I34">
            <v>2</v>
          </cell>
          <cell r="J34">
            <v>12.42</v>
          </cell>
          <cell r="K34">
            <v>12.42</v>
          </cell>
          <cell r="L34"/>
          <cell r="M34"/>
          <cell r="N34" t="str">
            <v>อ้อยตอ 1</v>
          </cell>
          <cell r="O34"/>
          <cell r="P34"/>
          <cell r="Q34">
            <v>0</v>
          </cell>
          <cell r="R34"/>
          <cell r="S34"/>
          <cell r="T34"/>
          <cell r="U34">
            <v>12.42</v>
          </cell>
          <cell r="V34"/>
          <cell r="W34">
            <v>12.42</v>
          </cell>
          <cell r="X34">
            <v>124.2</v>
          </cell>
          <cell r="Y34">
            <v>10</v>
          </cell>
          <cell r="Z34">
            <v>1542.5640000000001</v>
          </cell>
          <cell r="AA34">
            <v>124.2</v>
          </cell>
          <cell r="AB34">
            <v>124.2</v>
          </cell>
          <cell r="AC34">
            <v>10</v>
          </cell>
          <cell r="AD34">
            <v>124.2</v>
          </cell>
          <cell r="AE34">
            <v>10</v>
          </cell>
          <cell r="AF34">
            <v>85</v>
          </cell>
          <cell r="AG34">
            <v>8.3582930756843794</v>
          </cell>
          <cell r="AH34">
            <v>242521</v>
          </cell>
          <cell r="AI34" t="str">
            <v>อ้อยตอ 1</v>
          </cell>
          <cell r="AJ34" t="str">
            <v>อ้อยตอ</v>
          </cell>
          <cell r="AK34"/>
          <cell r="AL34" t="str">
            <v>sup</v>
          </cell>
          <cell r="AM34" t="str">
            <v>สระ711</v>
          </cell>
          <cell r="AN34">
            <v>0</v>
          </cell>
          <cell r="AO34">
            <v>0</v>
          </cell>
          <cell r="AP34"/>
          <cell r="AQ34">
            <v>0</v>
          </cell>
          <cell r="AR34" t="str">
            <v>Fully</v>
          </cell>
          <cell r="AS34">
            <v>0</v>
          </cell>
          <cell r="AT34"/>
          <cell r="AU34"/>
          <cell r="AV34"/>
          <cell r="AW34">
            <v>12.42</v>
          </cell>
          <cell r="AX34" t="str">
            <v>น้ำหยด/ราดร่อง</v>
          </cell>
          <cell r="AY34" t="str">
            <v>โซล่าเซลล์ (บ่อ 2)</v>
          </cell>
          <cell r="AZ34" t="str">
            <v>ทำเอง รายวัน</v>
          </cell>
          <cell r="BA34"/>
          <cell r="BB34"/>
          <cell r="BC34" t="str">
            <v>KK-3</v>
          </cell>
          <cell r="BD34">
            <v>1.65</v>
          </cell>
          <cell r="BE34" t="str">
            <v>เดี่ยว</v>
          </cell>
          <cell r="BF34" t="str">
            <v>เหนียว</v>
          </cell>
          <cell r="BG34" t="str">
            <v>ผ่าน</v>
          </cell>
          <cell r="BH34" t="str">
            <v>รถตัด</v>
          </cell>
        </row>
        <row r="35">
          <cell r="G35">
            <v>715</v>
          </cell>
          <cell r="H35" t="str">
            <v>BSC</v>
          </cell>
          <cell r="I35">
            <v>2</v>
          </cell>
          <cell r="J35">
            <v>59.33</v>
          </cell>
          <cell r="K35">
            <v>59.33</v>
          </cell>
          <cell r="L35"/>
          <cell r="M35"/>
          <cell r="N35" t="str">
            <v>อ้อยตอ 1</v>
          </cell>
          <cell r="O35"/>
          <cell r="P35"/>
          <cell r="Q35">
            <v>0</v>
          </cell>
          <cell r="R35"/>
          <cell r="S35"/>
          <cell r="T35"/>
          <cell r="U35">
            <v>59.33</v>
          </cell>
          <cell r="V35"/>
          <cell r="W35">
            <v>59.33</v>
          </cell>
          <cell r="X35">
            <v>593.29999999999995</v>
          </cell>
          <cell r="Y35">
            <v>10</v>
          </cell>
          <cell r="Z35">
            <v>35200.488999999994</v>
          </cell>
          <cell r="AA35">
            <v>593.29999999999995</v>
          </cell>
          <cell r="AB35">
            <v>593.29999999999995</v>
          </cell>
          <cell r="AC35">
            <v>10</v>
          </cell>
          <cell r="AD35">
            <v>593.29999999999995</v>
          </cell>
          <cell r="AE35">
            <v>10</v>
          </cell>
          <cell r="AF35">
            <v>85</v>
          </cell>
          <cell r="AG35">
            <v>9.4721051744480018</v>
          </cell>
          <cell r="AH35">
            <v>242523</v>
          </cell>
          <cell r="AI35" t="str">
            <v>อ้อยตอ 1</v>
          </cell>
          <cell r="AJ35" t="str">
            <v>อ้อยตอ</v>
          </cell>
          <cell r="AK35"/>
          <cell r="AL35" t="str">
            <v>sup</v>
          </cell>
          <cell r="AM35" t="str">
            <v>สระ711</v>
          </cell>
          <cell r="AN35">
            <v>0</v>
          </cell>
          <cell r="AO35">
            <v>0</v>
          </cell>
          <cell r="AP35"/>
          <cell r="AQ35">
            <v>0</v>
          </cell>
          <cell r="AR35" t="str">
            <v>Fully</v>
          </cell>
          <cell r="AS35">
            <v>0</v>
          </cell>
          <cell r="AT35"/>
          <cell r="AU35"/>
          <cell r="AV35"/>
          <cell r="AW35">
            <v>59.33</v>
          </cell>
          <cell r="AX35" t="str">
            <v>น้ำหยด/ราดร่อง</v>
          </cell>
          <cell r="AY35" t="str">
            <v>โซล่าเซลล์ (บ่อ 2)</v>
          </cell>
          <cell r="AZ35" t="str">
            <v>ทำเอง รายวัน</v>
          </cell>
          <cell r="BA35"/>
          <cell r="BB35"/>
          <cell r="BC35" t="str">
            <v>KK3/UT-15</v>
          </cell>
          <cell r="BD35">
            <v>1.65</v>
          </cell>
          <cell r="BE35" t="str">
            <v>เดี่ยว</v>
          </cell>
          <cell r="BF35" t="str">
            <v>เหนียว</v>
          </cell>
          <cell r="BG35" t="str">
            <v>ผ่าน</v>
          </cell>
          <cell r="BH35" t="str">
            <v>รถตัด</v>
          </cell>
        </row>
        <row r="36">
          <cell r="G36">
            <v>718</v>
          </cell>
          <cell r="H36" t="str">
            <v>BSC</v>
          </cell>
          <cell r="I36">
            <v>2</v>
          </cell>
          <cell r="J36">
            <v>11.98</v>
          </cell>
          <cell r="K36">
            <v>11.98</v>
          </cell>
          <cell r="L36"/>
          <cell r="M36"/>
          <cell r="N36" t="str">
            <v>อ้อยน้ำราด</v>
          </cell>
          <cell r="O36"/>
          <cell r="P36"/>
          <cell r="Q36">
            <v>0</v>
          </cell>
          <cell r="R36"/>
          <cell r="S36"/>
          <cell r="T36"/>
          <cell r="U36">
            <v>11.98</v>
          </cell>
          <cell r="V36"/>
          <cell r="W36">
            <v>11.98</v>
          </cell>
          <cell r="X36">
            <v>155.74</v>
          </cell>
          <cell r="Y36">
            <v>13</v>
          </cell>
          <cell r="Z36">
            <v>1722.2447999999999</v>
          </cell>
          <cell r="AA36">
            <v>143.76</v>
          </cell>
          <cell r="AB36">
            <v>143.76</v>
          </cell>
          <cell r="AC36">
            <v>12</v>
          </cell>
          <cell r="AD36">
            <v>143.76</v>
          </cell>
          <cell r="AE36">
            <v>12</v>
          </cell>
          <cell r="AF36">
            <v>85</v>
          </cell>
          <cell r="AG36">
            <v>5.4883138564273786</v>
          </cell>
          <cell r="AH36">
            <v>242544</v>
          </cell>
          <cell r="AI36" t="str">
            <v>อ้อยน้ำราด</v>
          </cell>
          <cell r="AJ36" t="str">
            <v>อ้อยปลูก</v>
          </cell>
          <cell r="AK36"/>
          <cell r="AL36" t="str">
            <v>Fully</v>
          </cell>
          <cell r="AM36" t="str">
            <v>สระ711</v>
          </cell>
          <cell r="AN36">
            <v>103298</v>
          </cell>
          <cell r="AO36">
            <v>3098.94</v>
          </cell>
          <cell r="AP36"/>
          <cell r="AQ36">
            <v>0</v>
          </cell>
          <cell r="AR36" t="str">
            <v>Fully</v>
          </cell>
          <cell r="AS36">
            <v>0</v>
          </cell>
          <cell r="AT36"/>
          <cell r="AU36"/>
          <cell r="AV36"/>
          <cell r="AW36">
            <v>11.98</v>
          </cell>
          <cell r="AX36" t="str">
            <v>น้ำหยด/ราดร่อง</v>
          </cell>
          <cell r="AY36" t="str">
            <v>โซล่าเซลล์ (บ่อ 2)</v>
          </cell>
          <cell r="AZ36" t="str">
            <v>ทำเอง รายวัน</v>
          </cell>
          <cell r="BA36" t="str">
            <v>&gt;4</v>
          </cell>
          <cell r="BB36" t="str">
            <v>yes</v>
          </cell>
          <cell r="BC36" t="str">
            <v>KK-3</v>
          </cell>
          <cell r="BD36">
            <v>1.65</v>
          </cell>
          <cell r="BE36" t="str">
            <v>เดี่ยว</v>
          </cell>
          <cell r="BF36" t="str">
            <v>เหนียว</v>
          </cell>
          <cell r="BG36" t="str">
            <v>ผ่าน</v>
          </cell>
          <cell r="BH36" t="str">
            <v>รถตัด</v>
          </cell>
        </row>
        <row r="37">
          <cell r="G37">
            <v>719</v>
          </cell>
          <cell r="H37" t="str">
            <v>BSC</v>
          </cell>
          <cell r="I37">
            <v>2</v>
          </cell>
          <cell r="J37">
            <v>16.82</v>
          </cell>
          <cell r="K37">
            <v>16.82</v>
          </cell>
          <cell r="L37"/>
          <cell r="M37"/>
          <cell r="N37" t="str">
            <v>อ้อยน้ำราด</v>
          </cell>
          <cell r="O37"/>
          <cell r="P37"/>
          <cell r="Q37">
            <v>0</v>
          </cell>
          <cell r="R37"/>
          <cell r="S37"/>
          <cell r="T37"/>
          <cell r="U37">
            <v>16.82</v>
          </cell>
          <cell r="V37"/>
          <cell r="W37">
            <v>16.82</v>
          </cell>
          <cell r="X37">
            <v>218.66</v>
          </cell>
          <cell r="Y37">
            <v>13</v>
          </cell>
          <cell r="Z37">
            <v>3394.9488000000001</v>
          </cell>
          <cell r="AA37">
            <v>201.84</v>
          </cell>
          <cell r="AB37">
            <v>201.84</v>
          </cell>
          <cell r="AC37">
            <v>12</v>
          </cell>
          <cell r="AD37">
            <v>201.84</v>
          </cell>
          <cell r="AE37">
            <v>12</v>
          </cell>
          <cell r="AF37">
            <v>85</v>
          </cell>
          <cell r="AG37">
            <v>7.9518430439952432</v>
          </cell>
          <cell r="AH37">
            <v>242545</v>
          </cell>
          <cell r="AI37" t="str">
            <v>อ้อยน้ำราด</v>
          </cell>
          <cell r="AJ37" t="str">
            <v>อ้อยปลูก</v>
          </cell>
          <cell r="AK37"/>
          <cell r="AL37" t="str">
            <v>Fully</v>
          </cell>
          <cell r="AM37" t="str">
            <v>สระ711</v>
          </cell>
          <cell r="AN37">
            <v>0</v>
          </cell>
          <cell r="AO37">
            <v>0</v>
          </cell>
          <cell r="AP37"/>
          <cell r="AQ37">
            <v>0</v>
          </cell>
          <cell r="AR37" t="str">
            <v>Fully</v>
          </cell>
          <cell r="AS37">
            <v>0</v>
          </cell>
          <cell r="AT37"/>
          <cell r="AU37"/>
          <cell r="AV37"/>
          <cell r="AW37">
            <v>16.82</v>
          </cell>
          <cell r="AX37" t="str">
            <v>น้ำหยด/ราดร่อง</v>
          </cell>
          <cell r="AY37" t="str">
            <v>โซล่าเซลล์ (บ่อ 2)</v>
          </cell>
          <cell r="AZ37" t="str">
            <v>ทำเอง รายวัน</v>
          </cell>
          <cell r="BA37" t="str">
            <v>&gt;4</v>
          </cell>
          <cell r="BB37" t="str">
            <v>yes</v>
          </cell>
          <cell r="BC37" t="str">
            <v>KK-3</v>
          </cell>
          <cell r="BD37">
            <v>1.65</v>
          </cell>
          <cell r="BE37" t="str">
            <v>เดี่ยว</v>
          </cell>
          <cell r="BF37" t="str">
            <v>เหนียว</v>
          </cell>
          <cell r="BG37" t="str">
            <v>ผ่าน</v>
          </cell>
          <cell r="BH37" t="str">
            <v>รถตัด</v>
          </cell>
        </row>
        <row r="38">
          <cell r="G38">
            <v>720</v>
          </cell>
          <cell r="H38" t="str">
            <v>BSC</v>
          </cell>
          <cell r="I38">
            <v>2</v>
          </cell>
          <cell r="J38">
            <v>10.23</v>
          </cell>
          <cell r="K38">
            <v>10.23</v>
          </cell>
          <cell r="L38"/>
          <cell r="M38"/>
          <cell r="N38" t="str">
            <v>อ้อยน้ำราด</v>
          </cell>
          <cell r="O38"/>
          <cell r="P38"/>
          <cell r="Q38">
            <v>0</v>
          </cell>
          <cell r="R38"/>
          <cell r="S38"/>
          <cell r="T38"/>
          <cell r="U38">
            <v>10.23</v>
          </cell>
          <cell r="V38"/>
          <cell r="W38">
            <v>10.23</v>
          </cell>
          <cell r="X38">
            <v>132.99</v>
          </cell>
          <cell r="Y38">
            <v>13</v>
          </cell>
          <cell r="Z38">
            <v>1255.8348000000001</v>
          </cell>
          <cell r="AA38">
            <v>122.76</v>
          </cell>
          <cell r="AB38">
            <v>122.76</v>
          </cell>
          <cell r="AC38">
            <v>12</v>
          </cell>
          <cell r="AD38">
            <v>122.76</v>
          </cell>
          <cell r="AE38">
            <v>12</v>
          </cell>
          <cell r="AF38">
            <v>85</v>
          </cell>
          <cell r="AG38">
            <v>6.4682306940371452</v>
          </cell>
          <cell r="AH38">
            <v>242547</v>
          </cell>
          <cell r="AI38" t="str">
            <v>อ้อยน้ำราด</v>
          </cell>
          <cell r="AJ38" t="str">
            <v>อ้อยปลูก</v>
          </cell>
          <cell r="AK38"/>
          <cell r="AL38" t="str">
            <v>Fully</v>
          </cell>
          <cell r="AM38" t="str">
            <v>สระ711</v>
          </cell>
          <cell r="AN38">
            <v>0</v>
          </cell>
          <cell r="AO38">
            <v>0</v>
          </cell>
          <cell r="AP38"/>
          <cell r="AQ38">
            <v>0</v>
          </cell>
          <cell r="AR38" t="str">
            <v>Fully</v>
          </cell>
          <cell r="AS38">
            <v>0</v>
          </cell>
          <cell r="AT38"/>
          <cell r="AU38"/>
          <cell r="AV38"/>
          <cell r="AW38">
            <v>10.23</v>
          </cell>
          <cell r="AX38" t="str">
            <v>น้ำหยด/ราดร่อง</v>
          </cell>
          <cell r="AY38" t="str">
            <v>โซล่าเซลล์ (บ่อ 2)</v>
          </cell>
          <cell r="AZ38" t="str">
            <v>ทำเอง รายวัน</v>
          </cell>
          <cell r="BA38" t="str">
            <v>&gt;4</v>
          </cell>
          <cell r="BB38" t="str">
            <v>yes</v>
          </cell>
          <cell r="BC38" t="str">
            <v>KK-3/PK-2</v>
          </cell>
          <cell r="BD38">
            <v>1.65</v>
          </cell>
          <cell r="BE38" t="str">
            <v>เดี่ยว</v>
          </cell>
          <cell r="BF38" t="str">
            <v>เหนียว</v>
          </cell>
          <cell r="BG38" t="str">
            <v>ผ่าน</v>
          </cell>
          <cell r="BH38" t="str">
            <v>รถตัด</v>
          </cell>
        </row>
        <row r="39">
          <cell r="G39">
            <v>721</v>
          </cell>
          <cell r="H39"/>
          <cell r="I39">
            <v>5</v>
          </cell>
          <cell r="J39">
            <v>5.36</v>
          </cell>
          <cell r="K39">
            <v>5.36</v>
          </cell>
          <cell r="L39"/>
          <cell r="M39"/>
          <cell r="N39" t="str">
            <v>อ้อยตอ 1</v>
          </cell>
          <cell r="O39"/>
          <cell r="P39"/>
          <cell r="Q39">
            <v>0</v>
          </cell>
          <cell r="R39"/>
          <cell r="S39"/>
          <cell r="T39"/>
          <cell r="U39">
            <v>5.36</v>
          </cell>
          <cell r="V39"/>
          <cell r="W39">
            <v>5.36</v>
          </cell>
          <cell r="X39">
            <v>53.6</v>
          </cell>
          <cell r="Y39">
            <v>10</v>
          </cell>
          <cell r="Z39">
            <v>258.56640000000004</v>
          </cell>
          <cell r="AA39">
            <v>48.24</v>
          </cell>
          <cell r="AB39">
            <v>48.24</v>
          </cell>
          <cell r="AC39">
            <v>9</v>
          </cell>
          <cell r="AD39">
            <v>42.88</v>
          </cell>
          <cell r="AE39">
            <v>8</v>
          </cell>
          <cell r="AF39">
            <v>85</v>
          </cell>
          <cell r="AG39">
            <v>0</v>
          </cell>
          <cell r="AH39">
            <v>242578</v>
          </cell>
          <cell r="AI39" t="str">
            <v>อ้อยตอ 1</v>
          </cell>
          <cell r="AJ39" t="str">
            <v>อ้อยตอ</v>
          </cell>
          <cell r="AK39" t="str">
            <v>MEIOSI</v>
          </cell>
          <cell r="AL39" t="str">
            <v>Fully</v>
          </cell>
          <cell r="AM39" t="str">
            <v>สระ626</v>
          </cell>
          <cell r="AN39"/>
          <cell r="AO39"/>
          <cell r="AP39"/>
          <cell r="AQ39">
            <v>0</v>
          </cell>
          <cell r="AR39" t="str">
            <v>Fully</v>
          </cell>
          <cell r="AS39">
            <v>0</v>
          </cell>
          <cell r="AT39"/>
          <cell r="AU39"/>
          <cell r="AV39"/>
          <cell r="AW39">
            <v>5.36</v>
          </cell>
          <cell r="AX39" t="str">
            <v>ราดร่อง</v>
          </cell>
          <cell r="AY39" t="str">
            <v>โซล่าเซลล์ (บ่อ 2)</v>
          </cell>
          <cell r="AZ39" t="str">
            <v>ทำเอง รายวัน</v>
          </cell>
          <cell r="BA39" t="str">
            <v>&gt;4</v>
          </cell>
          <cell r="BB39"/>
          <cell r="BC39" t="str">
            <v>CSB 2012-303</v>
          </cell>
          <cell r="BD39">
            <v>1.85</v>
          </cell>
          <cell r="BE39" t="str">
            <v>คู่</v>
          </cell>
          <cell r="BF39" t="str">
            <v>เหนียว</v>
          </cell>
          <cell r="BG39" t="str">
            <v>ผ่าน</v>
          </cell>
          <cell r="BH39" t="str">
            <v>รถตัด</v>
          </cell>
        </row>
        <row r="40">
          <cell r="G40">
            <v>725</v>
          </cell>
          <cell r="H40" t="str">
            <v>BSC</v>
          </cell>
          <cell r="I40">
            <v>5</v>
          </cell>
          <cell r="J40">
            <v>20.75</v>
          </cell>
          <cell r="K40">
            <v>20.75</v>
          </cell>
          <cell r="L40"/>
          <cell r="M40"/>
          <cell r="N40" t="str">
            <v>อ้อยน้ำราด</v>
          </cell>
          <cell r="O40"/>
          <cell r="P40"/>
          <cell r="Q40">
            <v>0</v>
          </cell>
          <cell r="R40"/>
          <cell r="S40"/>
          <cell r="T40"/>
          <cell r="U40">
            <v>20.75</v>
          </cell>
          <cell r="V40"/>
          <cell r="W40">
            <v>20.75</v>
          </cell>
          <cell r="X40">
            <v>269.75</v>
          </cell>
          <cell r="Y40">
            <v>13</v>
          </cell>
          <cell r="Z40">
            <v>4305.625</v>
          </cell>
          <cell r="AA40">
            <v>207.5</v>
          </cell>
          <cell r="AB40">
            <v>207.5</v>
          </cell>
          <cell r="AC40">
            <v>10</v>
          </cell>
          <cell r="AD40">
            <v>207.5</v>
          </cell>
          <cell r="AE40">
            <v>10</v>
          </cell>
          <cell r="AF40">
            <v>85</v>
          </cell>
          <cell r="AG40">
            <v>0</v>
          </cell>
          <cell r="AH40">
            <v>242606</v>
          </cell>
          <cell r="AI40" t="str">
            <v>อ้อยน้ำราด</v>
          </cell>
          <cell r="AJ40" t="str">
            <v>อ้อยปลูก</v>
          </cell>
          <cell r="AK40"/>
          <cell r="AL40" t="str">
            <v>Fully</v>
          </cell>
          <cell r="AM40" t="str">
            <v>สระ626</v>
          </cell>
          <cell r="AN40"/>
          <cell r="AO40"/>
          <cell r="AP40"/>
          <cell r="AQ40">
            <v>0</v>
          </cell>
          <cell r="AR40" t="str">
            <v>Fully</v>
          </cell>
          <cell r="AS40">
            <v>0</v>
          </cell>
          <cell r="AT40"/>
          <cell r="AU40"/>
          <cell r="AV40"/>
          <cell r="AW40">
            <v>20.75</v>
          </cell>
          <cell r="AX40" t="str">
            <v>น้ำหยด/ราดร่อง</v>
          </cell>
          <cell r="AY40" t="str">
            <v>โซล่าเซลล์ (บ่อ 2)</v>
          </cell>
          <cell r="AZ40" t="str">
            <v>ทำเอง รายวัน</v>
          </cell>
          <cell r="BA40"/>
          <cell r="BB40"/>
          <cell r="BC40" t="str">
            <v>CSB 2012-07</v>
          </cell>
          <cell r="BD40">
            <v>1.85</v>
          </cell>
          <cell r="BE40" t="str">
            <v>คู่</v>
          </cell>
          <cell r="BF40" t="str">
            <v>เหนียว</v>
          </cell>
          <cell r="BG40" t="str">
            <v>ผ่าน</v>
          </cell>
          <cell r="BH40" t="str">
            <v>รถตัด</v>
          </cell>
        </row>
        <row r="41">
          <cell r="G41">
            <v>726</v>
          </cell>
          <cell r="H41" t="str">
            <v>BSC</v>
          </cell>
          <cell r="I41">
            <v>5</v>
          </cell>
          <cell r="J41">
            <v>13.86</v>
          </cell>
          <cell r="K41">
            <v>13.86</v>
          </cell>
          <cell r="L41"/>
          <cell r="M41"/>
          <cell r="N41" t="str">
            <v>อ้อยตอ 1</v>
          </cell>
          <cell r="O41"/>
          <cell r="P41"/>
          <cell r="Q41">
            <v>0</v>
          </cell>
          <cell r="R41"/>
          <cell r="S41"/>
          <cell r="T41"/>
          <cell r="U41">
            <v>13.86</v>
          </cell>
          <cell r="V41"/>
          <cell r="W41">
            <v>13.86</v>
          </cell>
          <cell r="X41">
            <v>138.6</v>
          </cell>
          <cell r="Y41">
            <v>10</v>
          </cell>
          <cell r="Z41">
            <v>1920.9959999999999</v>
          </cell>
          <cell r="AA41">
            <v>138.6</v>
          </cell>
          <cell r="AB41">
            <v>138.6</v>
          </cell>
          <cell r="AC41">
            <v>10</v>
          </cell>
          <cell r="AD41">
            <v>138.6</v>
          </cell>
          <cell r="AE41">
            <v>10</v>
          </cell>
          <cell r="AF41">
            <v>85</v>
          </cell>
          <cell r="AG41">
            <v>0</v>
          </cell>
          <cell r="AH41">
            <v>242576</v>
          </cell>
          <cell r="AI41" t="str">
            <v>อ้อยตอ 1</v>
          </cell>
          <cell r="AJ41" t="str">
            <v>อ้อยตอ</v>
          </cell>
          <cell r="AK41" t="str">
            <v>MEIOSI</v>
          </cell>
          <cell r="AL41" t="str">
            <v>Fully</v>
          </cell>
          <cell r="AM41" t="str">
            <v>สระ626</v>
          </cell>
          <cell r="AN41"/>
          <cell r="AO41"/>
          <cell r="AP41"/>
          <cell r="AQ41">
            <v>0</v>
          </cell>
          <cell r="AR41" t="str">
            <v>Fully</v>
          </cell>
          <cell r="AS41">
            <v>0</v>
          </cell>
          <cell r="AT41"/>
          <cell r="AU41"/>
          <cell r="AV41"/>
          <cell r="AW41">
            <v>13.86</v>
          </cell>
          <cell r="AX41" t="str">
            <v>ราดร่อง</v>
          </cell>
          <cell r="AY41" t="str">
            <v>โซล่าเซลล์ (บ่อ 2)</v>
          </cell>
          <cell r="AZ41" t="str">
            <v>ทำเอง รายวัน</v>
          </cell>
          <cell r="BA41"/>
          <cell r="BB41"/>
          <cell r="BC41" t="str">
            <v>CSB 2012-07</v>
          </cell>
          <cell r="BD41">
            <v>1.85</v>
          </cell>
          <cell r="BE41" t="str">
            <v>คู่</v>
          </cell>
          <cell r="BF41" t="str">
            <v>เหนียว</v>
          </cell>
          <cell r="BG41" t="str">
            <v>ผ่าน</v>
          </cell>
          <cell r="BH41" t="str">
            <v>รถตัด</v>
          </cell>
        </row>
        <row r="42">
          <cell r="G42">
            <v>731</v>
          </cell>
          <cell r="H42" t="str">
            <v>BSC</v>
          </cell>
          <cell r="I42">
            <v>3</v>
          </cell>
          <cell r="J42">
            <v>11.12</v>
          </cell>
          <cell r="K42">
            <v>11.12</v>
          </cell>
          <cell r="L42"/>
          <cell r="M42"/>
          <cell r="N42" t="str">
            <v>อ้อยตอ 1</v>
          </cell>
          <cell r="O42"/>
          <cell r="P42"/>
          <cell r="Q42">
            <v>0</v>
          </cell>
          <cell r="R42"/>
          <cell r="S42"/>
          <cell r="T42"/>
          <cell r="U42">
            <v>11.12</v>
          </cell>
          <cell r="V42"/>
          <cell r="W42">
            <v>11.12</v>
          </cell>
          <cell r="X42">
            <v>133.44</v>
          </cell>
          <cell r="Y42">
            <v>12</v>
          </cell>
          <cell r="Z42">
            <v>1483.8527999999999</v>
          </cell>
          <cell r="AA42">
            <v>133.44</v>
          </cell>
          <cell r="AB42">
            <v>133.44</v>
          </cell>
          <cell r="AC42">
            <v>12</v>
          </cell>
          <cell r="AD42">
            <v>144.56</v>
          </cell>
          <cell r="AE42">
            <v>13</v>
          </cell>
          <cell r="AF42">
            <v>90</v>
          </cell>
          <cell r="AG42">
            <v>12.342625899280577</v>
          </cell>
          <cell r="AH42">
            <v>242523</v>
          </cell>
          <cell r="AI42" t="str">
            <v>อ้อยตอ 1</v>
          </cell>
          <cell r="AJ42" t="str">
            <v>อ้อยตอ</v>
          </cell>
          <cell r="AK42"/>
          <cell r="AL42" t="str">
            <v>Fully</v>
          </cell>
          <cell r="AM42" t="str">
            <v>สระ732</v>
          </cell>
          <cell r="AN42">
            <v>157065</v>
          </cell>
          <cell r="AO42">
            <v>47119.5</v>
          </cell>
          <cell r="AP42"/>
          <cell r="AQ42">
            <v>0</v>
          </cell>
          <cell r="AR42" t="str">
            <v>Fully</v>
          </cell>
          <cell r="AS42">
            <v>0</v>
          </cell>
          <cell r="AT42"/>
          <cell r="AU42"/>
          <cell r="AV42"/>
          <cell r="AW42">
            <v>11.12</v>
          </cell>
          <cell r="AX42" t="str">
            <v>น้ำหยด/ราดร่อง</v>
          </cell>
          <cell r="AY42" t="str">
            <v>เครื่องยนต์</v>
          </cell>
          <cell r="AZ42" t="str">
            <v>ทำเอง รายวัน</v>
          </cell>
          <cell r="BA42" t="str">
            <v>&gt;4</v>
          </cell>
          <cell r="BB42" t="str">
            <v>yes</v>
          </cell>
          <cell r="BC42" t="str">
            <v>KK-3</v>
          </cell>
          <cell r="BD42">
            <v>1.85</v>
          </cell>
          <cell r="BE42" t="str">
            <v>คู่</v>
          </cell>
          <cell r="BF42" t="str">
            <v>เหนียว</v>
          </cell>
          <cell r="BG42" t="str">
            <v>ผ่าน</v>
          </cell>
          <cell r="BH42" t="str">
            <v>รถตัด</v>
          </cell>
        </row>
        <row r="43">
          <cell r="G43">
            <v>732</v>
          </cell>
          <cell r="H43" t="str">
            <v>BSC</v>
          </cell>
          <cell r="I43">
            <v>3</v>
          </cell>
          <cell r="J43">
            <v>24.21</v>
          </cell>
          <cell r="K43">
            <v>24.21</v>
          </cell>
          <cell r="L43"/>
          <cell r="M43"/>
          <cell r="N43" t="str">
            <v>อ้อยตอ 1</v>
          </cell>
          <cell r="O43"/>
          <cell r="P43"/>
          <cell r="Q43">
            <v>0</v>
          </cell>
          <cell r="R43"/>
          <cell r="S43"/>
          <cell r="T43"/>
          <cell r="U43">
            <v>24.21</v>
          </cell>
          <cell r="V43"/>
          <cell r="W43">
            <v>24.21</v>
          </cell>
          <cell r="X43">
            <v>314.73</v>
          </cell>
          <cell r="Y43">
            <v>13</v>
          </cell>
          <cell r="Z43">
            <v>7033.4892</v>
          </cell>
          <cell r="AA43">
            <v>290.52</v>
          </cell>
          <cell r="AB43">
            <v>290.52</v>
          </cell>
          <cell r="AC43">
            <v>12</v>
          </cell>
          <cell r="AD43">
            <v>314.73</v>
          </cell>
          <cell r="AE43">
            <v>13</v>
          </cell>
          <cell r="AF43">
            <v>90</v>
          </cell>
          <cell r="AG43">
            <v>11.263940520446095</v>
          </cell>
          <cell r="AH43">
            <v>242524</v>
          </cell>
          <cell r="AI43" t="str">
            <v>อ้อยตอ 1</v>
          </cell>
          <cell r="AJ43" t="str">
            <v>อ้อยตอ</v>
          </cell>
          <cell r="AK43"/>
          <cell r="AL43" t="str">
            <v>Fully</v>
          </cell>
          <cell r="AM43" t="str">
            <v>สระ732</v>
          </cell>
          <cell r="AN43">
            <v>0</v>
          </cell>
          <cell r="AO43">
            <v>0</v>
          </cell>
          <cell r="AP43"/>
          <cell r="AQ43">
            <v>0</v>
          </cell>
          <cell r="AR43" t="str">
            <v>Fully</v>
          </cell>
          <cell r="AS43">
            <v>0</v>
          </cell>
          <cell r="AT43"/>
          <cell r="AU43"/>
          <cell r="AV43"/>
          <cell r="AW43">
            <v>24.21</v>
          </cell>
          <cell r="AX43" t="str">
            <v>น้ำหยด/ราดร่อง</v>
          </cell>
          <cell r="AY43" t="str">
            <v>เครื่องยนต์</v>
          </cell>
          <cell r="AZ43" t="str">
            <v>ทำเอง รายวัน</v>
          </cell>
          <cell r="BA43" t="str">
            <v>&gt;4</v>
          </cell>
          <cell r="BB43" t="str">
            <v>yes</v>
          </cell>
          <cell r="BC43" t="str">
            <v>KK-3</v>
          </cell>
          <cell r="BD43">
            <v>1.85</v>
          </cell>
          <cell r="BE43" t="str">
            <v>คู่</v>
          </cell>
          <cell r="BF43" t="str">
            <v>เหนียว</v>
          </cell>
          <cell r="BG43" t="str">
            <v>ผ่าน</v>
          </cell>
          <cell r="BH43" t="str">
            <v>รถตัด</v>
          </cell>
        </row>
        <row r="44">
          <cell r="G44">
            <v>733</v>
          </cell>
          <cell r="H44" t="str">
            <v>BSC</v>
          </cell>
          <cell r="I44">
            <v>3</v>
          </cell>
          <cell r="J44">
            <v>24.15</v>
          </cell>
          <cell r="K44">
            <v>24.15</v>
          </cell>
          <cell r="L44"/>
          <cell r="M44"/>
          <cell r="N44" t="str">
            <v>อ้อยตอ 1</v>
          </cell>
          <cell r="O44"/>
          <cell r="P44"/>
          <cell r="Q44">
            <v>0</v>
          </cell>
          <cell r="R44"/>
          <cell r="S44"/>
          <cell r="T44"/>
          <cell r="U44">
            <v>24.15</v>
          </cell>
          <cell r="V44"/>
          <cell r="W44">
            <v>24.15</v>
          </cell>
          <cell r="X44">
            <v>313.95</v>
          </cell>
          <cell r="Y44">
            <v>13</v>
          </cell>
          <cell r="Z44">
            <v>6998.6699999999983</v>
          </cell>
          <cell r="AA44">
            <v>289.79999999999995</v>
          </cell>
          <cell r="AB44">
            <v>289.79999999999995</v>
          </cell>
          <cell r="AC44">
            <v>12</v>
          </cell>
          <cell r="AD44">
            <v>313.95</v>
          </cell>
          <cell r="AE44">
            <v>13</v>
          </cell>
          <cell r="AF44">
            <v>90</v>
          </cell>
          <cell r="AG44">
            <v>10.103933747412009</v>
          </cell>
          <cell r="AH44">
            <v>242525</v>
          </cell>
          <cell r="AI44" t="str">
            <v>อ้อยตอ 1</v>
          </cell>
          <cell r="AJ44" t="str">
            <v>อ้อยตอ</v>
          </cell>
          <cell r="AK44"/>
          <cell r="AL44" t="str">
            <v>Fully</v>
          </cell>
          <cell r="AM44" t="str">
            <v>สระ732</v>
          </cell>
          <cell r="AN44">
            <v>0</v>
          </cell>
          <cell r="AO44">
            <v>0</v>
          </cell>
          <cell r="AP44"/>
          <cell r="AQ44">
            <v>0</v>
          </cell>
          <cell r="AR44" t="str">
            <v>Fully</v>
          </cell>
          <cell r="AS44">
            <v>0</v>
          </cell>
          <cell r="AT44"/>
          <cell r="AU44"/>
          <cell r="AV44"/>
          <cell r="AW44">
            <v>24.15</v>
          </cell>
          <cell r="AX44" t="str">
            <v>น้ำหยด/ราดร่อง</v>
          </cell>
          <cell r="AY44" t="str">
            <v>เครื่องยนต์</v>
          </cell>
          <cell r="AZ44" t="str">
            <v>ทำเอง รายวัน</v>
          </cell>
          <cell r="BA44" t="str">
            <v>&gt;4</v>
          </cell>
          <cell r="BB44" t="str">
            <v>yes</v>
          </cell>
          <cell r="BC44" t="str">
            <v>KK-3</v>
          </cell>
          <cell r="BD44">
            <v>1.85</v>
          </cell>
          <cell r="BE44" t="str">
            <v>คู่</v>
          </cell>
          <cell r="BF44" t="str">
            <v>เหนียว</v>
          </cell>
          <cell r="BG44" t="str">
            <v>ผ่าน</v>
          </cell>
          <cell r="BH44" t="str">
            <v>รถตัด</v>
          </cell>
        </row>
        <row r="45">
          <cell r="G45">
            <v>734</v>
          </cell>
          <cell r="H45" t="str">
            <v>BSC</v>
          </cell>
          <cell r="I45">
            <v>3</v>
          </cell>
          <cell r="J45">
            <v>25.32</v>
          </cell>
          <cell r="K45">
            <v>25.32</v>
          </cell>
          <cell r="L45"/>
          <cell r="M45"/>
          <cell r="N45" t="str">
            <v>อ้อยตอ 1</v>
          </cell>
          <cell r="O45"/>
          <cell r="P45"/>
          <cell r="Q45">
            <v>0</v>
          </cell>
          <cell r="R45"/>
          <cell r="S45"/>
          <cell r="T45"/>
          <cell r="U45">
            <v>25.32</v>
          </cell>
          <cell r="V45"/>
          <cell r="W45">
            <v>25.32</v>
          </cell>
          <cell r="X45">
            <v>329.16</v>
          </cell>
          <cell r="Y45">
            <v>13</v>
          </cell>
          <cell r="Z45">
            <v>7693.2288000000008</v>
          </cell>
          <cell r="AA45">
            <v>303.84000000000003</v>
          </cell>
          <cell r="AB45">
            <v>303.84000000000003</v>
          </cell>
          <cell r="AC45">
            <v>12</v>
          </cell>
          <cell r="AD45">
            <v>329.16</v>
          </cell>
          <cell r="AE45">
            <v>13</v>
          </cell>
          <cell r="AF45">
            <v>90</v>
          </cell>
          <cell r="AG45">
            <v>11.283570300157978</v>
          </cell>
          <cell r="AH45">
            <v>242526</v>
          </cell>
          <cell r="AI45" t="str">
            <v>อ้อยตอ 1</v>
          </cell>
          <cell r="AJ45" t="str">
            <v>อ้อยตอ</v>
          </cell>
          <cell r="AK45"/>
          <cell r="AL45" t="str">
            <v>Fully</v>
          </cell>
          <cell r="AM45" t="str">
            <v>สระ732</v>
          </cell>
          <cell r="AN45">
            <v>0</v>
          </cell>
          <cell r="AO45">
            <v>0</v>
          </cell>
          <cell r="AP45"/>
          <cell r="AQ45">
            <v>0</v>
          </cell>
          <cell r="AR45" t="str">
            <v>Fully</v>
          </cell>
          <cell r="AS45">
            <v>0</v>
          </cell>
          <cell r="AT45"/>
          <cell r="AU45"/>
          <cell r="AV45"/>
          <cell r="AW45">
            <v>25.32</v>
          </cell>
          <cell r="AX45" t="str">
            <v>น้ำหยด/ราดร่อง</v>
          </cell>
          <cell r="AY45" t="str">
            <v>เครื่องยนต์</v>
          </cell>
          <cell r="AZ45" t="str">
            <v>ทำเอง รายวัน</v>
          </cell>
          <cell r="BA45" t="str">
            <v>&gt;4</v>
          </cell>
          <cell r="BB45" t="str">
            <v>yes</v>
          </cell>
          <cell r="BC45" t="str">
            <v>KK-3</v>
          </cell>
          <cell r="BD45">
            <v>1.85</v>
          </cell>
          <cell r="BE45" t="str">
            <v>คู่</v>
          </cell>
          <cell r="BF45" t="str">
            <v>เหนียว</v>
          </cell>
          <cell r="BG45" t="str">
            <v>ผ่าน</v>
          </cell>
          <cell r="BH45" t="str">
            <v>รถตัด</v>
          </cell>
        </row>
        <row r="46">
          <cell r="G46" t="str">
            <v>734/1</v>
          </cell>
          <cell r="H46"/>
          <cell r="I46">
            <v>2</v>
          </cell>
          <cell r="J46">
            <v>18.350000000000001</v>
          </cell>
          <cell r="K46">
            <v>18.350000000000001</v>
          </cell>
          <cell r="L46"/>
          <cell r="M46"/>
          <cell r="N46" t="str">
            <v>สระน้ำ บ่อ 2</v>
          </cell>
          <cell r="O46" t="str">
            <v>สระน้ำ</v>
          </cell>
          <cell r="P46">
            <v>18.350000000000001</v>
          </cell>
          <cell r="Q46">
            <v>0</v>
          </cell>
          <cell r="R46"/>
          <cell r="S46"/>
          <cell r="T46"/>
          <cell r="U46"/>
          <cell r="V46"/>
          <cell r="W46">
            <v>0</v>
          </cell>
          <cell r="X46"/>
          <cell r="Y46"/>
          <cell r="Z46"/>
          <cell r="AA46"/>
          <cell r="AB46"/>
          <cell r="AC46"/>
          <cell r="AD46"/>
          <cell r="AE46"/>
          <cell r="AF46"/>
          <cell r="AG46">
            <v>0</v>
          </cell>
          <cell r="AH46"/>
          <cell r="AI46"/>
          <cell r="AJ46"/>
          <cell r="AK46"/>
          <cell r="AL46">
            <v>0</v>
          </cell>
          <cell r="AM46"/>
          <cell r="AN46"/>
          <cell r="AO46"/>
          <cell r="AP46"/>
          <cell r="AQ46">
            <v>0</v>
          </cell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 t="str">
            <v>เหนียว</v>
          </cell>
          <cell r="BG46"/>
          <cell r="BH46"/>
        </row>
        <row r="47">
          <cell r="G47" t="str">
            <v>734/2</v>
          </cell>
          <cell r="H47"/>
          <cell r="I47">
            <v>2</v>
          </cell>
          <cell r="J47">
            <v>6.38</v>
          </cell>
          <cell r="K47">
            <v>6.38</v>
          </cell>
          <cell r="L47"/>
          <cell r="M47"/>
          <cell r="N47" t="str">
            <v>กองดินขุดสระบ่อ2</v>
          </cell>
          <cell r="O47" t="str">
            <v xml:space="preserve">ทิ้งดิน </v>
          </cell>
          <cell r="P47">
            <v>6.38</v>
          </cell>
          <cell r="Q47">
            <v>0</v>
          </cell>
          <cell r="R47"/>
          <cell r="S47"/>
          <cell r="T47"/>
          <cell r="U47"/>
          <cell r="V47"/>
          <cell r="W47">
            <v>0</v>
          </cell>
          <cell r="X47"/>
          <cell r="Y47"/>
          <cell r="Z47"/>
          <cell r="AA47"/>
          <cell r="AB47"/>
          <cell r="AC47"/>
          <cell r="AD47"/>
          <cell r="AE47"/>
          <cell r="AF47"/>
          <cell r="AG47">
            <v>0</v>
          </cell>
          <cell r="AH47"/>
          <cell r="AI47"/>
          <cell r="AJ47"/>
          <cell r="AK47"/>
          <cell r="AL47">
            <v>0</v>
          </cell>
          <cell r="AM47"/>
          <cell r="AN47"/>
          <cell r="AO47"/>
          <cell r="AP47"/>
          <cell r="AQ47">
            <v>0</v>
          </cell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 t="str">
            <v>เหนียว</v>
          </cell>
          <cell r="BG47"/>
          <cell r="BH47"/>
        </row>
        <row r="48">
          <cell r="G48">
            <v>735</v>
          </cell>
          <cell r="H48" t="str">
            <v>BSC</v>
          </cell>
          <cell r="I48">
            <v>3</v>
          </cell>
          <cell r="J48">
            <v>25.18</v>
          </cell>
          <cell r="K48">
            <v>25.18</v>
          </cell>
          <cell r="L48"/>
          <cell r="M48"/>
          <cell r="N48" t="str">
            <v>อ้อยตอ 1</v>
          </cell>
          <cell r="O48"/>
          <cell r="P48"/>
          <cell r="Q48">
            <v>0</v>
          </cell>
          <cell r="R48"/>
          <cell r="S48"/>
          <cell r="T48"/>
          <cell r="U48">
            <v>25.18</v>
          </cell>
          <cell r="V48"/>
          <cell r="W48">
            <v>25.18</v>
          </cell>
          <cell r="X48">
            <v>327.33999999999997</v>
          </cell>
          <cell r="Y48">
            <v>13</v>
          </cell>
          <cell r="Z48">
            <v>7608.3887999999988</v>
          </cell>
          <cell r="AA48">
            <v>302.15999999999997</v>
          </cell>
          <cell r="AB48">
            <v>302.15999999999997</v>
          </cell>
          <cell r="AC48">
            <v>12</v>
          </cell>
          <cell r="AD48">
            <v>327.33999999999997</v>
          </cell>
          <cell r="AE48">
            <v>13</v>
          </cell>
          <cell r="AF48">
            <v>90</v>
          </cell>
          <cell r="AG48">
            <v>10.909054805401112</v>
          </cell>
          <cell r="AH48">
            <v>242527</v>
          </cell>
          <cell r="AI48" t="str">
            <v>อ้อยตอ 1</v>
          </cell>
          <cell r="AJ48" t="str">
            <v>อ้อยตอ</v>
          </cell>
          <cell r="AK48"/>
          <cell r="AL48" t="str">
            <v>Fully</v>
          </cell>
          <cell r="AM48" t="str">
            <v>สระ732</v>
          </cell>
          <cell r="AN48">
            <v>0</v>
          </cell>
          <cell r="AO48">
            <v>0</v>
          </cell>
          <cell r="AP48"/>
          <cell r="AQ48">
            <v>0</v>
          </cell>
          <cell r="AR48" t="str">
            <v>Fully</v>
          </cell>
          <cell r="AS48">
            <v>0</v>
          </cell>
          <cell r="AT48"/>
          <cell r="AU48"/>
          <cell r="AV48"/>
          <cell r="AW48">
            <v>25.18</v>
          </cell>
          <cell r="AX48" t="str">
            <v>น้ำหยด/ราดร่อง</v>
          </cell>
          <cell r="AY48" t="str">
            <v>เครื่องยนต์</v>
          </cell>
          <cell r="AZ48" t="str">
            <v>ทำเอง รายวัน</v>
          </cell>
          <cell r="BA48" t="str">
            <v>&gt;4</v>
          </cell>
          <cell r="BB48" t="str">
            <v>yes</v>
          </cell>
          <cell r="BC48" t="str">
            <v>KK-3</v>
          </cell>
          <cell r="BD48">
            <v>1.85</v>
          </cell>
          <cell r="BE48" t="str">
            <v>คู่</v>
          </cell>
          <cell r="BF48" t="str">
            <v>เหนียว</v>
          </cell>
          <cell r="BG48" t="str">
            <v>ผ่าน</v>
          </cell>
          <cell r="BH48" t="str">
            <v>รถตัด</v>
          </cell>
        </row>
        <row r="49">
          <cell r="G49">
            <v>736</v>
          </cell>
          <cell r="H49"/>
          <cell r="I49">
            <v>3</v>
          </cell>
          <cell r="J49">
            <v>9.92</v>
          </cell>
          <cell r="K49">
            <v>9.92</v>
          </cell>
          <cell r="L49"/>
          <cell r="M49"/>
          <cell r="N49" t="str">
            <v>กองดินขุดสระบ่อ3</v>
          </cell>
          <cell r="O49" t="str">
            <v xml:space="preserve">ทิ้งดิน </v>
          </cell>
          <cell r="P49">
            <v>9.92</v>
          </cell>
          <cell r="Q49">
            <v>0</v>
          </cell>
          <cell r="R49"/>
          <cell r="S49"/>
          <cell r="T49"/>
          <cell r="U49"/>
          <cell r="V49"/>
          <cell r="W49">
            <v>0</v>
          </cell>
          <cell r="X49"/>
          <cell r="Y49"/>
          <cell r="Z49"/>
          <cell r="AA49"/>
          <cell r="AB49"/>
          <cell r="AC49"/>
          <cell r="AD49"/>
          <cell r="AE49"/>
          <cell r="AF49"/>
          <cell r="AG49">
            <v>0</v>
          </cell>
          <cell r="AH49"/>
          <cell r="AI49"/>
          <cell r="AJ49"/>
          <cell r="AK49"/>
          <cell r="AL49">
            <v>0</v>
          </cell>
          <cell r="AM49"/>
          <cell r="AN49"/>
          <cell r="AO49"/>
          <cell r="AP49"/>
          <cell r="AQ49">
            <v>0</v>
          </cell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 t="str">
            <v>เหนียว</v>
          </cell>
          <cell r="BG49"/>
          <cell r="BH49"/>
        </row>
        <row r="50">
          <cell r="G50">
            <v>737</v>
          </cell>
          <cell r="H50"/>
          <cell r="I50">
            <v>3</v>
          </cell>
          <cell r="J50">
            <v>26.85</v>
          </cell>
          <cell r="K50">
            <v>26.85</v>
          </cell>
          <cell r="L50"/>
          <cell r="M50"/>
          <cell r="N50" t="str">
            <v>สระน้ำ บ่อ 3</v>
          </cell>
          <cell r="O50" t="str">
            <v>สระน้ำ</v>
          </cell>
          <cell r="P50">
            <v>26.85</v>
          </cell>
          <cell r="Q50">
            <v>0</v>
          </cell>
          <cell r="R50"/>
          <cell r="S50"/>
          <cell r="T50"/>
          <cell r="U50"/>
          <cell r="V50"/>
          <cell r="W50">
            <v>0</v>
          </cell>
          <cell r="X50"/>
          <cell r="Y50"/>
          <cell r="Z50"/>
          <cell r="AA50"/>
          <cell r="AB50"/>
          <cell r="AC50"/>
          <cell r="AD50"/>
          <cell r="AE50"/>
          <cell r="AF50"/>
          <cell r="AG50">
            <v>0</v>
          </cell>
          <cell r="AH50"/>
          <cell r="AI50"/>
          <cell r="AJ50"/>
          <cell r="AK50"/>
          <cell r="AL50">
            <v>0</v>
          </cell>
          <cell r="AM50"/>
          <cell r="AN50"/>
          <cell r="AO50"/>
          <cell r="AP50"/>
          <cell r="AQ50">
            <v>0</v>
          </cell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 t="str">
            <v>เหนียว</v>
          </cell>
          <cell r="BG50"/>
          <cell r="BH50"/>
        </row>
        <row r="51">
          <cell r="G51" t="str">
            <v>737/1</v>
          </cell>
          <cell r="H51"/>
          <cell r="I51">
            <v>3</v>
          </cell>
          <cell r="J51">
            <v>12.42</v>
          </cell>
          <cell r="K51">
            <v>12.42</v>
          </cell>
          <cell r="L51"/>
          <cell r="M51"/>
          <cell r="N51" t="str">
            <v>กองดินขุดสระบ่อ3</v>
          </cell>
          <cell r="O51" t="str">
            <v xml:space="preserve">ทิ้งดิน </v>
          </cell>
          <cell r="P51">
            <v>12.42</v>
          </cell>
          <cell r="Q51">
            <v>0</v>
          </cell>
          <cell r="R51"/>
          <cell r="S51"/>
          <cell r="T51"/>
          <cell r="U51"/>
          <cell r="V51"/>
          <cell r="W51">
            <v>0</v>
          </cell>
          <cell r="X51"/>
          <cell r="Y51"/>
          <cell r="Z51"/>
          <cell r="AA51"/>
          <cell r="AB51"/>
          <cell r="AC51"/>
          <cell r="AD51"/>
          <cell r="AE51"/>
          <cell r="AF51"/>
          <cell r="AG51">
            <v>0</v>
          </cell>
          <cell r="AH51"/>
          <cell r="AI51"/>
          <cell r="AJ51"/>
          <cell r="AK51"/>
          <cell r="AL51">
            <v>0</v>
          </cell>
          <cell r="AM51"/>
          <cell r="AN51"/>
          <cell r="AO51"/>
          <cell r="AP51"/>
          <cell r="AQ51">
            <v>0</v>
          </cell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 t="str">
            <v>เหนียว</v>
          </cell>
          <cell r="BG51"/>
          <cell r="BH51"/>
        </row>
        <row r="52">
          <cell r="G52">
            <v>740</v>
          </cell>
          <cell r="H52" t="str">
            <v>BSC</v>
          </cell>
          <cell r="I52">
            <v>5</v>
          </cell>
          <cell r="J52">
            <v>9.44</v>
          </cell>
          <cell r="K52">
            <v>9.44</v>
          </cell>
          <cell r="L52"/>
          <cell r="M52"/>
          <cell r="N52" t="str">
            <v>อ้อยตอ1 MEIOSI</v>
          </cell>
          <cell r="O52"/>
          <cell r="P52"/>
          <cell r="Q52">
            <v>0</v>
          </cell>
          <cell r="R52"/>
          <cell r="S52"/>
          <cell r="T52">
            <v>9.44</v>
          </cell>
          <cell r="U52"/>
          <cell r="V52"/>
          <cell r="W52">
            <v>9.44</v>
          </cell>
          <cell r="X52">
            <v>0</v>
          </cell>
          <cell r="Y52">
            <v>9</v>
          </cell>
          <cell r="Z52"/>
          <cell r="AA52"/>
          <cell r="AB52"/>
          <cell r="AC52"/>
          <cell r="AD52"/>
          <cell r="AE52"/>
          <cell r="AF52"/>
          <cell r="AG52">
            <v>0</v>
          </cell>
          <cell r="AH52">
            <v>242577</v>
          </cell>
          <cell r="AI52" t="str">
            <v>อ้อยตอ1 MEIOSI</v>
          </cell>
          <cell r="AJ52" t="str">
            <v>อ้อยตอ</v>
          </cell>
          <cell r="AK52" t="str">
            <v>MEIOSI</v>
          </cell>
          <cell r="AL52" t="str">
            <v>Fully</v>
          </cell>
          <cell r="AM52" t="str">
            <v>สระ626</v>
          </cell>
          <cell r="AN52"/>
          <cell r="AO52"/>
          <cell r="AP52"/>
          <cell r="AQ52">
            <v>0</v>
          </cell>
          <cell r="AR52" t="str">
            <v>Fully</v>
          </cell>
          <cell r="AS52">
            <v>0</v>
          </cell>
          <cell r="AT52"/>
          <cell r="AU52"/>
          <cell r="AV52"/>
          <cell r="AW52">
            <v>0</v>
          </cell>
          <cell r="AX52" t="str">
            <v>น้ำหยดMove</v>
          </cell>
          <cell r="AY52" t="str">
            <v>โซล่าเซลล์</v>
          </cell>
          <cell r="AZ52"/>
          <cell r="BA52" t="str">
            <v>&gt;4</v>
          </cell>
          <cell r="BB52"/>
          <cell r="BC52" t="str">
            <v>KK-3</v>
          </cell>
          <cell r="BD52"/>
          <cell r="BE52" t="str">
            <v>คู่</v>
          </cell>
          <cell r="BF52" t="str">
            <v>เหนียว</v>
          </cell>
          <cell r="BG52"/>
          <cell r="BH52" t="str">
            <v>รถตัด</v>
          </cell>
        </row>
        <row r="53">
          <cell r="G53">
            <v>742</v>
          </cell>
          <cell r="H53" t="str">
            <v>BSC</v>
          </cell>
          <cell r="I53">
            <v>5</v>
          </cell>
          <cell r="J53">
            <v>28.66</v>
          </cell>
          <cell r="K53">
            <v>31.83</v>
          </cell>
          <cell r="L53"/>
          <cell r="M53"/>
          <cell r="N53" t="str">
            <v>พักดิน</v>
          </cell>
          <cell r="O53" t="str">
            <v>New</v>
          </cell>
          <cell r="P53">
            <v>3.1699999999999982</v>
          </cell>
          <cell r="Q53">
            <v>0</v>
          </cell>
          <cell r="R53"/>
          <cell r="S53">
            <v>28.66</v>
          </cell>
          <cell r="T53"/>
          <cell r="U53"/>
          <cell r="V53"/>
          <cell r="W53">
            <v>28.66</v>
          </cell>
          <cell r="X53">
            <v>0</v>
          </cell>
          <cell r="Y53"/>
          <cell r="Z53"/>
          <cell r="AA53"/>
          <cell r="AB53"/>
          <cell r="AC53"/>
          <cell r="AD53"/>
          <cell r="AE53"/>
          <cell r="AF53"/>
          <cell r="AG53">
            <v>8.1297976273551988</v>
          </cell>
          <cell r="AH53"/>
          <cell r="AI53" t="str">
            <v>พักดิน</v>
          </cell>
          <cell r="AJ53" t="str">
            <v>พักดิน</v>
          </cell>
          <cell r="AK53"/>
          <cell r="AL53" t="str">
            <v>Fully</v>
          </cell>
          <cell r="AM53" t="str">
            <v>สระ626</v>
          </cell>
          <cell r="AN53"/>
          <cell r="AO53"/>
          <cell r="AP53"/>
          <cell r="AQ53">
            <v>0</v>
          </cell>
          <cell r="AR53" t="str">
            <v>Fully</v>
          </cell>
          <cell r="AS53">
            <v>0</v>
          </cell>
          <cell r="AT53"/>
          <cell r="AU53"/>
          <cell r="AV53"/>
          <cell r="AW53">
            <v>0</v>
          </cell>
          <cell r="AX53" t="str">
            <v>น้ำหยดMove</v>
          </cell>
          <cell r="AY53" t="str">
            <v>โซล่าเซลล์</v>
          </cell>
          <cell r="AZ53"/>
          <cell r="BA53" t="str">
            <v>&gt;4</v>
          </cell>
          <cell r="BB53" t="str">
            <v>yes</v>
          </cell>
          <cell r="BC53"/>
          <cell r="BD53">
            <v>1.85</v>
          </cell>
          <cell r="BE53" t="str">
            <v>คู่</v>
          </cell>
          <cell r="BF53" t="str">
            <v>เหนียว</v>
          </cell>
          <cell r="BG53"/>
          <cell r="BH53"/>
        </row>
        <row r="54">
          <cell r="G54">
            <v>743</v>
          </cell>
          <cell r="H54" t="str">
            <v>BSC</v>
          </cell>
          <cell r="I54">
            <v>5</v>
          </cell>
          <cell r="J54">
            <v>90.48</v>
          </cell>
          <cell r="K54">
            <v>96.86</v>
          </cell>
          <cell r="L54"/>
          <cell r="M54"/>
          <cell r="N54" t="str">
            <v>อ้อยตอ 2</v>
          </cell>
          <cell r="O54" t="str">
            <v>New</v>
          </cell>
          <cell r="P54">
            <v>6.3799999999999955</v>
          </cell>
          <cell r="Q54">
            <v>0</v>
          </cell>
          <cell r="R54"/>
          <cell r="S54"/>
          <cell r="T54"/>
          <cell r="U54">
            <v>90.48</v>
          </cell>
          <cell r="V54"/>
          <cell r="W54">
            <v>90.48</v>
          </cell>
          <cell r="X54">
            <v>904.80000000000007</v>
          </cell>
          <cell r="Y54">
            <v>10</v>
          </cell>
          <cell r="Z54">
            <v>65493.043200000007</v>
          </cell>
          <cell r="AA54">
            <v>723.84</v>
          </cell>
          <cell r="AB54">
            <v>723.84</v>
          </cell>
          <cell r="AC54">
            <v>8</v>
          </cell>
          <cell r="AD54">
            <v>633.36</v>
          </cell>
          <cell r="AE54">
            <v>7</v>
          </cell>
          <cell r="AF54">
            <v>75</v>
          </cell>
          <cell r="AG54">
            <v>7.2755305039787794</v>
          </cell>
          <cell r="AH54">
            <v>242544</v>
          </cell>
          <cell r="AI54" t="str">
            <v>อ้อยตอ 2</v>
          </cell>
          <cell r="AJ54" t="str">
            <v>อ้อยตอ</v>
          </cell>
          <cell r="AK54"/>
          <cell r="AL54" t="str">
            <v>Fully</v>
          </cell>
          <cell r="AM54" t="str">
            <v>สระ626</v>
          </cell>
          <cell r="AN54"/>
          <cell r="AO54"/>
          <cell r="AP54"/>
          <cell r="AQ54">
            <v>0</v>
          </cell>
          <cell r="AR54" t="str">
            <v>Fully</v>
          </cell>
          <cell r="AS54">
            <v>0</v>
          </cell>
          <cell r="AT54"/>
          <cell r="AU54"/>
          <cell r="AV54"/>
          <cell r="AW54">
            <v>90.48</v>
          </cell>
          <cell r="AX54" t="str">
            <v>ราดร่อง</v>
          </cell>
          <cell r="AY54" t="str">
            <v>เครื่องยนต์</v>
          </cell>
          <cell r="AZ54" t="str">
            <v>ทำเอง รายวัน</v>
          </cell>
          <cell r="BA54" t="str">
            <v>&gt;4</v>
          </cell>
          <cell r="BB54" t="str">
            <v>yes</v>
          </cell>
          <cell r="BC54" t="str">
            <v>KK-3</v>
          </cell>
          <cell r="BD54">
            <v>1.85</v>
          </cell>
          <cell r="BE54" t="str">
            <v>คู่</v>
          </cell>
          <cell r="BF54" t="str">
            <v>เหนียว</v>
          </cell>
          <cell r="BG54" t="str">
            <v>ผ่าน</v>
          </cell>
          <cell r="BH54" t="str">
            <v>รถตัด</v>
          </cell>
        </row>
        <row r="55">
          <cell r="G55">
            <v>744</v>
          </cell>
          <cell r="H55" t="str">
            <v>BSC</v>
          </cell>
          <cell r="I55">
            <v>5</v>
          </cell>
          <cell r="J55">
            <v>141.9</v>
          </cell>
          <cell r="K55">
            <v>146.13999999999999</v>
          </cell>
          <cell r="L55"/>
          <cell r="M55"/>
          <cell r="N55" t="str">
            <v>อ้อยน้ำราด</v>
          </cell>
          <cell r="O55" t="str">
            <v>New</v>
          </cell>
          <cell r="P55">
            <v>4.2399999999999807</v>
          </cell>
          <cell r="Q55">
            <v>0</v>
          </cell>
          <cell r="R55"/>
          <cell r="S55"/>
          <cell r="T55"/>
          <cell r="U55">
            <v>141.9</v>
          </cell>
          <cell r="V55"/>
          <cell r="W55">
            <v>141.9</v>
          </cell>
          <cell r="X55">
            <v>1844.7</v>
          </cell>
          <cell r="Y55">
            <v>13</v>
          </cell>
          <cell r="Z55">
            <v>241627.32000000004</v>
          </cell>
          <cell r="AA55">
            <v>1702.8000000000002</v>
          </cell>
          <cell r="AB55">
            <v>1702.8000000000002</v>
          </cell>
          <cell r="AC55">
            <v>12</v>
          </cell>
          <cell r="AD55">
            <v>1702.8000000000002</v>
          </cell>
          <cell r="AE55">
            <v>12</v>
          </cell>
          <cell r="AF55">
            <v>85</v>
          </cell>
          <cell r="AG55">
            <v>7.0680056377730782</v>
          </cell>
          <cell r="AH55">
            <v>242548</v>
          </cell>
          <cell r="AI55" t="str">
            <v>อ้อยน้ำราด</v>
          </cell>
          <cell r="AJ55" t="str">
            <v>อ้อยปลูก</v>
          </cell>
          <cell r="AK55"/>
          <cell r="AL55" t="str">
            <v>Fully</v>
          </cell>
          <cell r="AM55" t="str">
            <v>สระ626</v>
          </cell>
          <cell r="AN55"/>
          <cell r="AO55"/>
          <cell r="AP55"/>
          <cell r="AQ55">
            <v>0</v>
          </cell>
          <cell r="AR55" t="str">
            <v>Fully</v>
          </cell>
          <cell r="AS55">
            <v>0</v>
          </cell>
          <cell r="AT55"/>
          <cell r="AU55"/>
          <cell r="AV55"/>
          <cell r="AW55">
            <v>141.9</v>
          </cell>
          <cell r="AX55" t="str">
            <v>น้ำหยด/ราดร่อง</v>
          </cell>
          <cell r="AY55" t="str">
            <v>เครื่องยนต์</v>
          </cell>
          <cell r="AZ55" t="str">
            <v>ทำเอง รายวัน</v>
          </cell>
          <cell r="BA55" t="str">
            <v>&gt;4</v>
          </cell>
          <cell r="BB55" t="str">
            <v>yes</v>
          </cell>
          <cell r="BC55" t="str">
            <v>KK-3</v>
          </cell>
          <cell r="BD55">
            <v>1.85</v>
          </cell>
          <cell r="BE55" t="str">
            <v>เดี่ยว</v>
          </cell>
          <cell r="BF55" t="str">
            <v>เหนียว</v>
          </cell>
          <cell r="BG55" t="str">
            <v>ผ่าน</v>
          </cell>
          <cell r="BH55" t="str">
            <v>รถตัด</v>
          </cell>
        </row>
        <row r="56">
          <cell r="G56">
            <v>745</v>
          </cell>
          <cell r="H56" t="str">
            <v>BSC</v>
          </cell>
          <cell r="I56">
            <v>5</v>
          </cell>
          <cell r="J56">
            <v>19.8</v>
          </cell>
          <cell r="K56">
            <v>19.8</v>
          </cell>
          <cell r="L56"/>
          <cell r="M56"/>
          <cell r="N56" t="str">
            <v>อ้อยน้ำราด</v>
          </cell>
          <cell r="O56" t="str">
            <v>New</v>
          </cell>
          <cell r="P56"/>
          <cell r="Q56">
            <v>0</v>
          </cell>
          <cell r="R56"/>
          <cell r="S56"/>
          <cell r="T56"/>
          <cell r="U56">
            <v>19.8</v>
          </cell>
          <cell r="V56"/>
          <cell r="W56">
            <v>19.8</v>
          </cell>
          <cell r="X56">
            <v>257.40000000000003</v>
          </cell>
          <cell r="Y56">
            <v>13</v>
          </cell>
          <cell r="Z56">
            <v>4704.4800000000005</v>
          </cell>
          <cell r="AA56">
            <v>237.60000000000002</v>
          </cell>
          <cell r="AB56">
            <v>237.60000000000002</v>
          </cell>
          <cell r="AC56">
            <v>12</v>
          </cell>
          <cell r="AD56">
            <v>237.60000000000002</v>
          </cell>
          <cell r="AE56">
            <v>12</v>
          </cell>
          <cell r="AF56">
            <v>85</v>
          </cell>
          <cell r="AG56">
            <v>8.3328282828282809</v>
          </cell>
          <cell r="AH56">
            <v>242543</v>
          </cell>
          <cell r="AI56" t="str">
            <v>อ้อยน้ำราด</v>
          </cell>
          <cell r="AJ56" t="str">
            <v>อ้อยปลูก</v>
          </cell>
          <cell r="AK56"/>
          <cell r="AL56" t="str">
            <v>Fully</v>
          </cell>
          <cell r="AM56" t="str">
            <v>สระ626</v>
          </cell>
          <cell r="AN56"/>
          <cell r="AO56"/>
          <cell r="AP56"/>
          <cell r="AQ56">
            <v>0</v>
          </cell>
          <cell r="AR56" t="str">
            <v>Fully</v>
          </cell>
          <cell r="AS56">
            <v>0</v>
          </cell>
          <cell r="AT56"/>
          <cell r="AU56"/>
          <cell r="AV56"/>
          <cell r="AW56">
            <v>19.8</v>
          </cell>
          <cell r="AX56" t="str">
            <v>น้ำหยด/ราดร่อง</v>
          </cell>
          <cell r="AY56" t="str">
            <v>เครื่องยนต์</v>
          </cell>
          <cell r="AZ56" t="str">
            <v>ทำเอง รายวัน</v>
          </cell>
          <cell r="BA56" t="str">
            <v>&gt;4</v>
          </cell>
          <cell r="BB56" t="str">
            <v>yes</v>
          </cell>
          <cell r="BC56" t="str">
            <v>KK-3</v>
          </cell>
          <cell r="BD56">
            <v>1.85</v>
          </cell>
          <cell r="BE56" t="str">
            <v>เดี่ยว</v>
          </cell>
          <cell r="BF56" t="str">
            <v>เหนียว</v>
          </cell>
          <cell r="BG56" t="str">
            <v>ผ่าน</v>
          </cell>
          <cell r="BH56" t="str">
            <v>รถตัด</v>
          </cell>
        </row>
        <row r="57">
          <cell r="G57">
            <v>746</v>
          </cell>
          <cell r="H57" t="str">
            <v>BSC</v>
          </cell>
          <cell r="I57">
            <v>5</v>
          </cell>
          <cell r="J57">
            <v>17.18</v>
          </cell>
          <cell r="K57">
            <v>19.09</v>
          </cell>
          <cell r="L57"/>
          <cell r="M57"/>
          <cell r="N57" t="str">
            <v>อ้อยตอ 2</v>
          </cell>
          <cell r="O57" t="str">
            <v>New</v>
          </cell>
          <cell r="P57">
            <v>1.9100000000000001</v>
          </cell>
          <cell r="Q57">
            <v>0</v>
          </cell>
          <cell r="R57"/>
          <cell r="S57"/>
          <cell r="T57"/>
          <cell r="U57">
            <v>17.18</v>
          </cell>
          <cell r="V57"/>
          <cell r="W57">
            <v>17.18</v>
          </cell>
          <cell r="X57">
            <v>171.8</v>
          </cell>
          <cell r="Y57">
            <v>10</v>
          </cell>
          <cell r="Z57">
            <v>2361.2192</v>
          </cell>
          <cell r="AA57">
            <v>137.44</v>
          </cell>
          <cell r="AB57">
            <v>137.44</v>
          </cell>
          <cell r="AC57">
            <v>8</v>
          </cell>
          <cell r="AD57">
            <v>120.25999999999999</v>
          </cell>
          <cell r="AE57">
            <v>7</v>
          </cell>
          <cell r="AF57">
            <v>85</v>
          </cell>
          <cell r="AG57">
            <v>9.1688009313154826</v>
          </cell>
          <cell r="AH57">
            <v>242527</v>
          </cell>
          <cell r="AI57" t="str">
            <v>อ้อยตอ 2</v>
          </cell>
          <cell r="AJ57" t="str">
            <v>อ้อยตอ</v>
          </cell>
          <cell r="AK57"/>
          <cell r="AL57" t="str">
            <v>Fully</v>
          </cell>
          <cell r="AM57" t="str">
            <v>สระ626</v>
          </cell>
          <cell r="AN57"/>
          <cell r="AO57"/>
          <cell r="AP57"/>
          <cell r="AQ57">
            <v>0</v>
          </cell>
          <cell r="AR57" t="str">
            <v>Fully</v>
          </cell>
          <cell r="AS57">
            <v>0</v>
          </cell>
          <cell r="AT57"/>
          <cell r="AU57"/>
          <cell r="AV57"/>
          <cell r="AW57">
            <v>17.18</v>
          </cell>
          <cell r="AX57" t="str">
            <v>น้ำหยด/ราดร่อง</v>
          </cell>
          <cell r="AY57" t="str">
            <v>เครื่องยนต์</v>
          </cell>
          <cell r="AZ57" t="str">
            <v>ทำเอง รายวัน</v>
          </cell>
          <cell r="BA57" t="str">
            <v>&gt;4</v>
          </cell>
          <cell r="BB57" t="str">
            <v>yes</v>
          </cell>
          <cell r="BC57" t="str">
            <v>UT-15/PK-1/KK3</v>
          </cell>
          <cell r="BD57">
            <v>1.85</v>
          </cell>
          <cell r="BE57" t="str">
            <v>คู่</v>
          </cell>
          <cell r="BF57" t="str">
            <v>เหนียว</v>
          </cell>
          <cell r="BG57" t="str">
            <v>ผ่าน</v>
          </cell>
          <cell r="BH57" t="str">
            <v>รถตัด</v>
          </cell>
        </row>
        <row r="58">
          <cell r="G58">
            <v>901</v>
          </cell>
          <cell r="H58"/>
          <cell r="I58">
            <v>1</v>
          </cell>
          <cell r="J58">
            <v>7.3</v>
          </cell>
          <cell r="K58">
            <v>7.3</v>
          </cell>
          <cell r="L58"/>
          <cell r="M58"/>
          <cell r="N58" t="str">
            <v>อ้อยตอ 4</v>
          </cell>
          <cell r="O58"/>
          <cell r="P58"/>
          <cell r="Q58">
            <v>0</v>
          </cell>
          <cell r="R58"/>
          <cell r="S58"/>
          <cell r="T58"/>
          <cell r="U58">
            <v>7.3</v>
          </cell>
          <cell r="V58"/>
          <cell r="W58">
            <v>7.3</v>
          </cell>
          <cell r="X58">
            <v>98.55</v>
          </cell>
          <cell r="Y58">
            <v>13.5</v>
          </cell>
          <cell r="Z58">
            <v>479.61</v>
          </cell>
          <cell r="AA58">
            <v>65.7</v>
          </cell>
          <cell r="AB58">
            <v>65.7</v>
          </cell>
          <cell r="AC58">
            <v>9</v>
          </cell>
          <cell r="AD58">
            <v>73</v>
          </cell>
          <cell r="AE58">
            <v>10</v>
          </cell>
          <cell r="AF58"/>
          <cell r="AG58">
            <v>14.315068493150685</v>
          </cell>
          <cell r="AH58">
            <v>242525</v>
          </cell>
          <cell r="AI58" t="str">
            <v>อ้อยตอ 4</v>
          </cell>
          <cell r="AJ58" t="str">
            <v>อ้อยตอ</v>
          </cell>
          <cell r="AK58"/>
          <cell r="AL58" t="str">
            <v>Fully</v>
          </cell>
          <cell r="AM58" t="str">
            <v>สระ905/1</v>
          </cell>
          <cell r="AN58">
            <v>196748</v>
          </cell>
          <cell r="AO58">
            <v>59024.4</v>
          </cell>
          <cell r="AP58"/>
          <cell r="AQ58">
            <v>0</v>
          </cell>
          <cell r="AR58" t="str">
            <v>Fully</v>
          </cell>
          <cell r="AS58">
            <v>0</v>
          </cell>
          <cell r="AT58"/>
          <cell r="AU58"/>
          <cell r="AV58"/>
          <cell r="AW58">
            <v>7.3</v>
          </cell>
          <cell r="AX58" t="str">
            <v>น้ำหยด Fix</v>
          </cell>
          <cell r="AY58" t="str">
            <v>โซล่าเซลล์ (บ่อ 906)</v>
          </cell>
          <cell r="AZ58" t="str">
            <v>ทำเอง รายวัน</v>
          </cell>
          <cell r="BA58" t="str">
            <v>&gt;4</v>
          </cell>
          <cell r="BB58" t="str">
            <v>yes</v>
          </cell>
          <cell r="BC58" t="str">
            <v>KK-3</v>
          </cell>
          <cell r="BD58">
            <v>1.85</v>
          </cell>
          <cell r="BE58" t="str">
            <v>คู่</v>
          </cell>
          <cell r="BF58" t="str">
            <v>เหนียว</v>
          </cell>
          <cell r="BG58" t="str">
            <v>ผ่าน</v>
          </cell>
          <cell r="BH58" t="str">
            <v>รถตัด</v>
          </cell>
        </row>
        <row r="59">
          <cell r="G59">
            <v>902</v>
          </cell>
          <cell r="H59"/>
          <cell r="I59">
            <v>1</v>
          </cell>
          <cell r="J59">
            <v>9.23</v>
          </cell>
          <cell r="K59">
            <v>9.23</v>
          </cell>
          <cell r="L59"/>
          <cell r="M59"/>
          <cell r="N59" t="str">
            <v>กองดินขุดสระ บ่อ1</v>
          </cell>
          <cell r="O59" t="str">
            <v xml:space="preserve">ทิ้งดิน </v>
          </cell>
          <cell r="P59">
            <v>9.23</v>
          </cell>
          <cell r="Q59">
            <v>0</v>
          </cell>
          <cell r="R59"/>
          <cell r="S59"/>
          <cell r="T59"/>
          <cell r="U59"/>
          <cell r="V59"/>
          <cell r="W59">
            <v>0</v>
          </cell>
          <cell r="X59"/>
          <cell r="Y59"/>
          <cell r="Z59"/>
          <cell r="AA59"/>
          <cell r="AB59"/>
          <cell r="AC59"/>
          <cell r="AD59"/>
          <cell r="AE59"/>
          <cell r="AF59"/>
          <cell r="AG59">
            <v>0</v>
          </cell>
          <cell r="AH59"/>
          <cell r="AI59"/>
          <cell r="AJ59"/>
          <cell r="AK59"/>
          <cell r="AL59">
            <v>0</v>
          </cell>
          <cell r="AM59"/>
          <cell r="AN59"/>
          <cell r="AO59"/>
          <cell r="AP59"/>
          <cell r="AQ59">
            <v>0</v>
          </cell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 t="str">
            <v>เหนียว</v>
          </cell>
          <cell r="BG59"/>
          <cell r="BH59"/>
        </row>
        <row r="60">
          <cell r="G60">
            <v>903</v>
          </cell>
          <cell r="H60" t="str">
            <v>BSC</v>
          </cell>
          <cell r="I60">
            <v>1</v>
          </cell>
          <cell r="J60">
            <v>10.69</v>
          </cell>
          <cell r="K60">
            <v>10.69</v>
          </cell>
          <cell r="L60"/>
          <cell r="M60"/>
          <cell r="N60" t="str">
            <v>กองดินขุดสระ บ่อ1</v>
          </cell>
          <cell r="O60" t="str">
            <v xml:space="preserve">ทิ้งดิน </v>
          </cell>
          <cell r="P60">
            <v>10.69</v>
          </cell>
          <cell r="Q60">
            <v>0</v>
          </cell>
          <cell r="R60"/>
          <cell r="S60"/>
          <cell r="T60"/>
          <cell r="U60"/>
          <cell r="V60"/>
          <cell r="W60">
            <v>0</v>
          </cell>
          <cell r="X60"/>
          <cell r="Y60"/>
          <cell r="Z60"/>
          <cell r="AA60"/>
          <cell r="AB60"/>
          <cell r="AC60"/>
          <cell r="AD60"/>
          <cell r="AE60"/>
          <cell r="AF60"/>
          <cell r="AG60">
            <v>0</v>
          </cell>
          <cell r="AH60"/>
          <cell r="AI60"/>
          <cell r="AJ60"/>
          <cell r="AK60"/>
          <cell r="AL60">
            <v>0</v>
          </cell>
          <cell r="AM60"/>
          <cell r="AN60"/>
          <cell r="AO60"/>
          <cell r="AP60"/>
          <cell r="AQ60">
            <v>0</v>
          </cell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 t="str">
            <v>เหนียว</v>
          </cell>
          <cell r="BG60"/>
          <cell r="BH60"/>
        </row>
        <row r="61">
          <cell r="G61">
            <v>904</v>
          </cell>
          <cell r="H61" t="str">
            <v>BSC</v>
          </cell>
          <cell r="I61">
            <v>1</v>
          </cell>
          <cell r="J61">
            <v>11.18</v>
          </cell>
          <cell r="K61">
            <v>11.18</v>
          </cell>
          <cell r="L61"/>
          <cell r="M61"/>
          <cell r="N61" t="str">
            <v>อ้อยตอ 2</v>
          </cell>
          <cell r="O61"/>
          <cell r="P61"/>
          <cell r="Q61">
            <v>0</v>
          </cell>
          <cell r="R61"/>
          <cell r="S61"/>
          <cell r="T61"/>
          <cell r="U61">
            <v>11.18</v>
          </cell>
          <cell r="V61"/>
          <cell r="W61">
            <v>11.18</v>
          </cell>
          <cell r="X61">
            <v>134.16</v>
          </cell>
          <cell r="Y61">
            <v>12</v>
          </cell>
          <cell r="Z61">
            <v>1249.924</v>
          </cell>
          <cell r="AA61">
            <v>111.8</v>
          </cell>
          <cell r="AB61">
            <v>111.8</v>
          </cell>
          <cell r="AC61">
            <v>10</v>
          </cell>
          <cell r="AD61">
            <v>111.8</v>
          </cell>
          <cell r="AE61">
            <v>10</v>
          </cell>
          <cell r="AF61"/>
          <cell r="AG61">
            <v>12.412343470483007</v>
          </cell>
          <cell r="AH61">
            <v>242525</v>
          </cell>
          <cell r="AI61" t="str">
            <v>อ้อยตอ 2</v>
          </cell>
          <cell r="AJ61" t="str">
            <v>อ้อยตอ</v>
          </cell>
          <cell r="AK61"/>
          <cell r="AL61" t="str">
            <v>Fully</v>
          </cell>
          <cell r="AM61" t="str">
            <v>สระ905/1</v>
          </cell>
          <cell r="AN61"/>
          <cell r="AO61"/>
          <cell r="AP61"/>
          <cell r="AQ61">
            <v>0</v>
          </cell>
          <cell r="AR61" t="str">
            <v>Fully</v>
          </cell>
          <cell r="AS61">
            <v>0</v>
          </cell>
          <cell r="AT61"/>
          <cell r="AU61"/>
          <cell r="AV61"/>
          <cell r="AW61">
            <v>11.18</v>
          </cell>
          <cell r="AX61" t="str">
            <v>น้ำหยด Fix</v>
          </cell>
          <cell r="AY61" t="str">
            <v>โซล่าเซลล์ (บ่อ 906)</v>
          </cell>
          <cell r="AZ61" t="str">
            <v>ทำเอง รายวัน</v>
          </cell>
          <cell r="BA61" t="str">
            <v>&gt;4</v>
          </cell>
          <cell r="BB61" t="str">
            <v>yes</v>
          </cell>
          <cell r="BC61" t="str">
            <v>KK-3</v>
          </cell>
          <cell r="BD61">
            <v>1.85</v>
          </cell>
          <cell r="BE61" t="str">
            <v>คู่</v>
          </cell>
          <cell r="BF61" t="str">
            <v>เหนียว</v>
          </cell>
          <cell r="BG61" t="str">
            <v>ผ่าน</v>
          </cell>
          <cell r="BH61" t="str">
            <v>รถตัด</v>
          </cell>
        </row>
        <row r="62">
          <cell r="G62">
            <v>906</v>
          </cell>
          <cell r="H62"/>
          <cell r="I62">
            <v>1</v>
          </cell>
          <cell r="J62">
            <v>19.100000000000001</v>
          </cell>
          <cell r="K62">
            <v>19.100000000000001</v>
          </cell>
          <cell r="L62"/>
          <cell r="M62"/>
          <cell r="N62" t="str">
            <v>อ้อยตอ 2</v>
          </cell>
          <cell r="O62"/>
          <cell r="P62"/>
          <cell r="Q62">
            <v>0</v>
          </cell>
          <cell r="R62"/>
          <cell r="S62"/>
          <cell r="T62"/>
          <cell r="U62">
            <v>19.100000000000001</v>
          </cell>
          <cell r="V62"/>
          <cell r="W62">
            <v>19.100000000000001</v>
          </cell>
          <cell r="X62">
            <v>229.20000000000002</v>
          </cell>
          <cell r="Y62">
            <v>12</v>
          </cell>
          <cell r="Z62">
            <v>4377.72</v>
          </cell>
          <cell r="AA62">
            <v>229.20000000000002</v>
          </cell>
          <cell r="AB62">
            <v>229.20000000000002</v>
          </cell>
          <cell r="AC62">
            <v>12</v>
          </cell>
          <cell r="AD62">
            <v>229.20000000000002</v>
          </cell>
          <cell r="AE62">
            <v>12</v>
          </cell>
          <cell r="AF62"/>
          <cell r="AG62">
            <v>12.702094240837695</v>
          </cell>
          <cell r="AH62">
            <v>242523</v>
          </cell>
          <cell r="AI62" t="str">
            <v>อ้อยตอ 2</v>
          </cell>
          <cell r="AJ62" t="str">
            <v>อ้อยตอ</v>
          </cell>
          <cell r="AK62"/>
          <cell r="AL62" t="str">
            <v>Fully</v>
          </cell>
          <cell r="AM62" t="str">
            <v>สระ905/1</v>
          </cell>
          <cell r="AN62"/>
          <cell r="AO62"/>
          <cell r="AP62"/>
          <cell r="AQ62">
            <v>0</v>
          </cell>
          <cell r="AR62" t="str">
            <v>Fully</v>
          </cell>
          <cell r="AS62">
            <v>0</v>
          </cell>
          <cell r="AT62"/>
          <cell r="AU62"/>
          <cell r="AV62"/>
          <cell r="AW62">
            <v>19.100000000000001</v>
          </cell>
          <cell r="AX62" t="str">
            <v>น้ำหยด Fix</v>
          </cell>
          <cell r="AY62" t="str">
            <v>โซล่าเซลล์ (บ่อ 906)</v>
          </cell>
          <cell r="AZ62" t="str">
            <v>ทำเอง รายวัน</v>
          </cell>
          <cell r="BA62" t="str">
            <v>&gt;4</v>
          </cell>
          <cell r="BB62" t="str">
            <v>yes</v>
          </cell>
          <cell r="BC62" t="str">
            <v>KK-3</v>
          </cell>
          <cell r="BD62">
            <v>1.85</v>
          </cell>
          <cell r="BE62" t="str">
            <v>เดี่ยว</v>
          </cell>
          <cell r="BF62" t="str">
            <v>เหนียว</v>
          </cell>
          <cell r="BG62" t="str">
            <v>ผ่าน</v>
          </cell>
          <cell r="BH62" t="str">
            <v>รถตัด</v>
          </cell>
        </row>
        <row r="63">
          <cell r="G63" t="str">
            <v>906/1</v>
          </cell>
          <cell r="H63"/>
          <cell r="I63"/>
          <cell r="J63">
            <v>30.67</v>
          </cell>
          <cell r="K63">
            <v>30.67</v>
          </cell>
          <cell r="L63"/>
          <cell r="M63"/>
          <cell r="N63" t="str">
            <v>สระน้ำ บ่อ 1</v>
          </cell>
          <cell r="O63" t="str">
            <v>สระน้ำ</v>
          </cell>
          <cell r="P63">
            <v>30.67</v>
          </cell>
          <cell r="Q63">
            <v>0</v>
          </cell>
          <cell r="R63"/>
          <cell r="S63"/>
          <cell r="T63"/>
          <cell r="U63"/>
          <cell r="V63"/>
          <cell r="W63">
            <v>0</v>
          </cell>
          <cell r="X63"/>
          <cell r="Y63"/>
          <cell r="Z63"/>
          <cell r="AA63"/>
          <cell r="AB63"/>
          <cell r="AC63"/>
          <cell r="AD63"/>
          <cell r="AE63"/>
          <cell r="AF63"/>
          <cell r="AG63">
            <v>0</v>
          </cell>
          <cell r="AH63"/>
          <cell r="AI63"/>
          <cell r="AJ63"/>
          <cell r="AK63"/>
          <cell r="AL63">
            <v>0</v>
          </cell>
          <cell r="AM63"/>
          <cell r="AN63"/>
          <cell r="AO63"/>
          <cell r="AP63"/>
          <cell r="AQ63">
            <v>0</v>
          </cell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 t="str">
            <v>เหนียว</v>
          </cell>
          <cell r="BG63"/>
          <cell r="BH63"/>
        </row>
        <row r="64">
          <cell r="G64">
            <v>908</v>
          </cell>
          <cell r="H64"/>
          <cell r="I64">
            <v>1</v>
          </cell>
          <cell r="J64">
            <v>40.04</v>
          </cell>
          <cell r="K64">
            <v>40.479999999999997</v>
          </cell>
          <cell r="L64"/>
          <cell r="M64"/>
          <cell r="N64" t="str">
            <v>อ้อยน้ำราด</v>
          </cell>
          <cell r="O64"/>
          <cell r="P64"/>
          <cell r="Q64">
            <v>0</v>
          </cell>
          <cell r="R64"/>
          <cell r="S64"/>
          <cell r="T64"/>
          <cell r="U64">
            <v>40.479999999999997</v>
          </cell>
          <cell r="V64"/>
          <cell r="W64">
            <v>40.479999999999997</v>
          </cell>
          <cell r="X64">
            <v>526.24</v>
          </cell>
          <cell r="Y64">
            <v>13</v>
          </cell>
          <cell r="Z64">
            <v>16386.303999999996</v>
          </cell>
          <cell r="AA64">
            <v>404.79999999999995</v>
          </cell>
          <cell r="AB64">
            <v>404.79999999999995</v>
          </cell>
          <cell r="AC64">
            <v>10</v>
          </cell>
          <cell r="AD64">
            <v>404.79999999999995</v>
          </cell>
          <cell r="AE64">
            <v>10</v>
          </cell>
          <cell r="AF64"/>
          <cell r="AG64">
            <v>5.4470529470529474</v>
          </cell>
          <cell r="AH64">
            <v>242540</v>
          </cell>
          <cell r="AI64" t="str">
            <v>อ้อยน้ำราด</v>
          </cell>
          <cell r="AJ64" t="str">
            <v>อ้อยปลูก</v>
          </cell>
          <cell r="AK64"/>
          <cell r="AL64" t="str">
            <v>Fully</v>
          </cell>
          <cell r="AM64" t="str">
            <v>สระ905/1</v>
          </cell>
          <cell r="AN64"/>
          <cell r="AO64"/>
          <cell r="AP64"/>
          <cell r="AQ64">
            <v>0</v>
          </cell>
          <cell r="AR64" t="str">
            <v>Fully</v>
          </cell>
          <cell r="AS64">
            <v>0</v>
          </cell>
          <cell r="AT64"/>
          <cell r="AU64"/>
          <cell r="AV64"/>
          <cell r="AW64">
            <v>40.479999999999997</v>
          </cell>
          <cell r="AX64" t="str">
            <v>น้ำหยดfix</v>
          </cell>
          <cell r="AY64" t="str">
            <v>โซล่าเซลล์ (บ่อ 906)</v>
          </cell>
          <cell r="AZ64" t="str">
            <v>ทำเอง รายวัน</v>
          </cell>
          <cell r="BA64" t="str">
            <v>&gt;4</v>
          </cell>
          <cell r="BB64" t="str">
            <v>yes</v>
          </cell>
          <cell r="BC64" t="str">
            <v>KK-3</v>
          </cell>
          <cell r="BD64">
            <v>1.85</v>
          </cell>
          <cell r="BE64" t="str">
            <v>เดี่ยว</v>
          </cell>
          <cell r="BF64" t="str">
            <v>เหนียว</v>
          </cell>
          <cell r="BG64" t="str">
            <v>ผ่าน</v>
          </cell>
          <cell r="BH64" t="str">
            <v>รถตัด</v>
          </cell>
        </row>
        <row r="65">
          <cell r="G65">
            <v>909</v>
          </cell>
          <cell r="H65"/>
          <cell r="I65">
            <v>1</v>
          </cell>
          <cell r="J65">
            <v>8.5</v>
          </cell>
          <cell r="K65">
            <v>8.5</v>
          </cell>
          <cell r="L65"/>
          <cell r="M65"/>
          <cell r="N65" t="str">
            <v>กองดินขุดสระ บ่อ1</v>
          </cell>
          <cell r="O65" t="str">
            <v xml:space="preserve">ทิ้งดิน </v>
          </cell>
          <cell r="P65">
            <v>8.5</v>
          </cell>
          <cell r="Q65">
            <v>0</v>
          </cell>
          <cell r="R65"/>
          <cell r="S65"/>
          <cell r="T65"/>
          <cell r="U65"/>
          <cell r="V65"/>
          <cell r="W65">
            <v>0</v>
          </cell>
          <cell r="X65"/>
          <cell r="Y65"/>
          <cell r="Z65"/>
          <cell r="AA65"/>
          <cell r="AB65"/>
          <cell r="AC65"/>
          <cell r="AD65"/>
          <cell r="AE65"/>
          <cell r="AF65"/>
          <cell r="AG65">
            <v>0</v>
          </cell>
          <cell r="AH65"/>
          <cell r="AI65"/>
          <cell r="AJ65"/>
          <cell r="AK65"/>
          <cell r="AL65">
            <v>0</v>
          </cell>
          <cell r="AM65"/>
          <cell r="AN65"/>
          <cell r="AO65"/>
          <cell r="AP65"/>
          <cell r="AQ65">
            <v>0</v>
          </cell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 t="str">
            <v>เหนียว</v>
          </cell>
          <cell r="BG65"/>
          <cell r="BH65"/>
        </row>
        <row r="66">
          <cell r="G66">
            <v>910</v>
          </cell>
          <cell r="H66"/>
          <cell r="I66">
            <v>1</v>
          </cell>
          <cell r="J66">
            <v>2.48</v>
          </cell>
          <cell r="K66">
            <v>2.48</v>
          </cell>
          <cell r="L66"/>
          <cell r="M66"/>
          <cell r="N66" t="str">
            <v>กองดินขุดสระ บ่อ1</v>
          </cell>
          <cell r="O66" t="str">
            <v xml:space="preserve">ทิ้งดิน </v>
          </cell>
          <cell r="P66">
            <v>2.48</v>
          </cell>
          <cell r="Q66">
            <v>0</v>
          </cell>
          <cell r="R66"/>
          <cell r="S66"/>
          <cell r="T66"/>
          <cell r="U66"/>
          <cell r="V66"/>
          <cell r="W66">
            <v>0</v>
          </cell>
          <cell r="X66"/>
          <cell r="Y66"/>
          <cell r="Z66"/>
          <cell r="AA66"/>
          <cell r="AB66"/>
          <cell r="AC66"/>
          <cell r="AD66"/>
          <cell r="AE66"/>
          <cell r="AF66"/>
          <cell r="AG66">
            <v>0</v>
          </cell>
          <cell r="AH66"/>
          <cell r="AI66"/>
          <cell r="AJ66"/>
          <cell r="AK66"/>
          <cell r="AL66">
            <v>0</v>
          </cell>
          <cell r="AM66"/>
          <cell r="AN66"/>
          <cell r="AO66"/>
          <cell r="AP66"/>
          <cell r="AQ66">
            <v>0</v>
          </cell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 t="str">
            <v>เหนียว</v>
          </cell>
          <cell r="BG66"/>
          <cell r="BH66"/>
        </row>
        <row r="67">
          <cell r="G67">
            <v>911</v>
          </cell>
          <cell r="H67" t="str">
            <v>BSC</v>
          </cell>
          <cell r="I67">
            <v>1</v>
          </cell>
          <cell r="J67">
            <v>17.54</v>
          </cell>
          <cell r="K67">
            <v>17.54</v>
          </cell>
          <cell r="L67"/>
          <cell r="M67"/>
          <cell r="N67" t="str">
            <v>อ้อยตอ 2</v>
          </cell>
          <cell r="O67"/>
          <cell r="P67"/>
          <cell r="Q67">
            <v>0</v>
          </cell>
          <cell r="R67"/>
          <cell r="S67"/>
          <cell r="T67"/>
          <cell r="U67">
            <v>17.54</v>
          </cell>
          <cell r="V67"/>
          <cell r="W67">
            <v>17.54</v>
          </cell>
          <cell r="X67">
            <v>228.01999999999998</v>
          </cell>
          <cell r="Y67">
            <v>13</v>
          </cell>
          <cell r="Z67">
            <v>3076.5159999999996</v>
          </cell>
          <cell r="AA67">
            <v>175.39999999999998</v>
          </cell>
          <cell r="AB67">
            <v>175.39999999999998</v>
          </cell>
          <cell r="AC67">
            <v>10</v>
          </cell>
          <cell r="AD67">
            <v>157.85999999999999</v>
          </cell>
          <cell r="AE67">
            <v>9</v>
          </cell>
          <cell r="AF67"/>
          <cell r="AG67">
            <v>13.350627137970356</v>
          </cell>
          <cell r="AH67">
            <v>242518</v>
          </cell>
          <cell r="AI67" t="str">
            <v>อ้อยตอ 2</v>
          </cell>
          <cell r="AJ67" t="str">
            <v>อ้อยตอ</v>
          </cell>
          <cell r="AK67"/>
          <cell r="AL67" t="str">
            <v>Fully</v>
          </cell>
          <cell r="AM67" t="str">
            <v>สระ905/1</v>
          </cell>
          <cell r="AN67"/>
          <cell r="AO67"/>
          <cell r="AP67"/>
          <cell r="AQ67">
            <v>0</v>
          </cell>
          <cell r="AR67" t="str">
            <v>Fully</v>
          </cell>
          <cell r="AS67">
            <v>0</v>
          </cell>
          <cell r="AT67"/>
          <cell r="AU67"/>
          <cell r="AV67"/>
          <cell r="AW67">
            <v>17.54</v>
          </cell>
          <cell r="AX67" t="str">
            <v>น้ำหยดMove/ราดร่อง</v>
          </cell>
          <cell r="AY67" t="str">
            <v>โซล่าเซลล์ (บ่อ 906)</v>
          </cell>
          <cell r="AZ67" t="str">
            <v>ทำเอง รายวัน</v>
          </cell>
          <cell r="BA67" t="str">
            <v>&gt;4</v>
          </cell>
          <cell r="BB67" t="str">
            <v>yes</v>
          </cell>
          <cell r="BC67" t="str">
            <v>KK-3</v>
          </cell>
          <cell r="BD67">
            <v>1.85</v>
          </cell>
          <cell r="BE67" t="str">
            <v>คู่</v>
          </cell>
          <cell r="BF67" t="str">
            <v>เหนียว</v>
          </cell>
          <cell r="BG67" t="str">
            <v>ผ่าน</v>
          </cell>
          <cell r="BH67" t="str">
            <v>รถตัด</v>
          </cell>
        </row>
        <row r="68">
          <cell r="G68">
            <v>912</v>
          </cell>
          <cell r="H68" t="str">
            <v>BSC</v>
          </cell>
          <cell r="I68">
            <v>1</v>
          </cell>
          <cell r="J68">
            <v>18.54</v>
          </cell>
          <cell r="K68">
            <v>18.54</v>
          </cell>
          <cell r="L68"/>
          <cell r="M68"/>
          <cell r="N68" t="str">
            <v>อ้อยตอ 1</v>
          </cell>
          <cell r="O68"/>
          <cell r="P68"/>
          <cell r="Q68">
            <v>0</v>
          </cell>
          <cell r="R68"/>
          <cell r="S68"/>
          <cell r="T68"/>
          <cell r="U68">
            <v>18.54</v>
          </cell>
          <cell r="V68"/>
          <cell r="W68">
            <v>18.54</v>
          </cell>
          <cell r="X68">
            <v>222.48</v>
          </cell>
          <cell r="Y68">
            <v>12</v>
          </cell>
          <cell r="Z68">
            <v>3437.3159999999993</v>
          </cell>
          <cell r="AA68">
            <v>185.39999999999998</v>
          </cell>
          <cell r="AB68">
            <v>185.39999999999998</v>
          </cell>
          <cell r="AC68">
            <v>10</v>
          </cell>
          <cell r="AD68">
            <v>185.39999999999998</v>
          </cell>
          <cell r="AE68">
            <v>10</v>
          </cell>
          <cell r="AF68"/>
          <cell r="AG68">
            <v>12.789644012944985</v>
          </cell>
          <cell r="AH68">
            <v>242519</v>
          </cell>
          <cell r="AI68" t="str">
            <v>อ้อยตอ 1</v>
          </cell>
          <cell r="AJ68" t="str">
            <v>อ้อยตอ</v>
          </cell>
          <cell r="AK68"/>
          <cell r="AL68" t="str">
            <v>Fully</v>
          </cell>
          <cell r="AM68" t="str">
            <v>สระ905/1</v>
          </cell>
          <cell r="AN68"/>
          <cell r="AO68"/>
          <cell r="AP68"/>
          <cell r="AQ68">
            <v>0</v>
          </cell>
          <cell r="AR68" t="str">
            <v>Fully</v>
          </cell>
          <cell r="AS68">
            <v>0</v>
          </cell>
          <cell r="AT68"/>
          <cell r="AU68"/>
          <cell r="AV68"/>
          <cell r="AW68">
            <v>18.54</v>
          </cell>
          <cell r="AX68" t="str">
            <v>ฟลัดฟลูม</v>
          </cell>
          <cell r="AY68" t="str">
            <v>โซล่าเซลล์ (บ่อ 906)</v>
          </cell>
          <cell r="AZ68" t="str">
            <v>ทำเอง รายวัน</v>
          </cell>
          <cell r="BA68" t="str">
            <v>&gt;4</v>
          </cell>
          <cell r="BB68" t="str">
            <v>yes</v>
          </cell>
          <cell r="BC68" t="str">
            <v>KK-3</v>
          </cell>
          <cell r="BD68">
            <v>1.85</v>
          </cell>
          <cell r="BE68" t="str">
            <v>คู่</v>
          </cell>
          <cell r="BF68" t="str">
            <v>เหนียว</v>
          </cell>
          <cell r="BG68" t="str">
            <v>ผ่าน</v>
          </cell>
          <cell r="BH68" t="str">
            <v>รถตัด</v>
          </cell>
        </row>
        <row r="69">
          <cell r="G69">
            <v>914</v>
          </cell>
          <cell r="H69" t="str">
            <v>BSC</v>
          </cell>
          <cell r="I69">
            <v>1</v>
          </cell>
          <cell r="J69">
            <v>7.37</v>
          </cell>
          <cell r="K69">
            <v>7.37</v>
          </cell>
          <cell r="L69"/>
          <cell r="M69"/>
          <cell r="N69" t="str">
            <v>อ้อยตอ 2</v>
          </cell>
          <cell r="O69"/>
          <cell r="P69"/>
          <cell r="Q69">
            <v>0</v>
          </cell>
          <cell r="R69"/>
          <cell r="S69"/>
          <cell r="T69"/>
          <cell r="U69">
            <v>7.37</v>
          </cell>
          <cell r="V69"/>
          <cell r="W69">
            <v>7.37</v>
          </cell>
          <cell r="X69">
            <v>95.81</v>
          </cell>
          <cell r="Y69">
            <v>13</v>
          </cell>
          <cell r="Z69">
            <v>488.85210000000001</v>
          </cell>
          <cell r="AA69">
            <v>66.33</v>
          </cell>
          <cell r="AB69">
            <v>66.33</v>
          </cell>
          <cell r="AC69">
            <v>9</v>
          </cell>
          <cell r="AD69">
            <v>66.33</v>
          </cell>
          <cell r="AE69">
            <v>9</v>
          </cell>
          <cell r="AF69"/>
          <cell r="AG69">
            <v>13.962008141112619</v>
          </cell>
          <cell r="AH69">
            <v>242519</v>
          </cell>
          <cell r="AI69" t="str">
            <v>อ้อยตอ 2</v>
          </cell>
          <cell r="AJ69" t="str">
            <v>อ้อยตอ</v>
          </cell>
          <cell r="AK69"/>
          <cell r="AL69" t="str">
            <v>Fully</v>
          </cell>
          <cell r="AM69" t="str">
            <v>สระ905/1</v>
          </cell>
          <cell r="AN69"/>
          <cell r="AO69"/>
          <cell r="AP69"/>
          <cell r="AQ69">
            <v>0</v>
          </cell>
          <cell r="AR69" t="str">
            <v>Fully</v>
          </cell>
          <cell r="AS69">
            <v>0</v>
          </cell>
          <cell r="AT69"/>
          <cell r="AU69"/>
          <cell r="AV69"/>
          <cell r="AW69">
            <v>7.37</v>
          </cell>
          <cell r="AX69" t="str">
            <v>ฟลัดฟลูม</v>
          </cell>
          <cell r="AY69" t="str">
            <v>โซล่าเซลล์ (บ่อ 906)</v>
          </cell>
          <cell r="AZ69" t="str">
            <v>ทำเอง รายวัน</v>
          </cell>
          <cell r="BA69" t="str">
            <v>&gt;4</v>
          </cell>
          <cell r="BB69" t="str">
            <v>yes</v>
          </cell>
          <cell r="BC69" t="str">
            <v>KK-3</v>
          </cell>
          <cell r="BD69">
            <v>1.85</v>
          </cell>
          <cell r="BE69" t="str">
            <v>คู่</v>
          </cell>
          <cell r="BF69" t="str">
            <v>เหนียว</v>
          </cell>
          <cell r="BG69" t="str">
            <v>ผ่าน</v>
          </cell>
          <cell r="BH69" t="str">
            <v>รถตัด</v>
          </cell>
        </row>
        <row r="70">
          <cell r="G70">
            <v>915</v>
          </cell>
          <cell r="H70" t="str">
            <v>BSC</v>
          </cell>
          <cell r="I70" t="str">
            <v>Pivot 2</v>
          </cell>
          <cell r="J70">
            <v>26.18</v>
          </cell>
          <cell r="K70">
            <v>26.18</v>
          </cell>
          <cell r="L70"/>
          <cell r="M70"/>
          <cell r="N70" t="str">
            <v>อ้อยน้ำราด</v>
          </cell>
          <cell r="O70"/>
          <cell r="P70"/>
          <cell r="Q70">
            <v>0</v>
          </cell>
          <cell r="R70"/>
          <cell r="S70"/>
          <cell r="T70"/>
          <cell r="U70">
            <v>26.18</v>
          </cell>
          <cell r="V70"/>
          <cell r="W70">
            <v>26.18</v>
          </cell>
          <cell r="X70">
            <v>340.34</v>
          </cell>
          <cell r="Y70">
            <v>13</v>
          </cell>
          <cell r="Z70">
            <v>6853.924</v>
          </cell>
          <cell r="AA70">
            <v>261.8</v>
          </cell>
          <cell r="AB70">
            <v>261.8</v>
          </cell>
          <cell r="AC70">
            <v>10</v>
          </cell>
          <cell r="AD70">
            <v>314.15999999999997</v>
          </cell>
          <cell r="AE70">
            <v>12</v>
          </cell>
          <cell r="AF70"/>
          <cell r="AG70">
            <v>7.8838808250572949</v>
          </cell>
          <cell r="AH70">
            <v>242535</v>
          </cell>
          <cell r="AI70" t="str">
            <v>อ้อยน้ำราด</v>
          </cell>
          <cell r="AJ70" t="str">
            <v>อ้อยปลูก</v>
          </cell>
          <cell r="AK70"/>
          <cell r="AL70" t="str">
            <v>Fully</v>
          </cell>
          <cell r="AM70" t="str">
            <v>สระ931</v>
          </cell>
          <cell r="AN70"/>
          <cell r="AO70"/>
          <cell r="AP70"/>
          <cell r="AQ70">
            <v>0</v>
          </cell>
          <cell r="AR70" t="str">
            <v>Fully</v>
          </cell>
          <cell r="AS70">
            <v>0</v>
          </cell>
          <cell r="AT70">
            <v>16</v>
          </cell>
          <cell r="AU70"/>
          <cell r="AV70"/>
          <cell r="AW70">
            <v>10.18</v>
          </cell>
          <cell r="AX70" t="str">
            <v>Pivot /น้ำหยดFix</v>
          </cell>
          <cell r="AY70" t="str">
            <v>ระบบไฟฟ้า /เครื่องยนต์</v>
          </cell>
          <cell r="AZ70" t="str">
            <v>ทำเอง รายวัน</v>
          </cell>
          <cell r="BA70" t="str">
            <v>&gt;4</v>
          </cell>
          <cell r="BB70" t="str">
            <v>yes</v>
          </cell>
          <cell r="BC70" t="str">
            <v>KK-3</v>
          </cell>
          <cell r="BD70">
            <v>1.85</v>
          </cell>
          <cell r="BE70" t="str">
            <v>คู่</v>
          </cell>
          <cell r="BF70" t="str">
            <v>เหนียว</v>
          </cell>
          <cell r="BG70" t="str">
            <v>ผ่าน</v>
          </cell>
          <cell r="BH70" t="str">
            <v>รถตัด</v>
          </cell>
        </row>
        <row r="71">
          <cell r="G71">
            <v>917</v>
          </cell>
          <cell r="H71" t="str">
            <v>BSC</v>
          </cell>
          <cell r="I71" t="str">
            <v>Pivot 2</v>
          </cell>
          <cell r="J71">
            <v>34.03</v>
          </cell>
          <cell r="K71">
            <v>34.03</v>
          </cell>
          <cell r="L71"/>
          <cell r="M71"/>
          <cell r="N71" t="str">
            <v>อ้อยน้ำราด</v>
          </cell>
          <cell r="O71"/>
          <cell r="P71"/>
          <cell r="Q71">
            <v>0</v>
          </cell>
          <cell r="R71"/>
          <cell r="S71"/>
          <cell r="T71"/>
          <cell r="U71">
            <v>34.03</v>
          </cell>
          <cell r="V71"/>
          <cell r="W71">
            <v>34.03</v>
          </cell>
          <cell r="X71">
            <v>442.39</v>
          </cell>
          <cell r="Y71">
            <v>13</v>
          </cell>
          <cell r="Z71">
            <v>11580.409000000001</v>
          </cell>
          <cell r="AA71">
            <v>340.3</v>
          </cell>
          <cell r="AB71">
            <v>340.3</v>
          </cell>
          <cell r="AC71">
            <v>10</v>
          </cell>
          <cell r="AD71">
            <v>340.3</v>
          </cell>
          <cell r="AE71">
            <v>10</v>
          </cell>
          <cell r="AF71"/>
          <cell r="AG71">
            <v>6.9653247134880987</v>
          </cell>
          <cell r="AH71">
            <v>242540</v>
          </cell>
          <cell r="AI71" t="str">
            <v>อ้อยน้ำราด</v>
          </cell>
          <cell r="AJ71" t="str">
            <v>อ้อยปลูก</v>
          </cell>
          <cell r="AK71"/>
          <cell r="AL71" t="str">
            <v>Fully</v>
          </cell>
          <cell r="AM71" t="str">
            <v>สระ931</v>
          </cell>
          <cell r="AN71"/>
          <cell r="AO71"/>
          <cell r="AP71"/>
          <cell r="AQ71">
            <v>0</v>
          </cell>
          <cell r="AR71" t="str">
            <v>Fully</v>
          </cell>
          <cell r="AS71">
            <v>0</v>
          </cell>
          <cell r="AT71">
            <v>34.03</v>
          </cell>
          <cell r="AU71"/>
          <cell r="AV71"/>
          <cell r="AW71">
            <v>0</v>
          </cell>
          <cell r="AX71" t="str">
            <v xml:space="preserve">Pivot </v>
          </cell>
          <cell r="AY71" t="str">
            <v>ระบบไฟฟ้า</v>
          </cell>
          <cell r="AZ71" t="str">
            <v>ทำเอง รายวัน</v>
          </cell>
          <cell r="BA71" t="str">
            <v>&gt;4</v>
          </cell>
          <cell r="BB71" t="str">
            <v>yes</v>
          </cell>
          <cell r="BC71" t="str">
            <v>KK-3</v>
          </cell>
          <cell r="BD71">
            <v>1.85</v>
          </cell>
          <cell r="BE71" t="str">
            <v>คู่</v>
          </cell>
          <cell r="BF71" t="str">
            <v>เหนียว</v>
          </cell>
          <cell r="BG71" t="str">
            <v>ผ่าน</v>
          </cell>
          <cell r="BH71" t="str">
            <v>รถตัด</v>
          </cell>
        </row>
        <row r="72">
          <cell r="G72">
            <v>919</v>
          </cell>
          <cell r="H72" t="str">
            <v>BSC</v>
          </cell>
          <cell r="I72" t="str">
            <v>Pivot 2</v>
          </cell>
          <cell r="J72">
            <v>31.06</v>
          </cell>
          <cell r="K72">
            <v>31.06</v>
          </cell>
          <cell r="L72"/>
          <cell r="M72"/>
          <cell r="N72" t="str">
            <v>อ้อยน้ำราด</v>
          </cell>
          <cell r="O72"/>
          <cell r="P72"/>
          <cell r="Q72">
            <v>0</v>
          </cell>
          <cell r="R72"/>
          <cell r="S72">
            <v>16</v>
          </cell>
          <cell r="T72"/>
          <cell r="U72">
            <v>15.059999999999999</v>
          </cell>
          <cell r="V72"/>
          <cell r="W72">
            <v>31.06</v>
          </cell>
          <cell r="X72">
            <v>195.77999999999997</v>
          </cell>
          <cell r="Y72">
            <v>13</v>
          </cell>
          <cell r="Z72">
            <v>2721.6431999999995</v>
          </cell>
          <cell r="AA72">
            <v>180.71999999999997</v>
          </cell>
          <cell r="AB72">
            <v>180.71999999999997</v>
          </cell>
          <cell r="AC72">
            <v>12</v>
          </cell>
          <cell r="AD72">
            <v>180.71999999999997</v>
          </cell>
          <cell r="AE72">
            <v>12</v>
          </cell>
          <cell r="AF72"/>
          <cell r="AG72">
            <v>6.4391500321957507</v>
          </cell>
          <cell r="AH72">
            <v>242542</v>
          </cell>
          <cell r="AI72" t="str">
            <v>อ้อยน้ำราด</v>
          </cell>
          <cell r="AJ72" t="str">
            <v>อ้อยปลูก</v>
          </cell>
          <cell r="AK72"/>
          <cell r="AL72" t="str">
            <v>Fully</v>
          </cell>
          <cell r="AM72" t="str">
            <v>สระ931</v>
          </cell>
          <cell r="AN72"/>
          <cell r="AO72"/>
          <cell r="AP72"/>
          <cell r="AQ72">
            <v>0</v>
          </cell>
          <cell r="AR72" t="str">
            <v>Fully</v>
          </cell>
          <cell r="AS72">
            <v>0</v>
          </cell>
          <cell r="AT72">
            <v>15.059999999999999</v>
          </cell>
          <cell r="AU72"/>
          <cell r="AV72"/>
          <cell r="AW72">
            <v>0</v>
          </cell>
          <cell r="AX72" t="str">
            <v xml:space="preserve">Pivot </v>
          </cell>
          <cell r="AY72" t="str">
            <v>ระบบไฟฟ้า</v>
          </cell>
          <cell r="AZ72" t="str">
            <v>ทำเอง รายวัน</v>
          </cell>
          <cell r="BA72" t="str">
            <v>&gt;4</v>
          </cell>
          <cell r="BB72" t="str">
            <v>yes</v>
          </cell>
          <cell r="BC72" t="str">
            <v>KK-3/PK-2</v>
          </cell>
          <cell r="BD72">
            <v>1.85</v>
          </cell>
          <cell r="BE72" t="str">
            <v>คู่</v>
          </cell>
          <cell r="BF72" t="str">
            <v>เหนียว</v>
          </cell>
          <cell r="BG72" t="str">
            <v>ผ่าน</v>
          </cell>
          <cell r="BH72" t="str">
            <v>รถตัด</v>
          </cell>
        </row>
        <row r="73">
          <cell r="G73">
            <v>922</v>
          </cell>
          <cell r="H73" t="str">
            <v>BSC</v>
          </cell>
          <cell r="I73" t="str">
            <v>Pivot 2</v>
          </cell>
          <cell r="J73">
            <v>26.48</v>
          </cell>
          <cell r="K73">
            <v>33.64</v>
          </cell>
          <cell r="L73"/>
          <cell r="M73"/>
          <cell r="N73" t="str">
            <v>อ้อยตอ 1</v>
          </cell>
          <cell r="O73"/>
          <cell r="P73">
            <v>1</v>
          </cell>
          <cell r="Q73">
            <v>0</v>
          </cell>
          <cell r="R73"/>
          <cell r="S73"/>
          <cell r="T73"/>
          <cell r="U73">
            <v>32.64</v>
          </cell>
          <cell r="V73">
            <v>1</v>
          </cell>
          <cell r="W73">
            <v>32.64</v>
          </cell>
          <cell r="X73">
            <v>342.72</v>
          </cell>
          <cell r="Y73">
            <v>10.5</v>
          </cell>
          <cell r="Z73">
            <v>10653.696</v>
          </cell>
          <cell r="AA73">
            <v>326.39999999999998</v>
          </cell>
          <cell r="AB73">
            <v>326.39999999999998</v>
          </cell>
          <cell r="AC73">
            <v>10</v>
          </cell>
          <cell r="AD73">
            <v>326.39999999999998</v>
          </cell>
          <cell r="AE73">
            <v>10</v>
          </cell>
          <cell r="AF73"/>
          <cell r="AG73">
            <v>8.2367824773413894</v>
          </cell>
          <cell r="AH73">
            <v>242527</v>
          </cell>
          <cell r="AI73" t="str">
            <v>อ้อยตอ 1</v>
          </cell>
          <cell r="AJ73" t="str">
            <v>อ้อยตอ</v>
          </cell>
          <cell r="AK73"/>
          <cell r="AL73" t="str">
            <v>Fully</v>
          </cell>
          <cell r="AM73" t="str">
            <v>สระ931</v>
          </cell>
          <cell r="AN73"/>
          <cell r="AO73"/>
          <cell r="AP73"/>
          <cell r="AQ73">
            <v>0</v>
          </cell>
          <cell r="AR73" t="str">
            <v>Fully</v>
          </cell>
          <cell r="AS73">
            <v>0</v>
          </cell>
          <cell r="AT73">
            <v>32.64</v>
          </cell>
          <cell r="AU73"/>
          <cell r="AV73"/>
          <cell r="AW73">
            <v>0</v>
          </cell>
          <cell r="AX73" t="str">
            <v>Pivot/ฟลัดฟลูม</v>
          </cell>
          <cell r="AY73" t="str">
            <v>ระบบไฟฟ้า(MP ปันน้ำใช้)</v>
          </cell>
          <cell r="AZ73" t="str">
            <v>ทำเอง รายวัน</v>
          </cell>
          <cell r="BA73"/>
          <cell r="BB73"/>
          <cell r="BC73" t="str">
            <v>KK-3</v>
          </cell>
          <cell r="BD73">
            <v>1.85</v>
          </cell>
          <cell r="BE73" t="str">
            <v>คู่</v>
          </cell>
          <cell r="BF73" t="str">
            <v>เหนียว</v>
          </cell>
          <cell r="BG73" t="str">
            <v>ผ่าน</v>
          </cell>
          <cell r="BH73" t="str">
            <v>รถตัด</v>
          </cell>
        </row>
        <row r="74">
          <cell r="G74">
            <v>923</v>
          </cell>
          <cell r="H74" t="str">
            <v>BSC</v>
          </cell>
          <cell r="I74" t="str">
            <v>Pivot 2</v>
          </cell>
          <cell r="J74">
            <v>51.56</v>
          </cell>
          <cell r="K74">
            <v>44.24</v>
          </cell>
          <cell r="L74"/>
          <cell r="M74"/>
          <cell r="N74" t="str">
            <v>อ้อยน้ำราด</v>
          </cell>
          <cell r="O74"/>
          <cell r="P74">
            <v>2.7199999999999989</v>
          </cell>
          <cell r="Q74">
            <v>0</v>
          </cell>
          <cell r="R74"/>
          <cell r="S74">
            <v>41.52</v>
          </cell>
          <cell r="T74"/>
          <cell r="U74"/>
          <cell r="V74">
            <v>41.52</v>
          </cell>
          <cell r="W74">
            <v>41.52</v>
          </cell>
          <cell r="X74">
            <v>0</v>
          </cell>
          <cell r="Y74">
            <v>12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/>
          <cell r="AE74"/>
          <cell r="AF74"/>
          <cell r="AG74">
            <v>6.9041892940263772</v>
          </cell>
          <cell r="AH74">
            <v>242576</v>
          </cell>
          <cell r="AI74" t="str">
            <v>อ้อยน้ำราด</v>
          </cell>
          <cell r="AJ74" t="str">
            <v>อ้อยปลูก</v>
          </cell>
          <cell r="AK74"/>
          <cell r="AL74" t="str">
            <v>Fully</v>
          </cell>
          <cell r="AM74" t="str">
            <v>สระ931</v>
          </cell>
          <cell r="AN74"/>
          <cell r="AO74"/>
          <cell r="AP74"/>
          <cell r="AQ74">
            <v>0</v>
          </cell>
          <cell r="AR74" t="str">
            <v>Fully</v>
          </cell>
          <cell r="AS74">
            <v>0</v>
          </cell>
          <cell r="AT74">
            <v>0</v>
          </cell>
          <cell r="AU74"/>
          <cell r="AV74"/>
          <cell r="AW74">
            <v>0</v>
          </cell>
          <cell r="AX74" t="str">
            <v>น้ำหยดFix</v>
          </cell>
          <cell r="AY74" t="str">
            <v>ระบบไฟฟ้า(MP ปันน้ำใช้)</v>
          </cell>
          <cell r="AZ74" t="str">
            <v>ทำเอง รายวัน</v>
          </cell>
          <cell r="BA74"/>
          <cell r="BB74"/>
          <cell r="BC74" t="str">
            <v>KK-3</v>
          </cell>
          <cell r="BD74">
            <v>1.85</v>
          </cell>
          <cell r="BE74" t="str">
            <v>คู่</v>
          </cell>
          <cell r="BF74" t="str">
            <v>เหนียว</v>
          </cell>
          <cell r="BG74"/>
          <cell r="BH74"/>
        </row>
        <row r="75">
          <cell r="G75">
            <v>924</v>
          </cell>
          <cell r="H75" t="str">
            <v>BSC</v>
          </cell>
          <cell r="I75" t="str">
            <v>สระหลังแค้มป์</v>
          </cell>
          <cell r="J75">
            <v>17.46</v>
          </cell>
          <cell r="K75">
            <v>17.46</v>
          </cell>
          <cell r="L75"/>
          <cell r="M75"/>
          <cell r="N75" t="str">
            <v>อ้อยน้ำราด</v>
          </cell>
          <cell r="O75"/>
          <cell r="P75"/>
          <cell r="Q75">
            <v>0</v>
          </cell>
          <cell r="R75"/>
          <cell r="S75"/>
          <cell r="T75"/>
          <cell r="U75">
            <v>17.46</v>
          </cell>
          <cell r="V75"/>
          <cell r="W75">
            <v>17.46</v>
          </cell>
          <cell r="X75">
            <v>226.98000000000002</v>
          </cell>
          <cell r="Y75">
            <v>13</v>
          </cell>
          <cell r="Z75">
            <v>3048.5160000000005</v>
          </cell>
          <cell r="AA75">
            <v>174.60000000000002</v>
          </cell>
          <cell r="AB75">
            <v>174.60000000000002</v>
          </cell>
          <cell r="AC75">
            <v>10</v>
          </cell>
          <cell r="AD75">
            <v>174.60000000000002</v>
          </cell>
          <cell r="AE75">
            <v>10</v>
          </cell>
          <cell r="AF75"/>
          <cell r="AG75">
            <v>5.6168384879725091</v>
          </cell>
          <cell r="AH75">
            <v>242596</v>
          </cell>
          <cell r="AI75" t="str">
            <v>อ้อยน้ำราด</v>
          </cell>
          <cell r="AJ75" t="str">
            <v>อ้อยปลูก</v>
          </cell>
          <cell r="AK75"/>
          <cell r="AL75" t="str">
            <v>Fully</v>
          </cell>
          <cell r="AM75" t="str">
            <v>สระ931</v>
          </cell>
          <cell r="AN75"/>
          <cell r="AO75"/>
          <cell r="AP75"/>
          <cell r="AQ75">
            <v>0</v>
          </cell>
          <cell r="AR75" t="str">
            <v>Fully</v>
          </cell>
          <cell r="AS75">
            <v>0</v>
          </cell>
          <cell r="AT75"/>
          <cell r="AU75"/>
          <cell r="AV75"/>
          <cell r="AW75">
            <v>17.46</v>
          </cell>
          <cell r="AX75" t="str">
            <v>น้ำหยดFix</v>
          </cell>
          <cell r="AY75" t="str">
            <v>ระบบไฟฟ้า(MP ปันน้ำใช้)</v>
          </cell>
          <cell r="AZ75" t="str">
            <v>ทำเอง รายวัน</v>
          </cell>
          <cell r="BA75" t="str">
            <v>&gt;4</v>
          </cell>
          <cell r="BB75" t="str">
            <v>yes</v>
          </cell>
          <cell r="BC75" t="str">
            <v>KK-3</v>
          </cell>
          <cell r="BD75">
            <v>1.85</v>
          </cell>
          <cell r="BE75" t="str">
            <v>คู่</v>
          </cell>
          <cell r="BF75" t="str">
            <v>เหนียว</v>
          </cell>
          <cell r="BG75" t="str">
            <v>ผ่าน</v>
          </cell>
          <cell r="BH75" t="str">
            <v>รถตัด</v>
          </cell>
        </row>
        <row r="76">
          <cell r="G76">
            <v>927</v>
          </cell>
          <cell r="H76" t="str">
            <v>BSC</v>
          </cell>
          <cell r="I76" t="str">
            <v>สระหลังแค้มป์</v>
          </cell>
          <cell r="J76">
            <v>26.8</v>
          </cell>
          <cell r="K76">
            <v>26.8</v>
          </cell>
          <cell r="L76"/>
          <cell r="M76"/>
          <cell r="N76" t="str">
            <v>พักดิน</v>
          </cell>
          <cell r="O76"/>
          <cell r="P76">
            <v>26.8</v>
          </cell>
          <cell r="Q76">
            <v>0</v>
          </cell>
          <cell r="R76"/>
          <cell r="S76"/>
          <cell r="T76"/>
          <cell r="U76"/>
          <cell r="V76"/>
          <cell r="W76">
            <v>0</v>
          </cell>
          <cell r="X76">
            <v>0</v>
          </cell>
          <cell r="Y76"/>
          <cell r="Z76"/>
          <cell r="AA76"/>
          <cell r="AB76"/>
          <cell r="AC76"/>
          <cell r="AD76"/>
          <cell r="AE76"/>
          <cell r="AF76"/>
          <cell r="AG76">
            <v>2.7032040472175378</v>
          </cell>
          <cell r="AH76"/>
          <cell r="AI76" t="str">
            <v>พักดิน</v>
          </cell>
          <cell r="AJ76" t="str">
            <v>พักดิน</v>
          </cell>
          <cell r="AK76"/>
          <cell r="AL76" t="str">
            <v>Fully</v>
          </cell>
          <cell r="AM76" t="str">
            <v>สระ931</v>
          </cell>
          <cell r="AN76"/>
          <cell r="AO76"/>
          <cell r="AP76"/>
          <cell r="AQ76">
            <v>0</v>
          </cell>
          <cell r="AR76" t="str">
            <v>Fully</v>
          </cell>
          <cell r="AS76">
            <v>0</v>
          </cell>
          <cell r="AT76"/>
          <cell r="AU76"/>
          <cell r="AV76"/>
          <cell r="AW76">
            <v>0</v>
          </cell>
          <cell r="AX76" t="str">
            <v>น้ำหยดMove</v>
          </cell>
          <cell r="AY76"/>
          <cell r="AZ76"/>
          <cell r="BA76" t="str">
            <v>&gt;4</v>
          </cell>
          <cell r="BB76" t="str">
            <v>yes</v>
          </cell>
          <cell r="BC76" t="str">
            <v>CSB 11</v>
          </cell>
          <cell r="BD76">
            <v>1.85</v>
          </cell>
          <cell r="BE76" t="str">
            <v>คู่</v>
          </cell>
          <cell r="BF76" t="str">
            <v>เหนียว</v>
          </cell>
          <cell r="BG76"/>
          <cell r="BH76"/>
        </row>
        <row r="77">
          <cell r="G77">
            <v>928</v>
          </cell>
          <cell r="H77" t="str">
            <v>BSC</v>
          </cell>
          <cell r="I77" t="str">
            <v>สระหลังแค้มป์</v>
          </cell>
          <cell r="J77">
            <v>40.799999999999997</v>
          </cell>
          <cell r="K77">
            <v>40.799999999999997</v>
          </cell>
          <cell r="L77"/>
          <cell r="M77"/>
          <cell r="N77" t="str">
            <v>อ้อยน้ำราด</v>
          </cell>
          <cell r="O77"/>
          <cell r="P77"/>
          <cell r="Q77">
            <v>0</v>
          </cell>
          <cell r="R77"/>
          <cell r="S77"/>
          <cell r="T77"/>
          <cell r="U77">
            <v>40.799999999999997</v>
          </cell>
          <cell r="V77"/>
          <cell r="W77">
            <v>40.799999999999997</v>
          </cell>
          <cell r="X77">
            <v>489.59999999999997</v>
          </cell>
          <cell r="Y77">
            <v>12</v>
          </cell>
          <cell r="Z77">
            <v>14981.759999999998</v>
          </cell>
          <cell r="AA77">
            <v>367.2</v>
          </cell>
          <cell r="AB77">
            <v>367.2</v>
          </cell>
          <cell r="AC77">
            <v>9</v>
          </cell>
          <cell r="AD77">
            <v>367.2</v>
          </cell>
          <cell r="AE77">
            <v>9</v>
          </cell>
          <cell r="AF77"/>
          <cell r="AG77">
            <v>9.3740196078431381</v>
          </cell>
          <cell r="AH77">
            <v>242571</v>
          </cell>
          <cell r="AI77" t="str">
            <v>อ้อยน้ำราด</v>
          </cell>
          <cell r="AJ77" t="str">
            <v>อ้อยปลูก</v>
          </cell>
          <cell r="AK77"/>
          <cell r="AL77" t="str">
            <v>Fully</v>
          </cell>
          <cell r="AM77" t="str">
            <v>สระ931</v>
          </cell>
          <cell r="AN77"/>
          <cell r="AO77"/>
          <cell r="AP77"/>
          <cell r="AQ77">
            <v>0</v>
          </cell>
          <cell r="AR77" t="str">
            <v>Fully</v>
          </cell>
          <cell r="AS77">
            <v>0</v>
          </cell>
          <cell r="AT77"/>
          <cell r="AU77"/>
          <cell r="AV77"/>
          <cell r="AW77">
            <v>40.799999999999997</v>
          </cell>
          <cell r="AX77" t="str">
            <v>ฟลัดฟลูม</v>
          </cell>
          <cell r="AY77" t="str">
            <v>เครื่องยนต์</v>
          </cell>
          <cell r="AZ77" t="str">
            <v>ทำเอง รายวัน</v>
          </cell>
          <cell r="BA77" t="str">
            <v>&gt;4</v>
          </cell>
          <cell r="BB77" t="str">
            <v>yes</v>
          </cell>
          <cell r="BC77" t="str">
            <v>KK-3</v>
          </cell>
          <cell r="BD77">
            <v>1.85</v>
          </cell>
          <cell r="BE77" t="str">
            <v>คู่</v>
          </cell>
          <cell r="BF77" t="str">
            <v>เหนียว</v>
          </cell>
          <cell r="BG77" t="str">
            <v>ผ่าน</v>
          </cell>
          <cell r="BH77" t="str">
            <v>รถตัด</v>
          </cell>
        </row>
        <row r="78">
          <cell r="G78">
            <v>929</v>
          </cell>
          <cell r="H78" t="str">
            <v>BSC</v>
          </cell>
          <cell r="I78" t="str">
            <v>สระหลังแค้มป์</v>
          </cell>
          <cell r="J78">
            <v>14</v>
          </cell>
          <cell r="K78">
            <v>14</v>
          </cell>
          <cell r="L78"/>
          <cell r="M78"/>
          <cell r="N78" t="str">
            <v>อ้อยตอ 2</v>
          </cell>
          <cell r="O78"/>
          <cell r="P78"/>
          <cell r="Q78">
            <v>0</v>
          </cell>
          <cell r="R78"/>
          <cell r="S78"/>
          <cell r="T78"/>
          <cell r="U78">
            <v>14</v>
          </cell>
          <cell r="V78"/>
          <cell r="W78">
            <v>14</v>
          </cell>
          <cell r="X78">
            <v>154</v>
          </cell>
          <cell r="Y78">
            <v>11</v>
          </cell>
          <cell r="Z78">
            <v>1568</v>
          </cell>
          <cell r="AA78">
            <v>112</v>
          </cell>
          <cell r="AB78">
            <v>112</v>
          </cell>
          <cell r="AC78">
            <v>8</v>
          </cell>
          <cell r="AD78">
            <v>112</v>
          </cell>
          <cell r="AE78">
            <v>8</v>
          </cell>
          <cell r="AF78"/>
          <cell r="AG78">
            <v>8.0907142857142862</v>
          </cell>
          <cell r="AH78">
            <v>242560</v>
          </cell>
          <cell r="AI78" t="str">
            <v>อ้อยตอ 2</v>
          </cell>
          <cell r="AJ78" t="str">
            <v>อ้อยตอ</v>
          </cell>
          <cell r="AK78"/>
          <cell r="AL78" t="str">
            <v>Fully</v>
          </cell>
          <cell r="AM78" t="str">
            <v>สระ931</v>
          </cell>
          <cell r="AN78"/>
          <cell r="AO78"/>
          <cell r="AP78"/>
          <cell r="AQ78">
            <v>0</v>
          </cell>
          <cell r="AR78" t="str">
            <v>Fully</v>
          </cell>
          <cell r="AS78">
            <v>0</v>
          </cell>
          <cell r="AT78"/>
          <cell r="AU78"/>
          <cell r="AV78"/>
          <cell r="AW78">
            <v>14</v>
          </cell>
          <cell r="AX78" t="str">
            <v>ฟลัดฟลูม</v>
          </cell>
          <cell r="AY78" t="str">
            <v>เครื่องยนต์</v>
          </cell>
          <cell r="AZ78" t="str">
            <v>ทำเอง รายวัน</v>
          </cell>
          <cell r="BA78" t="str">
            <v>&gt;4</v>
          </cell>
          <cell r="BB78" t="str">
            <v>yes</v>
          </cell>
          <cell r="BC78" t="str">
            <v>KK-3</v>
          </cell>
          <cell r="BD78">
            <v>1.85</v>
          </cell>
          <cell r="BE78" t="str">
            <v>คู่</v>
          </cell>
          <cell r="BF78" t="str">
            <v>เหนียว</v>
          </cell>
          <cell r="BG78" t="str">
            <v>ผ่าน</v>
          </cell>
          <cell r="BH78" t="str">
            <v>รถตัด</v>
          </cell>
        </row>
        <row r="79">
          <cell r="G79">
            <v>930</v>
          </cell>
          <cell r="H79"/>
          <cell r="I79" t="str">
            <v>สระหลังแค้มป์</v>
          </cell>
          <cell r="J79">
            <v>5.38</v>
          </cell>
          <cell r="K79">
            <v>5.38</v>
          </cell>
          <cell r="L79"/>
          <cell r="M79"/>
          <cell r="N79" t="str">
            <v>เศรษฐกิจพอเพียง</v>
          </cell>
          <cell r="O79" t="str">
            <v>เศรษฐกิจพอเพียง</v>
          </cell>
          <cell r="P79">
            <v>5.38</v>
          </cell>
          <cell r="Q79">
            <v>0</v>
          </cell>
          <cell r="R79"/>
          <cell r="S79"/>
          <cell r="T79"/>
          <cell r="U79"/>
          <cell r="V79"/>
          <cell r="W79">
            <v>0</v>
          </cell>
          <cell r="X79"/>
          <cell r="Y79"/>
          <cell r="Z79"/>
          <cell r="AA79"/>
          <cell r="AB79"/>
          <cell r="AC79"/>
          <cell r="AD79"/>
          <cell r="AE79"/>
          <cell r="AF79"/>
          <cell r="AG79">
            <v>0</v>
          </cell>
          <cell r="AH79"/>
          <cell r="AI79"/>
          <cell r="AJ79"/>
          <cell r="AK79"/>
          <cell r="AL79">
            <v>0</v>
          </cell>
          <cell r="AM79"/>
          <cell r="AN79"/>
          <cell r="AO79"/>
          <cell r="AP79"/>
          <cell r="AQ79">
            <v>0</v>
          </cell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 t="str">
            <v>เหนียว</v>
          </cell>
          <cell r="BG79"/>
          <cell r="BH79"/>
        </row>
        <row r="80">
          <cell r="G80">
            <v>931</v>
          </cell>
          <cell r="H80" t="str">
            <v>BSC</v>
          </cell>
          <cell r="I80" t="str">
            <v>สระหลังแค้มป์</v>
          </cell>
          <cell r="J80">
            <v>48.54</v>
          </cell>
          <cell r="K80">
            <v>48.54</v>
          </cell>
          <cell r="L80"/>
          <cell r="M80"/>
          <cell r="N80" t="str">
            <v>สระน้ำหลังแค้มป์</v>
          </cell>
          <cell r="O80" t="str">
            <v>สระน้ำ</v>
          </cell>
          <cell r="P80">
            <v>48.54</v>
          </cell>
          <cell r="Q80">
            <v>0</v>
          </cell>
          <cell r="R80"/>
          <cell r="S80"/>
          <cell r="T80"/>
          <cell r="U80"/>
          <cell r="V80"/>
          <cell r="W80">
            <v>0</v>
          </cell>
          <cell r="X80"/>
          <cell r="Y80"/>
          <cell r="Z80"/>
          <cell r="AA80"/>
          <cell r="AB80"/>
          <cell r="AC80"/>
          <cell r="AD80"/>
          <cell r="AE80"/>
          <cell r="AF80"/>
          <cell r="AG80">
            <v>0</v>
          </cell>
          <cell r="AH80"/>
          <cell r="AI80"/>
          <cell r="AJ80"/>
          <cell r="AK80"/>
          <cell r="AL80">
            <v>0</v>
          </cell>
          <cell r="AM80"/>
          <cell r="AN80"/>
          <cell r="AO80"/>
          <cell r="AP80"/>
          <cell r="AQ80">
            <v>0</v>
          </cell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 t="str">
            <v>เหนียว</v>
          </cell>
          <cell r="BG80"/>
          <cell r="BH80"/>
        </row>
        <row r="81">
          <cell r="G81" t="str">
            <v>934/1</v>
          </cell>
          <cell r="H81" t="str">
            <v>BSC</v>
          </cell>
          <cell r="I81" t="str">
            <v>Pivot 1</v>
          </cell>
          <cell r="J81">
            <v>66.12</v>
          </cell>
          <cell r="K81">
            <v>66.12</v>
          </cell>
          <cell r="L81"/>
          <cell r="M81"/>
          <cell r="N81" t="str">
            <v>อ้อยตอ 2/พักดิน</v>
          </cell>
          <cell r="O81"/>
          <cell r="P81"/>
          <cell r="Q81">
            <v>0</v>
          </cell>
          <cell r="R81"/>
          <cell r="S81">
            <v>4</v>
          </cell>
          <cell r="T81"/>
          <cell r="U81">
            <v>62.120000000000005</v>
          </cell>
          <cell r="V81">
            <v>4</v>
          </cell>
          <cell r="W81">
            <v>66.12</v>
          </cell>
          <cell r="X81">
            <v>683.32</v>
          </cell>
          <cell r="Y81">
            <v>11</v>
          </cell>
          <cell r="Z81">
            <v>30871.155200000005</v>
          </cell>
          <cell r="AA81">
            <v>496.96000000000004</v>
          </cell>
          <cell r="AB81">
            <v>496.96000000000004</v>
          </cell>
          <cell r="AC81">
            <v>8</v>
          </cell>
          <cell r="AD81">
            <v>496.96000000000004</v>
          </cell>
          <cell r="AE81">
            <v>8</v>
          </cell>
          <cell r="AF81"/>
          <cell r="AG81">
            <v>8.3540532365396256</v>
          </cell>
          <cell r="AH81">
            <v>242524</v>
          </cell>
          <cell r="AI81" t="str">
            <v>อ้อยตอ 2</v>
          </cell>
          <cell r="AJ81" t="str">
            <v>อ้อยตอ</v>
          </cell>
          <cell r="AK81"/>
          <cell r="AL81" t="str">
            <v>Fully</v>
          </cell>
          <cell r="AM81" t="str">
            <v>สระ931</v>
          </cell>
          <cell r="AN81">
            <v>400191</v>
          </cell>
          <cell r="AO81">
            <v>80038.2</v>
          </cell>
          <cell r="AP81"/>
          <cell r="AQ81">
            <v>0</v>
          </cell>
          <cell r="AR81" t="str">
            <v>Fully</v>
          </cell>
          <cell r="AS81">
            <v>0</v>
          </cell>
          <cell r="AT81">
            <v>11.12</v>
          </cell>
          <cell r="AU81"/>
          <cell r="AV81"/>
          <cell r="AW81">
            <v>51.000000000000007</v>
          </cell>
          <cell r="AX81" t="str">
            <v>ฟลัดฟลูม</v>
          </cell>
          <cell r="AY81" t="str">
            <v>ระบบไฟฟ้า /เครื่องยนต์</v>
          </cell>
          <cell r="AZ81" t="str">
            <v>ทำเอง รายวัน</v>
          </cell>
          <cell r="BA81" t="str">
            <v>&gt;4</v>
          </cell>
          <cell r="BB81" t="str">
            <v>yes</v>
          </cell>
          <cell r="BC81" t="str">
            <v>KK-3</v>
          </cell>
          <cell r="BD81">
            <v>1.85</v>
          </cell>
          <cell r="BE81" t="str">
            <v>คู่</v>
          </cell>
          <cell r="BF81" t="str">
            <v>เหนียว</v>
          </cell>
          <cell r="BG81" t="str">
            <v>ผ่าน</v>
          </cell>
          <cell r="BH81" t="str">
            <v>รถตัด</v>
          </cell>
        </row>
        <row r="82">
          <cell r="G82">
            <v>935</v>
          </cell>
          <cell r="H82"/>
          <cell r="I82">
            <v>3</v>
          </cell>
          <cell r="J82">
            <v>10.029999999999999</v>
          </cell>
          <cell r="K82">
            <v>10.029999999999999</v>
          </cell>
          <cell r="L82"/>
          <cell r="M82"/>
          <cell r="N82" t="str">
            <v>สระน้ำ บ่อ 3</v>
          </cell>
          <cell r="O82" t="str">
            <v>สระน้ำ</v>
          </cell>
          <cell r="P82">
            <v>10.029999999999999</v>
          </cell>
          <cell r="Q82">
            <v>0</v>
          </cell>
          <cell r="R82"/>
          <cell r="S82"/>
          <cell r="T82"/>
          <cell r="U82"/>
          <cell r="V82"/>
          <cell r="W82">
            <v>0</v>
          </cell>
          <cell r="X82"/>
          <cell r="Y82"/>
          <cell r="Z82"/>
          <cell r="AA82"/>
          <cell r="AB82"/>
          <cell r="AC82"/>
          <cell r="AD82"/>
          <cell r="AE82"/>
          <cell r="AF82"/>
          <cell r="AG82">
            <v>0</v>
          </cell>
          <cell r="AH82"/>
          <cell r="AI82"/>
          <cell r="AJ82"/>
          <cell r="AK82"/>
          <cell r="AL82">
            <v>0</v>
          </cell>
          <cell r="AM82"/>
          <cell r="AN82"/>
          <cell r="AO82"/>
          <cell r="AP82"/>
          <cell r="AQ82">
            <v>0</v>
          </cell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 t="str">
            <v>เหนียว</v>
          </cell>
          <cell r="BG82"/>
          <cell r="BH82"/>
        </row>
        <row r="83">
          <cell r="G83">
            <v>937</v>
          </cell>
          <cell r="H83" t="str">
            <v>BSC</v>
          </cell>
          <cell r="I83">
            <v>3</v>
          </cell>
          <cell r="J83">
            <v>33.630000000000003</v>
          </cell>
          <cell r="K83">
            <v>33.630000000000003</v>
          </cell>
          <cell r="L83"/>
          <cell r="M83"/>
          <cell r="N83" t="str">
            <v>อ้อยตอ 2</v>
          </cell>
          <cell r="O83"/>
          <cell r="P83"/>
          <cell r="Q83">
            <v>0</v>
          </cell>
          <cell r="R83"/>
          <cell r="S83"/>
          <cell r="T83"/>
          <cell r="U83">
            <v>33.630000000000003</v>
          </cell>
          <cell r="V83"/>
          <cell r="W83">
            <v>33.630000000000003</v>
          </cell>
          <cell r="X83">
            <v>369.93</v>
          </cell>
          <cell r="Y83">
            <v>11</v>
          </cell>
          <cell r="Z83">
            <v>11309.769000000002</v>
          </cell>
          <cell r="AA83">
            <v>336.3</v>
          </cell>
          <cell r="AB83">
            <v>336.3</v>
          </cell>
          <cell r="AC83">
            <v>10</v>
          </cell>
          <cell r="AD83">
            <v>369.93</v>
          </cell>
          <cell r="AE83">
            <v>11</v>
          </cell>
          <cell r="AF83"/>
          <cell r="AG83">
            <v>8.6723163841807889</v>
          </cell>
          <cell r="AH83">
            <v>242520</v>
          </cell>
          <cell r="AI83" t="str">
            <v>อ้อยตอ 2</v>
          </cell>
          <cell r="AJ83" t="str">
            <v>อ้อยตอ</v>
          </cell>
          <cell r="AK83"/>
          <cell r="AL83" t="str">
            <v>Fully</v>
          </cell>
          <cell r="AM83" t="str">
            <v>สระ935</v>
          </cell>
          <cell r="AN83">
            <v>48666</v>
          </cell>
          <cell r="AO83">
            <v>4866.6000000000004</v>
          </cell>
          <cell r="AP83"/>
          <cell r="AQ83">
            <v>0</v>
          </cell>
          <cell r="AR83" t="str">
            <v>Fully</v>
          </cell>
          <cell r="AS83">
            <v>0</v>
          </cell>
          <cell r="AT83"/>
          <cell r="AU83"/>
          <cell r="AV83"/>
          <cell r="AW83">
            <v>33.630000000000003</v>
          </cell>
          <cell r="AX83" t="str">
            <v>ฟลัดฟลูม</v>
          </cell>
          <cell r="AY83" t="str">
            <v>เครื่องยนต์</v>
          </cell>
          <cell r="AZ83" t="str">
            <v>จ้างเหมา</v>
          </cell>
          <cell r="BA83" t="str">
            <v>&gt;4</v>
          </cell>
          <cell r="BB83" t="str">
            <v>yes</v>
          </cell>
          <cell r="BC83" t="str">
            <v>KK-3</v>
          </cell>
          <cell r="BD83">
            <v>1.85</v>
          </cell>
          <cell r="BE83" t="str">
            <v>คู่</v>
          </cell>
          <cell r="BF83" t="str">
            <v>เหนียว</v>
          </cell>
          <cell r="BG83" t="str">
            <v>ผ่าน</v>
          </cell>
          <cell r="BH83" t="str">
            <v>รถตัด</v>
          </cell>
        </row>
        <row r="84">
          <cell r="G84">
            <v>938</v>
          </cell>
          <cell r="H84" t="str">
            <v>BSC</v>
          </cell>
          <cell r="I84">
            <v>2</v>
          </cell>
          <cell r="J84">
            <v>37.15</v>
          </cell>
          <cell r="K84">
            <v>37.15</v>
          </cell>
          <cell r="L84"/>
          <cell r="M84"/>
          <cell r="N84" t="str">
            <v>อ้อยตอ 2</v>
          </cell>
          <cell r="O84" t="str">
            <v>ถนน</v>
          </cell>
          <cell r="P84">
            <v>2.0700000000000003</v>
          </cell>
          <cell r="Q84">
            <v>0</v>
          </cell>
          <cell r="R84"/>
          <cell r="S84"/>
          <cell r="T84"/>
          <cell r="U84">
            <v>35.08</v>
          </cell>
          <cell r="V84"/>
          <cell r="W84">
            <v>35.08</v>
          </cell>
          <cell r="X84">
            <v>385.88</v>
          </cell>
          <cell r="Y84">
            <v>11</v>
          </cell>
          <cell r="Z84">
            <v>12306.063999999998</v>
          </cell>
          <cell r="AA84">
            <v>350.79999999999995</v>
          </cell>
          <cell r="AB84">
            <v>350.79999999999995</v>
          </cell>
          <cell r="AC84">
            <v>10</v>
          </cell>
          <cell r="AD84">
            <v>350.79999999999995</v>
          </cell>
          <cell r="AE84">
            <v>10</v>
          </cell>
          <cell r="AF84"/>
          <cell r="AG84">
            <v>7.5798175598631712</v>
          </cell>
          <cell r="AH84">
            <v>242518</v>
          </cell>
          <cell r="AI84" t="str">
            <v>อ้อยตอ 2</v>
          </cell>
          <cell r="AJ84" t="str">
            <v>อ้อยตอ</v>
          </cell>
          <cell r="AK84"/>
          <cell r="AL84" t="str">
            <v>Fully</v>
          </cell>
          <cell r="AM84" t="str">
            <v>สระ939</v>
          </cell>
          <cell r="AN84">
            <v>52794</v>
          </cell>
          <cell r="AO84">
            <v>26397</v>
          </cell>
          <cell r="AP84"/>
          <cell r="AQ84">
            <v>0</v>
          </cell>
          <cell r="AR84" t="str">
            <v>Fully</v>
          </cell>
          <cell r="AS84">
            <v>0</v>
          </cell>
          <cell r="AT84"/>
          <cell r="AU84"/>
          <cell r="AV84"/>
          <cell r="AW84">
            <v>35.08</v>
          </cell>
          <cell r="AX84" t="str">
            <v>ฟลัดฟลูม</v>
          </cell>
          <cell r="AY84" t="str">
            <v>เครื่องยนต์</v>
          </cell>
          <cell r="AZ84" t="str">
            <v>ทำเอง รายวัน</v>
          </cell>
          <cell r="BA84" t="str">
            <v>&gt;4</v>
          </cell>
          <cell r="BB84" t="str">
            <v>yes</v>
          </cell>
          <cell r="BC84" t="str">
            <v>KK-3</v>
          </cell>
          <cell r="BD84">
            <v>1.85</v>
          </cell>
          <cell r="BE84" t="str">
            <v>คู่</v>
          </cell>
          <cell r="BF84" t="str">
            <v>เหนียว</v>
          </cell>
          <cell r="BG84" t="str">
            <v>ผ่าน</v>
          </cell>
          <cell r="BH84" t="str">
            <v>รถตัด</v>
          </cell>
        </row>
        <row r="85">
          <cell r="G85">
            <v>939</v>
          </cell>
          <cell r="H85"/>
          <cell r="I85">
            <v>2</v>
          </cell>
          <cell r="J85">
            <v>8.08</v>
          </cell>
          <cell r="K85">
            <v>8.08</v>
          </cell>
          <cell r="L85"/>
          <cell r="M85"/>
          <cell r="N85" t="str">
            <v>สระน้ำ บ่อ 2</v>
          </cell>
          <cell r="O85" t="str">
            <v>สระน้ำ</v>
          </cell>
          <cell r="P85">
            <v>8.08</v>
          </cell>
          <cell r="Q85">
            <v>0</v>
          </cell>
          <cell r="R85"/>
          <cell r="S85"/>
          <cell r="T85"/>
          <cell r="U85"/>
          <cell r="V85"/>
          <cell r="W85">
            <v>0</v>
          </cell>
          <cell r="X85"/>
          <cell r="Y85"/>
          <cell r="Z85"/>
          <cell r="AA85"/>
          <cell r="AB85"/>
          <cell r="AC85"/>
          <cell r="AD85"/>
          <cell r="AE85"/>
          <cell r="AF85"/>
          <cell r="AG85">
            <v>0</v>
          </cell>
          <cell r="AH85"/>
          <cell r="AI85"/>
          <cell r="AJ85"/>
          <cell r="AK85"/>
          <cell r="AL85">
            <v>0</v>
          </cell>
          <cell r="AM85"/>
          <cell r="AN85"/>
          <cell r="AO85"/>
          <cell r="AP85"/>
          <cell r="AQ85">
            <v>0</v>
          </cell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 t="str">
            <v>เหนียว</v>
          </cell>
          <cell r="BG85"/>
          <cell r="BH85"/>
        </row>
        <row r="86">
          <cell r="G86" t="str">
            <v>939/1</v>
          </cell>
          <cell r="H86"/>
          <cell r="I86"/>
          <cell r="J86">
            <v>2.75</v>
          </cell>
          <cell r="K86">
            <v>2.75</v>
          </cell>
          <cell r="L86"/>
          <cell r="M86"/>
          <cell r="N86" t="str">
            <v>กองดินขุดสระ บ่อ2</v>
          </cell>
          <cell r="O86" t="str">
            <v xml:space="preserve">ทิ้งดิน </v>
          </cell>
          <cell r="P86">
            <v>2.75</v>
          </cell>
          <cell r="Q86">
            <v>0</v>
          </cell>
          <cell r="R86"/>
          <cell r="S86"/>
          <cell r="T86"/>
          <cell r="U86"/>
          <cell r="V86"/>
          <cell r="W86">
            <v>0</v>
          </cell>
          <cell r="X86"/>
          <cell r="Y86"/>
          <cell r="Z86"/>
          <cell r="AA86"/>
          <cell r="AB86"/>
          <cell r="AC86"/>
          <cell r="AD86"/>
          <cell r="AE86"/>
          <cell r="AF86"/>
          <cell r="AG86">
            <v>0</v>
          </cell>
          <cell r="AH86"/>
          <cell r="AI86"/>
          <cell r="AJ86"/>
          <cell r="AK86"/>
          <cell r="AL86">
            <v>0</v>
          </cell>
          <cell r="AM86"/>
          <cell r="AN86"/>
          <cell r="AO86"/>
          <cell r="AP86"/>
          <cell r="AQ86">
            <v>0</v>
          </cell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 t="str">
            <v>เหนียว</v>
          </cell>
          <cell r="BG86"/>
          <cell r="BH86"/>
        </row>
        <row r="87">
          <cell r="G87">
            <v>723</v>
          </cell>
          <cell r="H87" t="str">
            <v>BSC</v>
          </cell>
          <cell r="I87">
            <v>5</v>
          </cell>
          <cell r="J87">
            <v>6.82</v>
          </cell>
          <cell r="K87">
            <v>6.82</v>
          </cell>
          <cell r="L87"/>
          <cell r="M87"/>
          <cell r="N87" t="str">
            <v>อ้อยตอ 2</v>
          </cell>
          <cell r="O87"/>
          <cell r="P87"/>
          <cell r="Q87">
            <v>0</v>
          </cell>
          <cell r="R87"/>
          <cell r="S87"/>
          <cell r="T87"/>
          <cell r="U87">
            <v>6.82</v>
          </cell>
          <cell r="V87"/>
          <cell r="W87">
            <v>6.82</v>
          </cell>
          <cell r="X87">
            <v>71.61</v>
          </cell>
          <cell r="Y87">
            <v>10.5</v>
          </cell>
          <cell r="Z87">
            <v>372.09920000000005</v>
          </cell>
          <cell r="AA87">
            <v>54.56</v>
          </cell>
          <cell r="AB87">
            <v>54.56</v>
          </cell>
          <cell r="AC87">
            <v>8</v>
          </cell>
          <cell r="AD87">
            <v>61.38</v>
          </cell>
          <cell r="AE87">
            <v>9</v>
          </cell>
          <cell r="AF87"/>
          <cell r="AG87">
            <v>8.6129032258064502</v>
          </cell>
          <cell r="AH87">
            <v>242539</v>
          </cell>
          <cell r="AI87" t="str">
            <v>อ้อยตอ 2</v>
          </cell>
          <cell r="AJ87" t="str">
            <v>อ้อยตอ</v>
          </cell>
          <cell r="AK87"/>
          <cell r="AL87" t="str">
            <v>Fully</v>
          </cell>
          <cell r="AM87" t="str">
            <v>สระ728</v>
          </cell>
          <cell r="AN87">
            <v>161039</v>
          </cell>
          <cell r="AO87">
            <v>48311.7</v>
          </cell>
          <cell r="AP87"/>
          <cell r="AQ87">
            <v>0</v>
          </cell>
          <cell r="AR87" t="str">
            <v>Fully</v>
          </cell>
          <cell r="AS87">
            <v>0</v>
          </cell>
          <cell r="AT87"/>
          <cell r="AU87"/>
          <cell r="AV87"/>
          <cell r="AW87">
            <v>6.82</v>
          </cell>
          <cell r="AX87" t="str">
            <v>ฟลัดฟลูม</v>
          </cell>
          <cell r="AY87" t="str">
            <v>เครื่องยนต์</v>
          </cell>
          <cell r="AZ87" t="str">
            <v>จ้างเหมา</v>
          </cell>
          <cell r="BA87" t="str">
            <v>&gt;4</v>
          </cell>
          <cell r="BB87" t="str">
            <v>yes</v>
          </cell>
          <cell r="BC87" t="str">
            <v>UT-15</v>
          </cell>
          <cell r="BD87">
            <v>1.85</v>
          </cell>
          <cell r="BE87" t="str">
            <v>คู่</v>
          </cell>
          <cell r="BF87" t="str">
            <v>เหนียว</v>
          </cell>
          <cell r="BG87" t="str">
            <v>ผ่าน</v>
          </cell>
          <cell r="BH87" t="str">
            <v>รถตัด</v>
          </cell>
        </row>
        <row r="88">
          <cell r="G88">
            <v>724</v>
          </cell>
          <cell r="H88" t="str">
            <v>BSC</v>
          </cell>
          <cell r="I88">
            <v>5</v>
          </cell>
          <cell r="J88">
            <v>4.5199999999999996</v>
          </cell>
          <cell r="K88">
            <v>4.5199999999999996</v>
          </cell>
          <cell r="L88"/>
          <cell r="M88"/>
          <cell r="N88" t="str">
            <v>อ้อยน้ำราด</v>
          </cell>
          <cell r="O88"/>
          <cell r="P88"/>
          <cell r="Q88">
            <v>0</v>
          </cell>
          <cell r="R88"/>
          <cell r="S88"/>
          <cell r="T88"/>
          <cell r="U88">
            <v>4.5199999999999996</v>
          </cell>
          <cell r="V88"/>
          <cell r="W88">
            <v>4.5199999999999996</v>
          </cell>
          <cell r="X88">
            <v>58.759999999999991</v>
          </cell>
          <cell r="Y88">
            <v>13</v>
          </cell>
          <cell r="Z88">
            <v>143.01279999999997</v>
          </cell>
          <cell r="AA88">
            <v>31.639999999999997</v>
          </cell>
          <cell r="AB88">
            <v>31.639999999999997</v>
          </cell>
          <cell r="AC88">
            <v>7</v>
          </cell>
          <cell r="AD88">
            <v>45.199999999999996</v>
          </cell>
          <cell r="AE88">
            <v>10</v>
          </cell>
          <cell r="AF88"/>
          <cell r="AG88">
            <v>11.867256637168143</v>
          </cell>
          <cell r="AH88">
            <v>242595</v>
          </cell>
          <cell r="AI88" t="str">
            <v>อ้อยน้ำราด</v>
          </cell>
          <cell r="AJ88" t="str">
            <v>อ้อยปลูก</v>
          </cell>
          <cell r="AK88"/>
          <cell r="AL88" t="str">
            <v>Fully</v>
          </cell>
          <cell r="AM88" t="str">
            <v>สระ728</v>
          </cell>
          <cell r="AN88"/>
          <cell r="AO88"/>
          <cell r="AP88"/>
          <cell r="AQ88">
            <v>0</v>
          </cell>
          <cell r="AR88" t="str">
            <v>Fully</v>
          </cell>
          <cell r="AS88">
            <v>0</v>
          </cell>
          <cell r="AT88"/>
          <cell r="AU88"/>
          <cell r="AV88"/>
          <cell r="AW88">
            <v>4.5199999999999996</v>
          </cell>
          <cell r="AX88" t="str">
            <v>ฟลัดฟลูม</v>
          </cell>
          <cell r="AY88" t="str">
            <v>เครื่องยนต์</v>
          </cell>
          <cell r="AZ88" t="str">
            <v>จ้างเหมา</v>
          </cell>
          <cell r="BA88" t="str">
            <v>&gt;4</v>
          </cell>
          <cell r="BB88" t="str">
            <v>yes</v>
          </cell>
          <cell r="BC88" t="str">
            <v>KK-3</v>
          </cell>
          <cell r="BD88">
            <v>1.85</v>
          </cell>
          <cell r="BE88" t="str">
            <v>คู่</v>
          </cell>
          <cell r="BF88" t="str">
            <v>เหนียว</v>
          </cell>
          <cell r="BG88" t="str">
            <v>ผ่าน</v>
          </cell>
          <cell r="BH88" t="str">
            <v>รถตัด</v>
          </cell>
        </row>
        <row r="89">
          <cell r="G89">
            <v>727</v>
          </cell>
          <cell r="H89"/>
          <cell r="I89">
            <v>5</v>
          </cell>
          <cell r="J89">
            <v>9.86</v>
          </cell>
          <cell r="K89">
            <v>9.86</v>
          </cell>
          <cell r="L89"/>
          <cell r="M89"/>
          <cell r="N89" t="str">
            <v>อ้อยตอ 2</v>
          </cell>
          <cell r="O89"/>
          <cell r="P89">
            <v>1</v>
          </cell>
          <cell r="Q89">
            <v>0</v>
          </cell>
          <cell r="R89"/>
          <cell r="S89"/>
          <cell r="T89"/>
          <cell r="U89">
            <v>8.86</v>
          </cell>
          <cell r="V89">
            <v>1</v>
          </cell>
          <cell r="W89">
            <v>8.86</v>
          </cell>
          <cell r="X89">
            <v>106.32</v>
          </cell>
          <cell r="Y89">
            <v>12</v>
          </cell>
          <cell r="Z89">
            <v>549.49719999999991</v>
          </cell>
          <cell r="AA89">
            <v>62.019999999999996</v>
          </cell>
          <cell r="AB89">
            <v>62.019999999999996</v>
          </cell>
          <cell r="AC89">
            <v>7</v>
          </cell>
          <cell r="AD89">
            <v>62.019999999999996</v>
          </cell>
          <cell r="AE89">
            <v>7</v>
          </cell>
          <cell r="AF89"/>
          <cell r="AG89">
            <v>9.6713995943204871</v>
          </cell>
          <cell r="AH89">
            <v>242539</v>
          </cell>
          <cell r="AI89" t="str">
            <v>อ้อยตอ 2</v>
          </cell>
          <cell r="AJ89" t="str">
            <v>อ้อยตอ</v>
          </cell>
          <cell r="AK89"/>
          <cell r="AL89" t="str">
            <v>Fully</v>
          </cell>
          <cell r="AM89" t="str">
            <v>สระ728</v>
          </cell>
          <cell r="AN89"/>
          <cell r="AO89"/>
          <cell r="AP89"/>
          <cell r="AQ89">
            <v>0</v>
          </cell>
          <cell r="AR89" t="str">
            <v>Fully</v>
          </cell>
          <cell r="AS89">
            <v>0</v>
          </cell>
          <cell r="AT89"/>
          <cell r="AU89"/>
          <cell r="AV89"/>
          <cell r="AW89">
            <v>8.86</v>
          </cell>
          <cell r="AX89" t="str">
            <v>ฟลัดฟลูม</v>
          </cell>
          <cell r="AY89" t="str">
            <v>เครื่องยนต์</v>
          </cell>
          <cell r="AZ89" t="str">
            <v>จ้างเหมา</v>
          </cell>
          <cell r="BA89" t="str">
            <v>&gt;4</v>
          </cell>
          <cell r="BB89" t="str">
            <v>yes</v>
          </cell>
          <cell r="BC89" t="str">
            <v>KK-3</v>
          </cell>
          <cell r="BD89">
            <v>1.85</v>
          </cell>
          <cell r="BE89" t="str">
            <v>คู่</v>
          </cell>
          <cell r="BF89" t="str">
            <v>เหนียว</v>
          </cell>
          <cell r="BG89" t="str">
            <v>ผ่าน</v>
          </cell>
          <cell r="BH89" t="str">
            <v>รถตัด</v>
          </cell>
        </row>
        <row r="90">
          <cell r="G90">
            <v>728</v>
          </cell>
          <cell r="H90"/>
          <cell r="I90">
            <v>5</v>
          </cell>
          <cell r="J90">
            <v>9.4600000000000009</v>
          </cell>
          <cell r="K90">
            <v>9.4600000000000009</v>
          </cell>
          <cell r="L90"/>
          <cell r="M90"/>
          <cell r="N90" t="str">
            <v>อ้อยตอ 2</v>
          </cell>
          <cell r="O90"/>
          <cell r="P90">
            <v>1</v>
          </cell>
          <cell r="Q90">
            <v>0</v>
          </cell>
          <cell r="R90"/>
          <cell r="S90"/>
          <cell r="T90"/>
          <cell r="U90">
            <v>8.4600000000000009</v>
          </cell>
          <cell r="V90">
            <v>1</v>
          </cell>
          <cell r="W90">
            <v>8.4600000000000009</v>
          </cell>
          <cell r="X90">
            <v>101.52000000000001</v>
          </cell>
          <cell r="Y90">
            <v>12</v>
          </cell>
          <cell r="Z90">
            <v>501.0012000000001</v>
          </cell>
          <cell r="AA90">
            <v>59.220000000000006</v>
          </cell>
          <cell r="AB90">
            <v>59.220000000000006</v>
          </cell>
          <cell r="AC90">
            <v>7</v>
          </cell>
          <cell r="AD90">
            <v>59.220000000000006</v>
          </cell>
          <cell r="AE90">
            <v>7</v>
          </cell>
          <cell r="AF90"/>
          <cell r="AG90">
            <v>10.231501057082451</v>
          </cell>
          <cell r="AH90">
            <v>242538</v>
          </cell>
          <cell r="AI90" t="str">
            <v>อ้อยตอ 2</v>
          </cell>
          <cell r="AJ90" t="str">
            <v>อ้อยตอ</v>
          </cell>
          <cell r="AK90"/>
          <cell r="AL90" t="str">
            <v>Fully</v>
          </cell>
          <cell r="AM90" t="str">
            <v>สระ728</v>
          </cell>
          <cell r="AN90"/>
          <cell r="AO90"/>
          <cell r="AP90"/>
          <cell r="AQ90">
            <v>0</v>
          </cell>
          <cell r="AR90" t="str">
            <v>Fully</v>
          </cell>
          <cell r="AS90">
            <v>0</v>
          </cell>
          <cell r="AT90"/>
          <cell r="AU90"/>
          <cell r="AV90"/>
          <cell r="AW90">
            <v>8.4600000000000009</v>
          </cell>
          <cell r="AX90" t="str">
            <v>ฟลัดฟลูม</v>
          </cell>
          <cell r="AY90" t="str">
            <v>เครื่องยนต์</v>
          </cell>
          <cell r="AZ90" t="str">
            <v>จ้างเหมา</v>
          </cell>
          <cell r="BA90" t="str">
            <v>&gt;4</v>
          </cell>
          <cell r="BB90" t="str">
            <v>yes</v>
          </cell>
          <cell r="BC90" t="str">
            <v>KK-3</v>
          </cell>
          <cell r="BD90">
            <v>1.85</v>
          </cell>
          <cell r="BE90" t="str">
            <v>คู่</v>
          </cell>
          <cell r="BF90" t="str">
            <v>เหนียว</v>
          </cell>
          <cell r="BG90" t="str">
            <v>ผ่าน</v>
          </cell>
          <cell r="BH90" t="str">
            <v>รถตัด</v>
          </cell>
        </row>
        <row r="91">
          <cell r="G91">
            <v>729</v>
          </cell>
          <cell r="H91" t="str">
            <v>BSC</v>
          </cell>
          <cell r="I91">
            <v>5</v>
          </cell>
          <cell r="J91">
            <v>9.93</v>
          </cell>
          <cell r="K91">
            <v>9.93</v>
          </cell>
          <cell r="L91"/>
          <cell r="M91"/>
          <cell r="N91" t="str">
            <v>กองดินขุดสระ บ่อ5</v>
          </cell>
          <cell r="O91" t="str">
            <v xml:space="preserve">ทิ้งดิน </v>
          </cell>
          <cell r="P91">
            <v>9.93</v>
          </cell>
          <cell r="Q91">
            <v>0</v>
          </cell>
          <cell r="R91"/>
          <cell r="S91"/>
          <cell r="T91"/>
          <cell r="U91"/>
          <cell r="V91"/>
          <cell r="W91">
            <v>0</v>
          </cell>
          <cell r="X91"/>
          <cell r="Y91"/>
          <cell r="Z91"/>
          <cell r="AA91"/>
          <cell r="AB91"/>
          <cell r="AC91"/>
          <cell r="AD91"/>
          <cell r="AE91"/>
          <cell r="AF91"/>
          <cell r="AG91">
            <v>0</v>
          </cell>
          <cell r="AH91"/>
          <cell r="AI91"/>
          <cell r="AJ91"/>
          <cell r="AK91"/>
          <cell r="AL91">
            <v>0</v>
          </cell>
          <cell r="AM91"/>
          <cell r="AN91"/>
          <cell r="AO91"/>
          <cell r="AP91"/>
          <cell r="AQ91">
            <v>0</v>
          </cell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 t="str">
            <v>เหนียว</v>
          </cell>
          <cell r="BG91"/>
          <cell r="BH91"/>
        </row>
        <row r="92">
          <cell r="G92" t="str">
            <v>729/1</v>
          </cell>
          <cell r="H92"/>
          <cell r="I92">
            <v>5</v>
          </cell>
          <cell r="J92">
            <v>26.12</v>
          </cell>
          <cell r="K92">
            <v>26.12</v>
          </cell>
          <cell r="L92"/>
          <cell r="M92"/>
          <cell r="N92" t="str">
            <v>สระน้ำ บ่อ 5</v>
          </cell>
          <cell r="O92" t="str">
            <v>สระน้ำ</v>
          </cell>
          <cell r="P92">
            <v>26.12</v>
          </cell>
          <cell r="Q92">
            <v>0</v>
          </cell>
          <cell r="R92"/>
          <cell r="S92"/>
          <cell r="T92"/>
          <cell r="U92"/>
          <cell r="V92"/>
          <cell r="W92">
            <v>0</v>
          </cell>
          <cell r="X92"/>
          <cell r="Y92"/>
          <cell r="Z92"/>
          <cell r="AA92"/>
          <cell r="AB92"/>
          <cell r="AC92"/>
          <cell r="AD92"/>
          <cell r="AE92"/>
          <cell r="AF92"/>
          <cell r="AG92">
            <v>0</v>
          </cell>
          <cell r="AH92"/>
          <cell r="AI92"/>
          <cell r="AJ92"/>
          <cell r="AK92"/>
          <cell r="AL92">
            <v>0</v>
          </cell>
          <cell r="AM92"/>
          <cell r="AN92"/>
          <cell r="AO92"/>
          <cell r="AP92"/>
          <cell r="AQ92">
            <v>0</v>
          </cell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 t="str">
            <v>เหนียว</v>
          </cell>
          <cell r="BG92"/>
          <cell r="BH92"/>
        </row>
        <row r="93">
          <cell r="G93">
            <v>730</v>
          </cell>
          <cell r="H93" t="str">
            <v>BSC</v>
          </cell>
          <cell r="I93">
            <v>5</v>
          </cell>
          <cell r="J93">
            <v>29.32</v>
          </cell>
          <cell r="K93">
            <v>29.32</v>
          </cell>
          <cell r="L93"/>
          <cell r="M93"/>
          <cell r="N93" t="str">
            <v>อ้อยตอ1 MEIOSI</v>
          </cell>
          <cell r="O93"/>
          <cell r="P93"/>
          <cell r="Q93">
            <v>0</v>
          </cell>
          <cell r="R93"/>
          <cell r="S93"/>
          <cell r="T93">
            <v>29.32</v>
          </cell>
          <cell r="U93"/>
          <cell r="V93"/>
          <cell r="W93">
            <v>29.32</v>
          </cell>
          <cell r="X93">
            <v>0</v>
          </cell>
          <cell r="Y93">
            <v>8</v>
          </cell>
          <cell r="Z93"/>
          <cell r="AA93"/>
          <cell r="AB93"/>
          <cell r="AC93"/>
          <cell r="AD93"/>
          <cell r="AE93"/>
          <cell r="AF93"/>
          <cell r="AG93">
            <v>0</v>
          </cell>
          <cell r="AH93">
            <v>242576</v>
          </cell>
          <cell r="AI93" t="str">
            <v>อ้อยตอ1 MEIOSI</v>
          </cell>
          <cell r="AJ93" t="str">
            <v>อ้อยตอ</v>
          </cell>
          <cell r="AK93" t="str">
            <v>MEIOSI</v>
          </cell>
          <cell r="AL93" t="str">
            <v>Fully</v>
          </cell>
          <cell r="AM93" t="str">
            <v>สระ728</v>
          </cell>
          <cell r="AN93"/>
          <cell r="AO93"/>
          <cell r="AP93"/>
          <cell r="AQ93">
            <v>0</v>
          </cell>
          <cell r="AR93" t="str">
            <v>sup</v>
          </cell>
          <cell r="AS93">
            <v>0</v>
          </cell>
          <cell r="AT93"/>
          <cell r="AU93"/>
          <cell r="AV93"/>
          <cell r="AW93">
            <v>0</v>
          </cell>
          <cell r="AX93" t="str">
            <v>น้ำหยดMove</v>
          </cell>
          <cell r="AY93"/>
          <cell r="AZ93"/>
          <cell r="BA93"/>
          <cell r="BB93"/>
          <cell r="BC93" t="str">
            <v>ภูเขียว 1</v>
          </cell>
          <cell r="BD93"/>
          <cell r="BE93" t="str">
            <v>คู่</v>
          </cell>
          <cell r="BF93" t="str">
            <v>เหนียว</v>
          </cell>
          <cell r="BG93"/>
          <cell r="BH93" t="str">
            <v>รถตัด</v>
          </cell>
        </row>
        <row r="94">
          <cell r="G94">
            <v>741</v>
          </cell>
          <cell r="H94" t="str">
            <v>BSC</v>
          </cell>
          <cell r="I94">
            <v>5</v>
          </cell>
          <cell r="J94">
            <v>18.670000000000002</v>
          </cell>
          <cell r="K94">
            <v>18.670000000000002</v>
          </cell>
          <cell r="L94"/>
          <cell r="M94"/>
          <cell r="N94" t="str">
            <v>อ้อยตอ 1</v>
          </cell>
          <cell r="O94"/>
          <cell r="P94"/>
          <cell r="Q94">
            <v>0</v>
          </cell>
          <cell r="R94"/>
          <cell r="S94"/>
          <cell r="T94"/>
          <cell r="U94">
            <v>18.670000000000002</v>
          </cell>
          <cell r="V94"/>
          <cell r="W94">
            <v>18.670000000000002</v>
          </cell>
          <cell r="X94">
            <v>214.70500000000001</v>
          </cell>
          <cell r="Y94">
            <v>11.5</v>
          </cell>
          <cell r="Z94">
            <v>3137.120100000001</v>
          </cell>
          <cell r="AA94">
            <v>168.03000000000003</v>
          </cell>
          <cell r="AB94">
            <v>168.03000000000003</v>
          </cell>
          <cell r="AC94">
            <v>9</v>
          </cell>
          <cell r="AD94">
            <v>168.03000000000003</v>
          </cell>
          <cell r="AE94">
            <v>9</v>
          </cell>
          <cell r="AF94"/>
          <cell r="AG94">
            <v>11.445099089448313</v>
          </cell>
          <cell r="AH94">
            <v>242548</v>
          </cell>
          <cell r="AI94" t="str">
            <v>อ้อยตอ 1</v>
          </cell>
          <cell r="AJ94" t="str">
            <v>อ้อยตอ</v>
          </cell>
          <cell r="AK94"/>
          <cell r="AL94" t="str">
            <v>Fully</v>
          </cell>
          <cell r="AM94" t="str">
            <v>สระ728</v>
          </cell>
          <cell r="AN94"/>
          <cell r="AO94"/>
          <cell r="AP94"/>
          <cell r="AQ94">
            <v>0</v>
          </cell>
          <cell r="AR94" t="str">
            <v>Fully</v>
          </cell>
          <cell r="AS94">
            <v>0</v>
          </cell>
          <cell r="AT94"/>
          <cell r="AU94"/>
          <cell r="AV94"/>
          <cell r="AW94">
            <v>18.670000000000002</v>
          </cell>
          <cell r="AX94" t="str">
            <v>น้ำหยดMove</v>
          </cell>
          <cell r="AY94" t="str">
            <v>เครื่องยนต์</v>
          </cell>
          <cell r="AZ94" t="str">
            <v>จ้างเหมา</v>
          </cell>
          <cell r="BA94" t="str">
            <v>&gt;4</v>
          </cell>
          <cell r="BB94" t="str">
            <v>yes</v>
          </cell>
          <cell r="BC94" t="str">
            <v>KK-3</v>
          </cell>
          <cell r="BD94">
            <v>1.65</v>
          </cell>
          <cell r="BE94" t="str">
            <v>เดี่ยว</v>
          </cell>
          <cell r="BF94" t="str">
            <v>เหนียว</v>
          </cell>
          <cell r="BG94" t="str">
            <v>ผ่าน</v>
          </cell>
          <cell r="BH94" t="str">
            <v>รถตัด</v>
          </cell>
        </row>
        <row r="95">
          <cell r="G95">
            <v>1001</v>
          </cell>
          <cell r="H95" t="str">
            <v>BSC</v>
          </cell>
          <cell r="I95" t="str">
            <v>Pivot1</v>
          </cell>
          <cell r="J95">
            <v>21.96</v>
          </cell>
          <cell r="K95">
            <v>21.96</v>
          </cell>
          <cell r="L95"/>
          <cell r="M95"/>
          <cell r="N95" t="str">
            <v>อ้อยน้ำราด</v>
          </cell>
          <cell r="O95"/>
          <cell r="P95"/>
          <cell r="Q95">
            <v>0</v>
          </cell>
          <cell r="R95"/>
          <cell r="S95"/>
          <cell r="T95"/>
          <cell r="U95">
            <v>21.96</v>
          </cell>
          <cell r="V95"/>
          <cell r="W95">
            <v>21.96</v>
          </cell>
          <cell r="X95">
            <v>263.52</v>
          </cell>
          <cell r="Y95">
            <v>12</v>
          </cell>
          <cell r="Z95">
            <v>4340.1744000000008</v>
          </cell>
          <cell r="AA95">
            <v>197.64000000000001</v>
          </cell>
          <cell r="AB95">
            <v>197.64000000000001</v>
          </cell>
          <cell r="AC95">
            <v>9</v>
          </cell>
          <cell r="AD95">
            <v>241.56</v>
          </cell>
          <cell r="AE95">
            <v>11</v>
          </cell>
          <cell r="AF95"/>
          <cell r="AG95">
            <v>9.0969945355191246</v>
          </cell>
          <cell r="AH95">
            <v>242555</v>
          </cell>
          <cell r="AI95" t="str">
            <v>อ้อยน้ำราด</v>
          </cell>
          <cell r="AJ95" t="str">
            <v>อ้อยปลูก</v>
          </cell>
          <cell r="AK95"/>
          <cell r="AL95" t="str">
            <v>Fully</v>
          </cell>
          <cell r="AM95" t="str">
            <v>สระ931</v>
          </cell>
          <cell r="AN95"/>
          <cell r="AO95"/>
          <cell r="AP95"/>
          <cell r="AQ95">
            <v>0</v>
          </cell>
          <cell r="AR95" t="str">
            <v>Fully</v>
          </cell>
          <cell r="AS95">
            <v>0</v>
          </cell>
          <cell r="AT95"/>
          <cell r="AU95"/>
          <cell r="AV95"/>
          <cell r="AW95">
            <v>21.96</v>
          </cell>
          <cell r="AX95" t="str">
            <v>ฟลัดฟลูม</v>
          </cell>
          <cell r="AY95" t="str">
            <v>เครื่องยนต์</v>
          </cell>
          <cell r="AZ95" t="str">
            <v>ทำเอง รายวัน</v>
          </cell>
          <cell r="BA95" t="str">
            <v>&gt;4</v>
          </cell>
          <cell r="BB95" t="str">
            <v>yes</v>
          </cell>
          <cell r="BC95" t="str">
            <v>KK-3</v>
          </cell>
          <cell r="BD95">
            <v>1.85</v>
          </cell>
          <cell r="BE95" t="str">
            <v>คู่</v>
          </cell>
          <cell r="BF95" t="str">
            <v>เหนียว</v>
          </cell>
          <cell r="BG95" t="str">
            <v>ผ่าน</v>
          </cell>
          <cell r="BH95" t="str">
            <v>รถตัด</v>
          </cell>
        </row>
        <row r="96">
          <cell r="G96">
            <v>1002</v>
          </cell>
          <cell r="H96" t="str">
            <v>BSC</v>
          </cell>
          <cell r="I96" t="str">
            <v>Pivot 1</v>
          </cell>
          <cell r="J96">
            <v>37.68</v>
          </cell>
          <cell r="K96">
            <v>37.68</v>
          </cell>
          <cell r="L96"/>
          <cell r="M96"/>
          <cell r="N96" t="str">
            <v>อ้อยตอ 1</v>
          </cell>
          <cell r="O96"/>
          <cell r="P96"/>
          <cell r="Q96">
            <v>0</v>
          </cell>
          <cell r="R96"/>
          <cell r="S96"/>
          <cell r="T96"/>
          <cell r="U96">
            <v>37.68</v>
          </cell>
          <cell r="V96"/>
          <cell r="W96">
            <v>37.68</v>
          </cell>
          <cell r="X96">
            <v>395.64</v>
          </cell>
          <cell r="Y96">
            <v>10.5</v>
          </cell>
          <cell r="Z96">
            <v>11358.2592</v>
          </cell>
          <cell r="AA96">
            <v>301.44</v>
          </cell>
          <cell r="AB96">
            <v>301.44</v>
          </cell>
          <cell r="AC96">
            <v>8</v>
          </cell>
          <cell r="AD96">
            <v>301.44</v>
          </cell>
          <cell r="AE96">
            <v>8</v>
          </cell>
          <cell r="AF96"/>
          <cell r="AG96">
            <v>9.506104033970276</v>
          </cell>
          <cell r="AH96">
            <v>242575</v>
          </cell>
          <cell r="AI96" t="str">
            <v>อ้อยตอ 1</v>
          </cell>
          <cell r="AJ96" t="str">
            <v>อ้อยตอ</v>
          </cell>
          <cell r="AK96"/>
          <cell r="AL96" t="str">
            <v>Fully</v>
          </cell>
          <cell r="AM96" t="str">
            <v>สระ931</v>
          </cell>
          <cell r="AN96"/>
          <cell r="AO96"/>
          <cell r="AP96"/>
          <cell r="AQ96">
            <v>0</v>
          </cell>
          <cell r="AR96" t="str">
            <v>Fully</v>
          </cell>
          <cell r="AS96">
            <v>0</v>
          </cell>
          <cell r="AT96">
            <v>37.68</v>
          </cell>
          <cell r="AU96"/>
          <cell r="AV96"/>
          <cell r="AW96">
            <v>0</v>
          </cell>
          <cell r="AX96" t="str">
            <v xml:space="preserve">Pivot </v>
          </cell>
          <cell r="AY96" t="str">
            <v>ระบบไฟฟ้า</v>
          </cell>
          <cell r="AZ96" t="str">
            <v>ทำเอง รายวัน</v>
          </cell>
          <cell r="BA96" t="str">
            <v>&gt;4</v>
          </cell>
          <cell r="BB96" t="str">
            <v>yes</v>
          </cell>
          <cell r="BC96" t="str">
            <v>KK-3</v>
          </cell>
          <cell r="BD96">
            <v>1.85</v>
          </cell>
          <cell r="BE96" t="str">
            <v>คู่</v>
          </cell>
          <cell r="BF96" t="str">
            <v>เหนียว</v>
          </cell>
          <cell r="BG96" t="str">
            <v>ผ่าน</v>
          </cell>
          <cell r="BH96" t="str">
            <v>รถตัด</v>
          </cell>
        </row>
        <row r="97">
          <cell r="G97">
            <v>1005</v>
          </cell>
          <cell r="H97"/>
          <cell r="I97">
            <v>3</v>
          </cell>
          <cell r="J97">
            <v>3.55</v>
          </cell>
          <cell r="K97">
            <v>3.55</v>
          </cell>
          <cell r="L97"/>
          <cell r="M97"/>
          <cell r="N97" t="str">
            <v>กองดินขุดสระ บ่อ3</v>
          </cell>
          <cell r="O97" t="str">
            <v xml:space="preserve">ทิ้งดิน </v>
          </cell>
          <cell r="P97">
            <v>3.55</v>
          </cell>
          <cell r="Q97">
            <v>0</v>
          </cell>
          <cell r="R97"/>
          <cell r="S97"/>
          <cell r="T97"/>
          <cell r="U97"/>
          <cell r="V97"/>
          <cell r="W97">
            <v>0</v>
          </cell>
          <cell r="X97"/>
          <cell r="Y97"/>
          <cell r="Z97"/>
          <cell r="AA97"/>
          <cell r="AB97"/>
          <cell r="AC97"/>
          <cell r="AD97"/>
          <cell r="AE97"/>
          <cell r="AF97"/>
          <cell r="AG97">
            <v>0</v>
          </cell>
          <cell r="AH97"/>
          <cell r="AI97"/>
          <cell r="AJ97"/>
          <cell r="AK97"/>
          <cell r="AL97">
            <v>0</v>
          </cell>
          <cell r="AM97"/>
          <cell r="AN97"/>
          <cell r="AO97"/>
          <cell r="AP97"/>
          <cell r="AQ97">
            <v>0</v>
          </cell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 t="str">
            <v>เหนียว</v>
          </cell>
          <cell r="BG97"/>
          <cell r="BH97"/>
        </row>
        <row r="98">
          <cell r="G98">
            <v>1007</v>
          </cell>
          <cell r="H98" t="str">
            <v>BSC</v>
          </cell>
          <cell r="I98" t="str">
            <v>Pivot 1</v>
          </cell>
          <cell r="J98">
            <v>21.51</v>
          </cell>
          <cell r="K98">
            <v>21.51</v>
          </cell>
          <cell r="L98"/>
          <cell r="M98"/>
          <cell r="N98" t="str">
            <v>อ้อยน้ำราด</v>
          </cell>
          <cell r="O98"/>
          <cell r="P98"/>
          <cell r="Q98">
            <v>0</v>
          </cell>
          <cell r="R98"/>
          <cell r="S98"/>
          <cell r="T98"/>
          <cell r="U98">
            <v>21.51</v>
          </cell>
          <cell r="V98"/>
          <cell r="W98">
            <v>21.51</v>
          </cell>
          <cell r="X98">
            <v>258.12</v>
          </cell>
          <cell r="Y98">
            <v>12</v>
          </cell>
          <cell r="Z98">
            <v>4164.1209000000008</v>
          </cell>
          <cell r="AA98">
            <v>193.59</v>
          </cell>
          <cell r="AB98">
            <v>193.59</v>
          </cell>
          <cell r="AC98">
            <v>9</v>
          </cell>
          <cell r="AD98">
            <v>215.10000000000002</v>
          </cell>
          <cell r="AE98">
            <v>10</v>
          </cell>
          <cell r="AF98"/>
          <cell r="AG98">
            <v>9.9023709902370971</v>
          </cell>
          <cell r="AH98">
            <v>242587</v>
          </cell>
          <cell r="AI98" t="str">
            <v>อ้อยน้ำราด</v>
          </cell>
          <cell r="AJ98" t="str">
            <v>อ้อยปลูก</v>
          </cell>
          <cell r="AK98"/>
          <cell r="AL98" t="str">
            <v>Fully</v>
          </cell>
          <cell r="AM98" t="str">
            <v>สระ931</v>
          </cell>
          <cell r="AN98"/>
          <cell r="AO98"/>
          <cell r="AP98"/>
          <cell r="AQ98">
            <v>0</v>
          </cell>
          <cell r="AR98" t="str">
            <v>Fully</v>
          </cell>
          <cell r="AS98">
            <v>0</v>
          </cell>
          <cell r="AT98">
            <v>21.51</v>
          </cell>
          <cell r="AU98"/>
          <cell r="AV98"/>
          <cell r="AW98">
            <v>0</v>
          </cell>
          <cell r="AX98" t="str">
            <v xml:space="preserve">Pivot </v>
          </cell>
          <cell r="AY98" t="str">
            <v>ระบบไฟฟ้า</v>
          </cell>
          <cell r="AZ98" t="str">
            <v>ทำเอง รายวัน</v>
          </cell>
          <cell r="BA98" t="str">
            <v>&gt;4</v>
          </cell>
          <cell r="BB98" t="str">
            <v>yes</v>
          </cell>
          <cell r="BC98" t="str">
            <v>KK-3</v>
          </cell>
          <cell r="BD98">
            <v>1.85</v>
          </cell>
          <cell r="BE98" t="str">
            <v>คู่</v>
          </cell>
          <cell r="BF98" t="str">
            <v>เหนียว</v>
          </cell>
          <cell r="BG98" t="str">
            <v>ผ่าน</v>
          </cell>
          <cell r="BH98" t="str">
            <v>รถตัด</v>
          </cell>
        </row>
        <row r="99">
          <cell r="G99">
            <v>1008</v>
          </cell>
          <cell r="H99" t="str">
            <v>BSC</v>
          </cell>
          <cell r="I99" t="str">
            <v>Pivot 1</v>
          </cell>
          <cell r="J99">
            <v>28.3</v>
          </cell>
          <cell r="K99">
            <v>28.3</v>
          </cell>
          <cell r="L99"/>
          <cell r="M99"/>
          <cell r="N99" t="str">
            <v>อ้อยน้ำราด</v>
          </cell>
          <cell r="O99"/>
          <cell r="P99"/>
          <cell r="Q99">
            <v>0</v>
          </cell>
          <cell r="R99"/>
          <cell r="S99"/>
          <cell r="T99"/>
          <cell r="U99">
            <v>28.3</v>
          </cell>
          <cell r="V99"/>
          <cell r="W99">
            <v>28.3</v>
          </cell>
          <cell r="X99">
            <v>339.6</v>
          </cell>
          <cell r="Y99">
            <v>12</v>
          </cell>
          <cell r="Z99">
            <v>7208.01</v>
          </cell>
          <cell r="AA99">
            <v>254.70000000000002</v>
          </cell>
          <cell r="AB99">
            <v>254.70000000000002</v>
          </cell>
          <cell r="AC99">
            <v>9</v>
          </cell>
          <cell r="AD99">
            <v>311.3</v>
          </cell>
          <cell r="AE99">
            <v>11</v>
          </cell>
          <cell r="AF99"/>
          <cell r="AG99">
            <v>8.8197879858657231</v>
          </cell>
          <cell r="AH99">
            <v>242554</v>
          </cell>
          <cell r="AI99" t="str">
            <v>อ้อยน้ำราด</v>
          </cell>
          <cell r="AJ99" t="str">
            <v>อ้อยปลูก</v>
          </cell>
          <cell r="AK99"/>
          <cell r="AL99" t="str">
            <v>Fully</v>
          </cell>
          <cell r="AM99" t="str">
            <v>สระ931</v>
          </cell>
          <cell r="AN99"/>
          <cell r="AO99"/>
          <cell r="AP99"/>
          <cell r="AQ99">
            <v>0</v>
          </cell>
          <cell r="AR99" t="str">
            <v>Fully</v>
          </cell>
          <cell r="AS99">
            <v>0</v>
          </cell>
          <cell r="AT99">
            <v>28.3</v>
          </cell>
          <cell r="AU99"/>
          <cell r="AV99"/>
          <cell r="AW99">
            <v>0</v>
          </cell>
          <cell r="AX99" t="str">
            <v xml:space="preserve">Pivot </v>
          </cell>
          <cell r="AY99" t="str">
            <v>ระบบไฟฟ้า</v>
          </cell>
          <cell r="AZ99" t="str">
            <v>ทำเอง รายวัน</v>
          </cell>
          <cell r="BA99" t="str">
            <v>&gt;4</v>
          </cell>
          <cell r="BB99" t="str">
            <v>yes</v>
          </cell>
          <cell r="BC99" t="str">
            <v>KK-3</v>
          </cell>
          <cell r="BD99">
            <v>1.85</v>
          </cell>
          <cell r="BE99" t="str">
            <v>คู่</v>
          </cell>
          <cell r="BF99" t="str">
            <v>เหนียว</v>
          </cell>
          <cell r="BG99" t="str">
            <v>ผ่าน</v>
          </cell>
          <cell r="BH99" t="str">
            <v>รถตัด</v>
          </cell>
        </row>
        <row r="100">
          <cell r="G100">
            <v>1013</v>
          </cell>
          <cell r="H100" t="str">
            <v>BSC</v>
          </cell>
          <cell r="I100" t="str">
            <v>สระหลังแค้มป์</v>
          </cell>
          <cell r="J100">
            <v>20.55</v>
          </cell>
          <cell r="K100">
            <v>20.55</v>
          </cell>
          <cell r="L100"/>
          <cell r="M100"/>
          <cell r="N100" t="str">
            <v>อ้อยตอ 1</v>
          </cell>
          <cell r="O100"/>
          <cell r="P100"/>
          <cell r="Q100">
            <v>0</v>
          </cell>
          <cell r="R100"/>
          <cell r="S100"/>
          <cell r="T100"/>
          <cell r="U100">
            <v>20.55</v>
          </cell>
          <cell r="V100"/>
          <cell r="W100">
            <v>20.55</v>
          </cell>
          <cell r="X100">
            <v>215.77500000000001</v>
          </cell>
          <cell r="Y100">
            <v>10.5</v>
          </cell>
          <cell r="Z100">
            <v>3378.42</v>
          </cell>
          <cell r="AA100">
            <v>164.4</v>
          </cell>
          <cell r="AB100">
            <v>164.4</v>
          </cell>
          <cell r="AC100">
            <v>8</v>
          </cell>
          <cell r="AD100">
            <v>164.4</v>
          </cell>
          <cell r="AE100">
            <v>8</v>
          </cell>
          <cell r="AF100"/>
          <cell r="AG100">
            <v>8.4034063260340623</v>
          </cell>
          <cell r="AH100">
            <v>242556</v>
          </cell>
          <cell r="AI100" t="str">
            <v>อ้อยตอ 1</v>
          </cell>
          <cell r="AJ100" t="str">
            <v>อ้อยตอ</v>
          </cell>
          <cell r="AK100"/>
          <cell r="AL100" t="str">
            <v>Fully</v>
          </cell>
          <cell r="AM100" t="str">
            <v>สระ931</v>
          </cell>
          <cell r="AN100"/>
          <cell r="AO100"/>
          <cell r="AP100"/>
          <cell r="AQ100">
            <v>0</v>
          </cell>
          <cell r="AR100" t="str">
            <v>Fully</v>
          </cell>
          <cell r="AS100">
            <v>0</v>
          </cell>
          <cell r="AT100"/>
          <cell r="AU100"/>
          <cell r="AV100"/>
          <cell r="AW100">
            <v>20.55</v>
          </cell>
          <cell r="AX100" t="str">
            <v>ฟลัดฟลูม</v>
          </cell>
          <cell r="AY100" t="str">
            <v>เครื่องยนต์</v>
          </cell>
          <cell r="AZ100" t="str">
            <v>ทำเอง รายวัน</v>
          </cell>
          <cell r="BA100" t="str">
            <v>&gt;4</v>
          </cell>
          <cell r="BB100" t="str">
            <v>yes</v>
          </cell>
          <cell r="BC100" t="str">
            <v>KK-3</v>
          </cell>
          <cell r="BD100">
            <v>1.85</v>
          </cell>
          <cell r="BE100" t="str">
            <v>คู่</v>
          </cell>
          <cell r="BF100" t="str">
            <v>เหนียว</v>
          </cell>
          <cell r="BG100" t="str">
            <v>ผ่าน</v>
          </cell>
          <cell r="BH100" t="str">
            <v>รถตัด</v>
          </cell>
        </row>
        <row r="101">
          <cell r="G101">
            <v>1014</v>
          </cell>
          <cell r="H101" t="str">
            <v>BSC</v>
          </cell>
          <cell r="I101">
            <v>4</v>
          </cell>
          <cell r="J101">
            <v>37.53</v>
          </cell>
          <cell r="K101">
            <v>37.53</v>
          </cell>
          <cell r="L101"/>
          <cell r="M101"/>
          <cell r="N101" t="str">
            <v>อ้อยตอ 2/พักดิน</v>
          </cell>
          <cell r="O101"/>
          <cell r="P101"/>
          <cell r="Q101">
            <v>0</v>
          </cell>
          <cell r="R101"/>
          <cell r="S101">
            <v>5</v>
          </cell>
          <cell r="T101"/>
          <cell r="U101">
            <v>32.53</v>
          </cell>
          <cell r="V101">
            <v>5</v>
          </cell>
          <cell r="W101">
            <v>37.53</v>
          </cell>
          <cell r="X101">
            <v>341.565</v>
          </cell>
          <cell r="Y101">
            <v>10.5</v>
          </cell>
          <cell r="Z101">
            <v>7407.4063000000006</v>
          </cell>
          <cell r="AA101">
            <v>227.71</v>
          </cell>
          <cell r="AB101">
            <v>227.71</v>
          </cell>
          <cell r="AC101">
            <v>7</v>
          </cell>
          <cell r="AD101">
            <v>227.71</v>
          </cell>
          <cell r="AE101">
            <v>7</v>
          </cell>
          <cell r="AF101"/>
          <cell r="AG101">
            <v>7.1177724487076999</v>
          </cell>
          <cell r="AH101">
            <v>242556</v>
          </cell>
          <cell r="AI101" t="str">
            <v>อ้อยตอ 2</v>
          </cell>
          <cell r="AJ101" t="str">
            <v>อ้อยตอ</v>
          </cell>
          <cell r="AK101"/>
          <cell r="AL101" t="str">
            <v>Fully</v>
          </cell>
          <cell r="AM101" t="str">
            <v>สระ1025</v>
          </cell>
          <cell r="AN101">
            <v>183853</v>
          </cell>
          <cell r="AO101">
            <v>91926.5</v>
          </cell>
          <cell r="AP101"/>
          <cell r="AQ101">
            <v>0</v>
          </cell>
          <cell r="AR101" t="str">
            <v>Fully</v>
          </cell>
          <cell r="AS101">
            <v>0</v>
          </cell>
          <cell r="AT101"/>
          <cell r="AU101"/>
          <cell r="AV101"/>
          <cell r="AW101">
            <v>32.53</v>
          </cell>
          <cell r="AX101" t="str">
            <v>ฟลัดฟลูม</v>
          </cell>
          <cell r="AY101" t="str">
            <v>เครื่องยนต์</v>
          </cell>
          <cell r="AZ101" t="str">
            <v>ทำเอง รายวัน</v>
          </cell>
          <cell r="BA101" t="str">
            <v>&gt;4</v>
          </cell>
          <cell r="BB101" t="str">
            <v>yes</v>
          </cell>
          <cell r="BC101" t="str">
            <v>KK-3</v>
          </cell>
          <cell r="BD101">
            <v>1.85</v>
          </cell>
          <cell r="BE101" t="str">
            <v>คู่</v>
          </cell>
          <cell r="BF101" t="str">
            <v>เหนียว</v>
          </cell>
          <cell r="BG101" t="str">
            <v>ผ่าน</v>
          </cell>
          <cell r="BH101" t="str">
            <v>รถตัด</v>
          </cell>
        </row>
        <row r="102">
          <cell r="G102">
            <v>1015</v>
          </cell>
          <cell r="H102" t="str">
            <v>BSC</v>
          </cell>
          <cell r="I102" t="str">
            <v>Pivot 1</v>
          </cell>
          <cell r="J102">
            <v>32.56</v>
          </cell>
          <cell r="K102">
            <v>32.56</v>
          </cell>
          <cell r="L102"/>
          <cell r="M102"/>
          <cell r="N102" t="str">
            <v>อ้อยน้ำราด</v>
          </cell>
          <cell r="O102"/>
          <cell r="P102"/>
          <cell r="Q102">
            <v>0</v>
          </cell>
          <cell r="R102"/>
          <cell r="S102">
            <v>32.56</v>
          </cell>
          <cell r="T102"/>
          <cell r="U102"/>
          <cell r="V102">
            <v>32.56</v>
          </cell>
          <cell r="W102">
            <v>32.56</v>
          </cell>
          <cell r="X102">
            <v>0</v>
          </cell>
          <cell r="Y102">
            <v>12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/>
          <cell r="AE102"/>
          <cell r="AF102"/>
          <cell r="AG102">
            <v>6.5660319410319401</v>
          </cell>
          <cell r="AH102">
            <v>242578</v>
          </cell>
          <cell r="AI102" t="str">
            <v>อ้อยน้ำราด</v>
          </cell>
          <cell r="AJ102" t="str">
            <v>อ้อยปลูก</v>
          </cell>
          <cell r="AK102"/>
          <cell r="AL102" t="str">
            <v>Fully</v>
          </cell>
          <cell r="AM102" t="str">
            <v>สระ931</v>
          </cell>
          <cell r="AN102"/>
          <cell r="AO102"/>
          <cell r="AP102"/>
          <cell r="AQ102">
            <v>0</v>
          </cell>
          <cell r="AR102" t="str">
            <v>Fully</v>
          </cell>
          <cell r="AS102">
            <v>0</v>
          </cell>
          <cell r="AT102"/>
          <cell r="AU102"/>
          <cell r="AV102"/>
          <cell r="AW102">
            <v>0</v>
          </cell>
          <cell r="AX102" t="str">
            <v>ฟลัดฟลูม</v>
          </cell>
          <cell r="AY102" t="str">
            <v>เครื่องยนต์</v>
          </cell>
          <cell r="AZ102" t="str">
            <v>ทำเอง รายวัน</v>
          </cell>
          <cell r="BA102" t="str">
            <v>&gt;4</v>
          </cell>
          <cell r="BB102" t="str">
            <v>yes</v>
          </cell>
          <cell r="BC102" t="str">
            <v>KK-3</v>
          </cell>
          <cell r="BD102">
            <v>1.85</v>
          </cell>
          <cell r="BE102" t="str">
            <v>คู่</v>
          </cell>
          <cell r="BF102" t="str">
            <v>เหนียว</v>
          </cell>
          <cell r="BG102"/>
          <cell r="BH102"/>
        </row>
        <row r="103">
          <cell r="G103">
            <v>1017</v>
          </cell>
          <cell r="H103" t="str">
            <v>BSC</v>
          </cell>
          <cell r="I103" t="str">
            <v>Pivot 1</v>
          </cell>
          <cell r="J103">
            <v>18.46</v>
          </cell>
          <cell r="K103">
            <v>18.46</v>
          </cell>
          <cell r="L103"/>
          <cell r="M103"/>
          <cell r="N103" t="str">
            <v>อ้อยน้ำราด</v>
          </cell>
          <cell r="O103"/>
          <cell r="P103"/>
          <cell r="Q103">
            <v>0</v>
          </cell>
          <cell r="R103"/>
          <cell r="S103"/>
          <cell r="T103"/>
          <cell r="U103">
            <v>18.46</v>
          </cell>
          <cell r="V103"/>
          <cell r="W103">
            <v>18.46</v>
          </cell>
          <cell r="X103">
            <v>221.52</v>
          </cell>
          <cell r="Y103">
            <v>12</v>
          </cell>
          <cell r="Z103">
            <v>3066.9444000000003</v>
          </cell>
          <cell r="AA103">
            <v>166.14000000000001</v>
          </cell>
          <cell r="AB103">
            <v>166.14000000000001</v>
          </cell>
          <cell r="AC103">
            <v>9</v>
          </cell>
          <cell r="AD103">
            <v>166.14000000000001</v>
          </cell>
          <cell r="AE103">
            <v>9</v>
          </cell>
          <cell r="AF103"/>
          <cell r="AG103">
            <v>7.3726977248104015</v>
          </cell>
          <cell r="AH103">
            <v>242557</v>
          </cell>
          <cell r="AI103" t="str">
            <v>อ้อยน้ำราด</v>
          </cell>
          <cell r="AJ103" t="str">
            <v>อ้อยปลูก</v>
          </cell>
          <cell r="AK103"/>
          <cell r="AL103" t="str">
            <v>Fully</v>
          </cell>
          <cell r="AM103" t="str">
            <v>สระ931</v>
          </cell>
          <cell r="AN103"/>
          <cell r="AO103"/>
          <cell r="AP103"/>
          <cell r="AQ103">
            <v>0</v>
          </cell>
          <cell r="AR103" t="str">
            <v>Fully</v>
          </cell>
          <cell r="AS103">
            <v>0</v>
          </cell>
          <cell r="AT103"/>
          <cell r="AU103"/>
          <cell r="AV103"/>
          <cell r="AW103">
            <v>18.46</v>
          </cell>
          <cell r="AX103" t="str">
            <v>น้ำหยด Fix</v>
          </cell>
          <cell r="AY103" t="str">
            <v>เครื่องยนต์</v>
          </cell>
          <cell r="AZ103" t="str">
            <v>ทำเอง รายวัน</v>
          </cell>
          <cell r="BA103" t="str">
            <v>&gt;4</v>
          </cell>
          <cell r="BB103" t="str">
            <v>yes</v>
          </cell>
          <cell r="BC103" t="str">
            <v>KK-3</v>
          </cell>
          <cell r="BD103">
            <v>1.85</v>
          </cell>
          <cell r="BE103" t="str">
            <v>คู่</v>
          </cell>
          <cell r="BF103" t="str">
            <v>เหนียว</v>
          </cell>
          <cell r="BG103" t="str">
            <v>ผ่าน</v>
          </cell>
          <cell r="BH103" t="str">
            <v>รถตัด</v>
          </cell>
        </row>
        <row r="104">
          <cell r="G104">
            <v>1018</v>
          </cell>
          <cell r="H104" t="str">
            <v>BSC</v>
          </cell>
          <cell r="I104">
            <v>4</v>
          </cell>
          <cell r="J104">
            <v>17.63</v>
          </cell>
          <cell r="K104">
            <v>17.63</v>
          </cell>
          <cell r="L104"/>
          <cell r="M104"/>
          <cell r="N104" t="str">
            <v>อ้อยตอ 1</v>
          </cell>
          <cell r="O104"/>
          <cell r="P104"/>
          <cell r="Q104">
            <v>0</v>
          </cell>
          <cell r="R104"/>
          <cell r="S104"/>
          <cell r="T104"/>
          <cell r="U104">
            <v>17.63</v>
          </cell>
          <cell r="V104"/>
          <cell r="W104">
            <v>17.63</v>
          </cell>
          <cell r="X104">
            <v>202.74499999999998</v>
          </cell>
          <cell r="Y104">
            <v>11.5</v>
          </cell>
          <cell r="Z104">
            <v>2797.3520999999996</v>
          </cell>
          <cell r="AA104">
            <v>158.66999999999999</v>
          </cell>
          <cell r="AB104">
            <v>158.66999999999999</v>
          </cell>
          <cell r="AC104">
            <v>9</v>
          </cell>
          <cell r="AD104">
            <v>176.29999999999998</v>
          </cell>
          <cell r="AE104">
            <v>10</v>
          </cell>
          <cell r="AF104"/>
          <cell r="AG104">
            <v>11.640385706182643</v>
          </cell>
          <cell r="AH104">
            <v>242559</v>
          </cell>
          <cell r="AI104" t="str">
            <v>อ้อยตอ 1</v>
          </cell>
          <cell r="AJ104" t="str">
            <v>อ้อยตอ</v>
          </cell>
          <cell r="AK104"/>
          <cell r="AL104" t="str">
            <v>Fully</v>
          </cell>
          <cell r="AM104" t="str">
            <v>สระ1025</v>
          </cell>
          <cell r="AN104"/>
          <cell r="AO104"/>
          <cell r="AP104"/>
          <cell r="AQ104">
            <v>0</v>
          </cell>
          <cell r="AR104" t="str">
            <v>Fully</v>
          </cell>
          <cell r="AS104">
            <v>0</v>
          </cell>
          <cell r="AT104"/>
          <cell r="AU104"/>
          <cell r="AV104"/>
          <cell r="AW104">
            <v>17.63</v>
          </cell>
          <cell r="AX104" t="str">
            <v>ฟลัดฟลูม</v>
          </cell>
          <cell r="AY104" t="str">
            <v>เครื่องยนต์</v>
          </cell>
          <cell r="AZ104" t="str">
            <v>ทำเอง รายวัน</v>
          </cell>
          <cell r="BA104" t="str">
            <v>&gt;4</v>
          </cell>
          <cell r="BB104" t="str">
            <v>yes</v>
          </cell>
          <cell r="BC104" t="str">
            <v>KK-3</v>
          </cell>
          <cell r="BD104">
            <v>1.85</v>
          </cell>
          <cell r="BE104" t="str">
            <v>คู่</v>
          </cell>
          <cell r="BF104" t="str">
            <v>เหนียว</v>
          </cell>
          <cell r="BG104" t="str">
            <v>ผ่าน</v>
          </cell>
          <cell r="BH104" t="str">
            <v>รถตัด</v>
          </cell>
        </row>
        <row r="105">
          <cell r="G105">
            <v>1019</v>
          </cell>
          <cell r="H105" t="str">
            <v>BSC</v>
          </cell>
          <cell r="I105">
            <v>4</v>
          </cell>
          <cell r="J105">
            <v>19.28</v>
          </cell>
          <cell r="K105">
            <v>19.28</v>
          </cell>
          <cell r="L105"/>
          <cell r="M105"/>
          <cell r="N105" t="str">
            <v>อ้อยน้ำราด</v>
          </cell>
          <cell r="O105"/>
          <cell r="P105"/>
          <cell r="Q105">
            <v>0</v>
          </cell>
          <cell r="R105"/>
          <cell r="S105"/>
          <cell r="T105"/>
          <cell r="U105">
            <v>19.28</v>
          </cell>
          <cell r="V105"/>
          <cell r="W105">
            <v>19.28</v>
          </cell>
          <cell r="X105">
            <v>231.36</v>
          </cell>
          <cell r="Y105">
            <v>12</v>
          </cell>
          <cell r="Z105">
            <v>3345.4656000000004</v>
          </cell>
          <cell r="AA105">
            <v>173.52</v>
          </cell>
          <cell r="AB105">
            <v>173.52</v>
          </cell>
          <cell r="AC105">
            <v>9</v>
          </cell>
          <cell r="AD105">
            <v>173.52</v>
          </cell>
          <cell r="AE105">
            <v>9</v>
          </cell>
          <cell r="AF105"/>
          <cell r="AG105">
            <v>8.8205394190871349</v>
          </cell>
          <cell r="AH105">
            <v>242580</v>
          </cell>
          <cell r="AI105" t="str">
            <v>อ้อยน้ำราด</v>
          </cell>
          <cell r="AJ105" t="str">
            <v>อ้อยปลูก</v>
          </cell>
          <cell r="AK105"/>
          <cell r="AL105" t="str">
            <v>Fully</v>
          </cell>
          <cell r="AM105" t="str">
            <v>สระ1025</v>
          </cell>
          <cell r="AN105"/>
          <cell r="AO105"/>
          <cell r="AP105"/>
          <cell r="AQ105">
            <v>0</v>
          </cell>
          <cell r="AR105" t="str">
            <v>Fully</v>
          </cell>
          <cell r="AS105">
            <v>0</v>
          </cell>
          <cell r="AT105"/>
          <cell r="AU105"/>
          <cell r="AV105"/>
          <cell r="AW105">
            <v>19.28</v>
          </cell>
          <cell r="AX105" t="str">
            <v>ฟลัดฟลูม</v>
          </cell>
          <cell r="AY105" t="str">
            <v>โซล่าเซลล์ (บ่อ 1022)</v>
          </cell>
          <cell r="AZ105" t="str">
            <v>ทำเอง รายวัน</v>
          </cell>
          <cell r="BA105"/>
          <cell r="BB105"/>
          <cell r="BC105" t="str">
            <v>KK-3</v>
          </cell>
          <cell r="BD105">
            <v>1.85</v>
          </cell>
          <cell r="BE105" t="str">
            <v>คู่</v>
          </cell>
          <cell r="BF105" t="str">
            <v>เหนียว</v>
          </cell>
          <cell r="BG105" t="str">
            <v>ผ่าน</v>
          </cell>
          <cell r="BH105" t="str">
            <v>รถตัด</v>
          </cell>
        </row>
        <row r="106">
          <cell r="G106">
            <v>1020</v>
          </cell>
          <cell r="H106" t="str">
            <v>BSC</v>
          </cell>
          <cell r="I106">
            <v>4</v>
          </cell>
          <cell r="J106">
            <v>33.700000000000003</v>
          </cell>
          <cell r="K106">
            <v>33.700000000000003</v>
          </cell>
          <cell r="L106"/>
          <cell r="M106"/>
          <cell r="N106" t="str">
            <v>อ้อยตอ 1/พักดิน</v>
          </cell>
          <cell r="O106"/>
          <cell r="P106"/>
          <cell r="Q106">
            <v>0</v>
          </cell>
          <cell r="R106"/>
          <cell r="S106">
            <v>7</v>
          </cell>
          <cell r="T106"/>
          <cell r="U106">
            <v>26.700000000000003</v>
          </cell>
          <cell r="V106">
            <v>7</v>
          </cell>
          <cell r="W106">
            <v>33.700000000000003</v>
          </cell>
          <cell r="X106">
            <v>293.70000000000005</v>
          </cell>
          <cell r="Y106">
            <v>11</v>
          </cell>
          <cell r="Z106">
            <v>4990.2300000000014</v>
          </cell>
          <cell r="AA106">
            <v>186.90000000000003</v>
          </cell>
          <cell r="AB106">
            <v>186.90000000000003</v>
          </cell>
          <cell r="AC106">
            <v>7</v>
          </cell>
          <cell r="AD106">
            <v>186.90000000000003</v>
          </cell>
          <cell r="AE106">
            <v>7</v>
          </cell>
          <cell r="AF106"/>
          <cell r="AG106">
            <v>9.1857566765578653</v>
          </cell>
          <cell r="AH106">
            <v>242554</v>
          </cell>
          <cell r="AI106" t="str">
            <v>อ้อยตอ 1</v>
          </cell>
          <cell r="AJ106" t="str">
            <v>อ้อยตอ</v>
          </cell>
          <cell r="AK106"/>
          <cell r="AL106" t="str">
            <v>Fully</v>
          </cell>
          <cell r="AM106" t="str">
            <v>สระ1025</v>
          </cell>
          <cell r="AN106"/>
          <cell r="AO106"/>
          <cell r="AP106"/>
          <cell r="AQ106">
            <v>0</v>
          </cell>
          <cell r="AR106" t="str">
            <v>Fully</v>
          </cell>
          <cell r="AS106">
            <v>0</v>
          </cell>
          <cell r="AT106"/>
          <cell r="AU106"/>
          <cell r="AV106"/>
          <cell r="AW106">
            <v>26.700000000000003</v>
          </cell>
          <cell r="AX106" t="str">
            <v>ฟลัดฟลูม</v>
          </cell>
          <cell r="AY106" t="str">
            <v>โซล่าเซลล์ (บ่อ 1022)</v>
          </cell>
          <cell r="AZ106" t="str">
            <v>ทำเอง รายวัน</v>
          </cell>
          <cell r="BA106" t="str">
            <v>&gt;4</v>
          </cell>
          <cell r="BB106" t="str">
            <v>yes</v>
          </cell>
          <cell r="BC106" t="str">
            <v>KK-3</v>
          </cell>
          <cell r="BD106">
            <v>1.85</v>
          </cell>
          <cell r="BE106" t="str">
            <v>คู่</v>
          </cell>
          <cell r="BF106" t="str">
            <v>เหนียว</v>
          </cell>
          <cell r="BG106" t="str">
            <v>ผ่าน</v>
          </cell>
          <cell r="BH106" t="str">
            <v>รถตัด</v>
          </cell>
        </row>
        <row r="107">
          <cell r="G107">
            <v>1022</v>
          </cell>
          <cell r="H107" t="str">
            <v>BSC</v>
          </cell>
          <cell r="I107">
            <v>4</v>
          </cell>
          <cell r="J107">
            <v>13.78</v>
          </cell>
          <cell r="K107">
            <v>13.78</v>
          </cell>
          <cell r="L107"/>
          <cell r="M107"/>
          <cell r="N107" t="str">
            <v>อ้อยตอ 2/พักดิน</v>
          </cell>
          <cell r="O107"/>
          <cell r="P107"/>
          <cell r="Q107">
            <v>0</v>
          </cell>
          <cell r="R107"/>
          <cell r="S107">
            <v>2</v>
          </cell>
          <cell r="T107"/>
          <cell r="U107">
            <v>11.78</v>
          </cell>
          <cell r="V107">
            <v>2</v>
          </cell>
          <cell r="W107">
            <v>13.78</v>
          </cell>
          <cell r="X107">
            <v>129.57999999999998</v>
          </cell>
          <cell r="Y107">
            <v>11</v>
          </cell>
          <cell r="Z107">
            <v>971.37879999999984</v>
          </cell>
          <cell r="AA107">
            <v>82.46</v>
          </cell>
          <cell r="AB107">
            <v>82.46</v>
          </cell>
          <cell r="AC107">
            <v>7</v>
          </cell>
          <cell r="AD107">
            <v>82.46</v>
          </cell>
          <cell r="AE107">
            <v>7</v>
          </cell>
          <cell r="AF107"/>
          <cell r="AG107">
            <v>9.5529753265602331</v>
          </cell>
          <cell r="AH107">
            <v>242557</v>
          </cell>
          <cell r="AI107" t="str">
            <v>อ้อยตอ 2</v>
          </cell>
          <cell r="AJ107" t="str">
            <v>อ้อยตอ</v>
          </cell>
          <cell r="AK107"/>
          <cell r="AL107" t="str">
            <v>Fully</v>
          </cell>
          <cell r="AM107" t="str">
            <v>สระ1025</v>
          </cell>
          <cell r="AN107"/>
          <cell r="AO107"/>
          <cell r="AP107"/>
          <cell r="AQ107">
            <v>0</v>
          </cell>
          <cell r="AR107" t="str">
            <v>Fully</v>
          </cell>
          <cell r="AS107">
            <v>0</v>
          </cell>
          <cell r="AT107"/>
          <cell r="AU107"/>
          <cell r="AV107"/>
          <cell r="AW107">
            <v>11.78</v>
          </cell>
          <cell r="AX107" t="str">
            <v>ฟลัดฟลูม</v>
          </cell>
          <cell r="AY107" t="str">
            <v>โซล่าเซลล์ (บ่อ 1022)</v>
          </cell>
          <cell r="AZ107" t="str">
            <v>ทำเอง รายวัน</v>
          </cell>
          <cell r="BA107" t="str">
            <v>&gt;4</v>
          </cell>
          <cell r="BB107" t="str">
            <v>yes</v>
          </cell>
          <cell r="BC107" t="str">
            <v>KK-3</v>
          </cell>
          <cell r="BD107">
            <v>1.85</v>
          </cell>
          <cell r="BE107" t="str">
            <v>คู่</v>
          </cell>
          <cell r="BF107" t="str">
            <v>เหนียว</v>
          </cell>
          <cell r="BG107" t="str">
            <v>ผ่าน</v>
          </cell>
          <cell r="BH107" t="str">
            <v>รถตัด</v>
          </cell>
        </row>
        <row r="108">
          <cell r="G108">
            <v>1025</v>
          </cell>
          <cell r="H108"/>
          <cell r="I108">
            <v>4</v>
          </cell>
          <cell r="J108">
            <v>34.43</v>
          </cell>
          <cell r="K108">
            <v>34.43</v>
          </cell>
          <cell r="L108"/>
          <cell r="M108"/>
          <cell r="N108" t="str">
            <v>สระน้ำ บ่อ 4</v>
          </cell>
          <cell r="O108" t="str">
            <v>สระน้ำ</v>
          </cell>
          <cell r="P108">
            <v>34.43</v>
          </cell>
          <cell r="Q108">
            <v>0</v>
          </cell>
          <cell r="R108"/>
          <cell r="S108"/>
          <cell r="T108"/>
          <cell r="U108"/>
          <cell r="V108"/>
          <cell r="W108">
            <v>0</v>
          </cell>
          <cell r="X108"/>
          <cell r="Y108"/>
          <cell r="Z108"/>
          <cell r="AA108"/>
          <cell r="AB108"/>
          <cell r="AC108"/>
          <cell r="AD108"/>
          <cell r="AE108"/>
          <cell r="AF108"/>
          <cell r="AG108">
            <v>0</v>
          </cell>
          <cell r="AH108"/>
          <cell r="AI108"/>
          <cell r="AJ108"/>
          <cell r="AK108"/>
          <cell r="AL108">
            <v>0</v>
          </cell>
          <cell r="AM108"/>
          <cell r="AN108"/>
          <cell r="AO108"/>
          <cell r="AP108"/>
          <cell r="AQ108">
            <v>0</v>
          </cell>
          <cell r="AR108"/>
          <cell r="AS108"/>
          <cell r="AT108"/>
          <cell r="AU108"/>
          <cell r="AV108"/>
          <cell r="AW108"/>
          <cell r="AX108"/>
          <cell r="AY108"/>
          <cell r="AZ108"/>
          <cell r="BA108"/>
          <cell r="BB108"/>
          <cell r="BC108"/>
          <cell r="BD108"/>
          <cell r="BE108"/>
          <cell r="BF108" t="str">
            <v>เหนียว</v>
          </cell>
          <cell r="BG108"/>
          <cell r="BH108"/>
        </row>
        <row r="109">
          <cell r="G109">
            <v>1028</v>
          </cell>
          <cell r="H109" t="str">
            <v>BSC</v>
          </cell>
          <cell r="I109">
            <v>4</v>
          </cell>
          <cell r="J109">
            <v>15.81</v>
          </cell>
          <cell r="K109">
            <v>15.81</v>
          </cell>
          <cell r="L109"/>
          <cell r="M109"/>
          <cell r="N109" t="str">
            <v>อ้อยตอ 1</v>
          </cell>
          <cell r="O109"/>
          <cell r="P109"/>
          <cell r="Q109">
            <v>0</v>
          </cell>
          <cell r="R109"/>
          <cell r="S109"/>
          <cell r="T109"/>
          <cell r="U109">
            <v>15.81</v>
          </cell>
          <cell r="V109"/>
          <cell r="W109">
            <v>15.81</v>
          </cell>
          <cell r="X109">
            <v>197.625</v>
          </cell>
          <cell r="Y109">
            <v>12.5</v>
          </cell>
          <cell r="Z109">
            <v>2499.5610000000001</v>
          </cell>
          <cell r="AA109">
            <v>158.1</v>
          </cell>
          <cell r="AB109">
            <v>158.1</v>
          </cell>
          <cell r="AC109">
            <v>10</v>
          </cell>
          <cell r="AD109">
            <v>189.72</v>
          </cell>
          <cell r="AE109">
            <v>12</v>
          </cell>
          <cell r="AF109"/>
          <cell r="AG109">
            <v>13.524984187223275</v>
          </cell>
          <cell r="AH109">
            <v>242542</v>
          </cell>
          <cell r="AI109" t="str">
            <v>อ้อยตอ 1</v>
          </cell>
          <cell r="AJ109" t="str">
            <v>อ้อยตอ</v>
          </cell>
          <cell r="AK109"/>
          <cell r="AL109" t="str">
            <v>Fully</v>
          </cell>
          <cell r="AM109" t="str">
            <v>สระ1025</v>
          </cell>
          <cell r="AN109"/>
          <cell r="AO109"/>
          <cell r="AP109"/>
          <cell r="AQ109">
            <v>0</v>
          </cell>
          <cell r="AR109" t="str">
            <v>Fully</v>
          </cell>
          <cell r="AS109">
            <v>0</v>
          </cell>
          <cell r="AT109"/>
          <cell r="AU109"/>
          <cell r="AV109"/>
          <cell r="AW109">
            <v>15.81</v>
          </cell>
          <cell r="AX109" t="str">
            <v>ฟลัดฟลูม</v>
          </cell>
          <cell r="AY109" t="str">
            <v>เครื่องยนต์</v>
          </cell>
          <cell r="AZ109" t="str">
            <v>จ้างเหมา</v>
          </cell>
          <cell r="BA109" t="str">
            <v>&gt;4</v>
          </cell>
          <cell r="BB109" t="str">
            <v>yes</v>
          </cell>
          <cell r="BC109" t="str">
            <v>KK-3</v>
          </cell>
          <cell r="BD109">
            <v>1.85</v>
          </cell>
          <cell r="BE109" t="str">
            <v>คู่</v>
          </cell>
          <cell r="BF109" t="str">
            <v>เหนียว</v>
          </cell>
          <cell r="BG109" t="str">
            <v>ผ่าน</v>
          </cell>
          <cell r="BH109" t="str">
            <v>รถตัด</v>
          </cell>
        </row>
        <row r="110">
          <cell r="G110">
            <v>1030</v>
          </cell>
          <cell r="H110"/>
          <cell r="I110">
            <v>4</v>
          </cell>
          <cell r="J110">
            <v>19.920000000000002</v>
          </cell>
          <cell r="K110">
            <v>19.920000000000002</v>
          </cell>
          <cell r="L110"/>
          <cell r="M110"/>
          <cell r="N110" t="str">
            <v>กองดินขุดสระ บ่อ4</v>
          </cell>
          <cell r="O110" t="str">
            <v xml:space="preserve">ทิ้งดิน </v>
          </cell>
          <cell r="P110">
            <v>19.920000000000002</v>
          </cell>
          <cell r="Q110">
            <v>0</v>
          </cell>
          <cell r="R110"/>
          <cell r="S110"/>
          <cell r="T110"/>
          <cell r="U110"/>
          <cell r="V110"/>
          <cell r="W110">
            <v>0</v>
          </cell>
          <cell r="X110"/>
          <cell r="Y110"/>
          <cell r="Z110"/>
          <cell r="AA110"/>
          <cell r="AB110"/>
          <cell r="AC110"/>
          <cell r="AD110"/>
          <cell r="AE110"/>
          <cell r="AF110"/>
          <cell r="AG110">
            <v>0</v>
          </cell>
          <cell r="AH110"/>
          <cell r="AI110"/>
          <cell r="AJ110"/>
          <cell r="AK110"/>
          <cell r="AL110">
            <v>0</v>
          </cell>
          <cell r="AM110"/>
          <cell r="AN110"/>
          <cell r="AO110"/>
          <cell r="AP110"/>
          <cell r="AQ110">
            <v>0</v>
          </cell>
          <cell r="AR110"/>
          <cell r="AS110"/>
          <cell r="AT110"/>
          <cell r="AU110"/>
          <cell r="AV110"/>
          <cell r="AW110"/>
          <cell r="AX110"/>
          <cell r="AY110"/>
          <cell r="AZ110"/>
          <cell r="BA110"/>
          <cell r="BB110"/>
          <cell r="BC110"/>
          <cell r="BD110"/>
          <cell r="BE110"/>
          <cell r="BF110" t="str">
            <v>เหนียว</v>
          </cell>
          <cell r="BG110"/>
          <cell r="BH110"/>
        </row>
        <row r="111">
          <cell r="G111">
            <v>1032</v>
          </cell>
          <cell r="H111" t="str">
            <v>BSC</v>
          </cell>
          <cell r="I111" t="str">
            <v>สระเก่า</v>
          </cell>
          <cell r="J111">
            <v>7.16</v>
          </cell>
          <cell r="K111">
            <v>7.15</v>
          </cell>
          <cell r="L111"/>
          <cell r="M111"/>
          <cell r="N111" t="str">
            <v>อ้อยตอ1 MEIOSI/พักดิน</v>
          </cell>
          <cell r="O111"/>
          <cell r="P111">
            <v>0.31</v>
          </cell>
          <cell r="Q111">
            <v>0</v>
          </cell>
          <cell r="R111"/>
          <cell r="S111">
            <v>3</v>
          </cell>
          <cell r="T111">
            <v>3.84</v>
          </cell>
          <cell r="U111"/>
          <cell r="V111">
            <v>3</v>
          </cell>
          <cell r="W111">
            <v>6.84</v>
          </cell>
          <cell r="X111">
            <v>0</v>
          </cell>
          <cell r="Y111"/>
          <cell r="Z111"/>
          <cell r="AA111"/>
          <cell r="AB111"/>
          <cell r="AC111"/>
          <cell r="AD111"/>
          <cell r="AE111"/>
          <cell r="AF111"/>
          <cell r="AG111">
            <v>8.0293296089385482</v>
          </cell>
          <cell r="AH111">
            <v>242559</v>
          </cell>
          <cell r="AI111" t="str">
            <v>อ้อยตอ1 MEIOSI</v>
          </cell>
          <cell r="AJ111" t="str">
            <v>อ้อยตอ</v>
          </cell>
          <cell r="AK111" t="str">
            <v>MEIOSI</v>
          </cell>
          <cell r="AL111" t="str">
            <v>Fully</v>
          </cell>
          <cell r="AM111" t="str">
            <v>สระ1032</v>
          </cell>
          <cell r="AN111">
            <v>7000</v>
          </cell>
          <cell r="AO111">
            <v>7000</v>
          </cell>
          <cell r="AP111"/>
          <cell r="AQ111">
            <v>0</v>
          </cell>
          <cell r="AR111" t="str">
            <v>sup</v>
          </cell>
          <cell r="AS111">
            <v>0</v>
          </cell>
          <cell r="AT111"/>
          <cell r="AU111"/>
          <cell r="AV111"/>
          <cell r="AW111">
            <v>0</v>
          </cell>
          <cell r="AX111"/>
          <cell r="AY111"/>
          <cell r="AZ111"/>
          <cell r="BA111"/>
          <cell r="BB111"/>
          <cell r="BC111"/>
          <cell r="BD111"/>
          <cell r="BE111" t="str">
            <v>คู่</v>
          </cell>
          <cell r="BF111" t="str">
            <v>เหนียว</v>
          </cell>
          <cell r="BG111"/>
          <cell r="BH111" t="str">
            <v>รถตัด</v>
          </cell>
        </row>
        <row r="112">
          <cell r="G112">
            <v>1033</v>
          </cell>
          <cell r="H112" t="str">
            <v>BSC</v>
          </cell>
          <cell r="I112"/>
          <cell r="J112">
            <v>44.91</v>
          </cell>
          <cell r="K112">
            <v>47.08</v>
          </cell>
          <cell r="L112"/>
          <cell r="M112"/>
          <cell r="N112" t="str">
            <v>อ้อยน้ำราด</v>
          </cell>
          <cell r="O112"/>
          <cell r="P112"/>
          <cell r="Q112">
            <v>0</v>
          </cell>
          <cell r="R112"/>
          <cell r="S112"/>
          <cell r="T112"/>
          <cell r="U112">
            <v>47.08</v>
          </cell>
          <cell r="V112"/>
          <cell r="W112">
            <v>47.08</v>
          </cell>
          <cell r="X112">
            <v>564.96</v>
          </cell>
          <cell r="Y112">
            <v>12</v>
          </cell>
          <cell r="Z112">
            <v>24381.790399999998</v>
          </cell>
          <cell r="AA112">
            <v>517.88</v>
          </cell>
          <cell r="AB112">
            <v>517.88</v>
          </cell>
          <cell r="AC112">
            <v>11</v>
          </cell>
          <cell r="AD112">
            <v>564.96</v>
          </cell>
          <cell r="AE112">
            <v>12</v>
          </cell>
          <cell r="AF112"/>
          <cell r="AG112">
            <v>7.0881478334749364</v>
          </cell>
          <cell r="AH112">
            <v>242554</v>
          </cell>
          <cell r="AI112" t="str">
            <v>อ้อยน้ำราด</v>
          </cell>
          <cell r="AJ112" t="str">
            <v>อ้อยปลูก</v>
          </cell>
          <cell r="AK112"/>
          <cell r="AL112" t="str">
            <v>Fully</v>
          </cell>
          <cell r="AM112" t="str">
            <v>สระ935</v>
          </cell>
          <cell r="AN112"/>
          <cell r="AO112"/>
          <cell r="AP112"/>
          <cell r="AQ112">
            <v>0</v>
          </cell>
          <cell r="AR112" t="str">
            <v>Fully</v>
          </cell>
          <cell r="AS112">
            <v>0</v>
          </cell>
          <cell r="AT112"/>
          <cell r="AU112"/>
          <cell r="AV112"/>
          <cell r="AW112">
            <v>47.08</v>
          </cell>
          <cell r="AX112" t="str">
            <v>ฟลัดฟลูม</v>
          </cell>
          <cell r="AY112" t="str">
            <v>เครื่องยนต์</v>
          </cell>
          <cell r="AZ112" t="str">
            <v>จ้างเหมา</v>
          </cell>
          <cell r="BA112" t="str">
            <v>&gt;4</v>
          </cell>
          <cell r="BB112" t="str">
            <v>yes</v>
          </cell>
          <cell r="BC112" t="str">
            <v>KK-3</v>
          </cell>
          <cell r="BD112">
            <v>1.85</v>
          </cell>
          <cell r="BE112" t="str">
            <v>เดี่ยว</v>
          </cell>
          <cell r="BF112" t="str">
            <v>เหนียว</v>
          </cell>
          <cell r="BG112" t="str">
            <v>ผ่าน</v>
          </cell>
          <cell r="BH112" t="str">
            <v>รถตัด</v>
          </cell>
        </row>
        <row r="113">
          <cell r="G113">
            <v>1034</v>
          </cell>
          <cell r="H113" t="str">
            <v>BSC</v>
          </cell>
          <cell r="I113"/>
          <cell r="J113">
            <v>42.09</v>
          </cell>
          <cell r="K113">
            <v>42.09</v>
          </cell>
          <cell r="L113"/>
          <cell r="M113"/>
          <cell r="N113" t="str">
            <v>อ้อยน้ำราด</v>
          </cell>
          <cell r="O113"/>
          <cell r="P113"/>
          <cell r="Q113">
            <v>0</v>
          </cell>
          <cell r="R113"/>
          <cell r="S113"/>
          <cell r="T113"/>
          <cell r="U113">
            <v>42.09</v>
          </cell>
          <cell r="V113"/>
          <cell r="W113">
            <v>42.09</v>
          </cell>
          <cell r="X113">
            <v>505.08000000000004</v>
          </cell>
          <cell r="Y113">
            <v>12</v>
          </cell>
          <cell r="Z113">
            <v>17715.681000000004</v>
          </cell>
          <cell r="AA113">
            <v>420.90000000000003</v>
          </cell>
          <cell r="AB113">
            <v>420.90000000000003</v>
          </cell>
          <cell r="AC113">
            <v>10</v>
          </cell>
          <cell r="AD113">
            <v>505.08000000000004</v>
          </cell>
          <cell r="AE113">
            <v>12</v>
          </cell>
          <cell r="AF113"/>
          <cell r="AG113">
            <v>8.8329769541458774</v>
          </cell>
          <cell r="AH113">
            <v>242558</v>
          </cell>
          <cell r="AI113" t="str">
            <v>อ้อยน้ำราด</v>
          </cell>
          <cell r="AJ113" t="str">
            <v>อ้อยปลูก</v>
          </cell>
          <cell r="AK113"/>
          <cell r="AL113" t="str">
            <v>Fully</v>
          </cell>
          <cell r="AM113" t="str">
            <v>สระ728</v>
          </cell>
          <cell r="AN113"/>
          <cell r="AO113"/>
          <cell r="AP113"/>
          <cell r="AQ113">
            <v>0</v>
          </cell>
          <cell r="AR113" t="str">
            <v>Fully</v>
          </cell>
          <cell r="AS113">
            <v>0</v>
          </cell>
          <cell r="AT113"/>
          <cell r="AU113"/>
          <cell r="AV113"/>
          <cell r="AW113">
            <v>42.09</v>
          </cell>
          <cell r="AX113" t="str">
            <v>น้ำหยดMove</v>
          </cell>
          <cell r="AY113" t="str">
            <v>เครื่องยนต์</v>
          </cell>
          <cell r="AZ113" t="str">
            <v>จ้างเหมา</v>
          </cell>
          <cell r="BA113" t="str">
            <v>&gt;4</v>
          </cell>
          <cell r="BB113" t="str">
            <v>yes</v>
          </cell>
          <cell r="BC113" t="str">
            <v>KK-3</v>
          </cell>
          <cell r="BD113">
            <v>1.85</v>
          </cell>
          <cell r="BE113" t="str">
            <v>เดี่ยว</v>
          </cell>
          <cell r="BF113" t="str">
            <v>เหนียว</v>
          </cell>
          <cell r="BG113" t="str">
            <v>ผ่าน</v>
          </cell>
          <cell r="BH113" t="str">
            <v>รถตัด</v>
          </cell>
        </row>
        <row r="114">
          <cell r="G114">
            <v>1036</v>
          </cell>
          <cell r="H114" t="str">
            <v>BSC</v>
          </cell>
          <cell r="I114"/>
          <cell r="J114">
            <v>13.44</v>
          </cell>
          <cell r="K114">
            <v>13.44</v>
          </cell>
          <cell r="L114"/>
          <cell r="M114"/>
          <cell r="N114" t="str">
            <v>อ้อยตอ 2</v>
          </cell>
          <cell r="O114"/>
          <cell r="P114"/>
          <cell r="Q114">
            <v>0</v>
          </cell>
          <cell r="R114"/>
          <cell r="S114"/>
          <cell r="T114"/>
          <cell r="U114">
            <v>13.44</v>
          </cell>
          <cell r="V114"/>
          <cell r="W114">
            <v>13.44</v>
          </cell>
          <cell r="X114">
            <v>154.56</v>
          </cell>
          <cell r="Y114">
            <v>11.5</v>
          </cell>
          <cell r="Z114">
            <v>1806.336</v>
          </cell>
          <cell r="AA114">
            <v>134.4</v>
          </cell>
          <cell r="AB114">
            <v>134.4</v>
          </cell>
          <cell r="AC114">
            <v>10</v>
          </cell>
          <cell r="AD114">
            <v>161.28</v>
          </cell>
          <cell r="AE114">
            <v>12</v>
          </cell>
          <cell r="AF114"/>
          <cell r="AG114">
            <v>11.536458333333334</v>
          </cell>
          <cell r="AH114">
            <v>242519</v>
          </cell>
          <cell r="AI114" t="str">
            <v>อ้อยตอ 2</v>
          </cell>
          <cell r="AJ114" t="str">
            <v>อ้อยตอ</v>
          </cell>
          <cell r="AK114"/>
          <cell r="AL114" t="str">
            <v>Fully</v>
          </cell>
          <cell r="AM114" t="str">
            <v>สระ939</v>
          </cell>
          <cell r="AN114"/>
          <cell r="AO114"/>
          <cell r="AP114"/>
          <cell r="AQ114">
            <v>0</v>
          </cell>
          <cell r="AR114" t="str">
            <v>Fully</v>
          </cell>
          <cell r="AS114">
            <v>0</v>
          </cell>
          <cell r="AT114"/>
          <cell r="AU114"/>
          <cell r="AV114"/>
          <cell r="AW114">
            <v>13.44</v>
          </cell>
          <cell r="AX114" t="str">
            <v>ฟลัดฟลูม</v>
          </cell>
          <cell r="AY114" t="str">
            <v>เครื่องยนต์</v>
          </cell>
          <cell r="AZ114" t="str">
            <v>จ้างเหมา</v>
          </cell>
          <cell r="BA114" t="str">
            <v>&gt;4</v>
          </cell>
          <cell r="BB114" t="str">
            <v>yes</v>
          </cell>
          <cell r="BC114" t="str">
            <v>KK-3</v>
          </cell>
          <cell r="BD114">
            <v>1.85</v>
          </cell>
          <cell r="BE114" t="str">
            <v>คู่</v>
          </cell>
          <cell r="BF114" t="str">
            <v>เหนียว</v>
          </cell>
          <cell r="BG114" t="str">
            <v>ผ่าน</v>
          </cell>
          <cell r="BH114" t="str">
            <v>รถตัด</v>
          </cell>
        </row>
        <row r="115">
          <cell r="G115">
            <v>1037</v>
          </cell>
          <cell r="H115" t="str">
            <v>BSC</v>
          </cell>
          <cell r="I115"/>
          <cell r="J115">
            <v>48.99</v>
          </cell>
          <cell r="K115">
            <v>48.99</v>
          </cell>
          <cell r="L115"/>
          <cell r="M115"/>
          <cell r="N115" t="str">
            <v>อ้อยตอ 2/พักดิน</v>
          </cell>
          <cell r="O115"/>
          <cell r="P115"/>
          <cell r="Q115">
            <v>0</v>
          </cell>
          <cell r="R115"/>
          <cell r="S115">
            <v>7</v>
          </cell>
          <cell r="T115"/>
          <cell r="U115">
            <v>41.99</v>
          </cell>
          <cell r="V115">
            <v>7</v>
          </cell>
          <cell r="W115">
            <v>48.99</v>
          </cell>
          <cell r="X115">
            <v>440.89500000000004</v>
          </cell>
          <cell r="Y115">
            <v>10.5</v>
          </cell>
          <cell r="Z115">
            <v>14105.2808</v>
          </cell>
          <cell r="AA115">
            <v>335.92</v>
          </cell>
          <cell r="AB115">
            <v>335.92</v>
          </cell>
          <cell r="AC115">
            <v>8</v>
          </cell>
          <cell r="AD115">
            <v>335.92</v>
          </cell>
          <cell r="AE115">
            <v>8</v>
          </cell>
          <cell r="AF115"/>
          <cell r="AG115">
            <v>10.644213104715249</v>
          </cell>
          <cell r="AH115">
            <v>242521</v>
          </cell>
          <cell r="AI115" t="str">
            <v>อ้อยตอ 2</v>
          </cell>
          <cell r="AJ115" t="str">
            <v>อ้อยตอ</v>
          </cell>
          <cell r="AK115"/>
          <cell r="AL115" t="str">
            <v>Fully</v>
          </cell>
          <cell r="AM115" t="str">
            <v>สระ905/1</v>
          </cell>
          <cell r="AN115"/>
          <cell r="AO115"/>
          <cell r="AP115"/>
          <cell r="AQ115">
            <v>0</v>
          </cell>
          <cell r="AR115" t="str">
            <v>Fully</v>
          </cell>
          <cell r="AS115">
            <v>0</v>
          </cell>
          <cell r="AT115"/>
          <cell r="AU115"/>
          <cell r="AV115"/>
          <cell r="AW115">
            <v>41.99</v>
          </cell>
          <cell r="AX115" t="str">
            <v>น้ำหยดMove</v>
          </cell>
          <cell r="AY115" t="str">
            <v>เครื่องยนต์</v>
          </cell>
          <cell r="AZ115" t="str">
            <v>จ้างเหมา</v>
          </cell>
          <cell r="BA115" t="str">
            <v>&gt;4</v>
          </cell>
          <cell r="BB115" t="str">
            <v>yes</v>
          </cell>
          <cell r="BC115" t="str">
            <v>KK-3</v>
          </cell>
          <cell r="BD115">
            <v>1.85</v>
          </cell>
          <cell r="BE115" t="str">
            <v>คู่</v>
          </cell>
          <cell r="BF115" t="str">
            <v>เหนียว</v>
          </cell>
          <cell r="BG115" t="str">
            <v>ผ่าน</v>
          </cell>
          <cell r="BH115" t="str">
            <v>รถตัด</v>
          </cell>
        </row>
        <row r="116">
          <cell r="G116">
            <v>1038</v>
          </cell>
          <cell r="H116" t="str">
            <v>BSC</v>
          </cell>
          <cell r="I116"/>
          <cell r="J116">
            <v>14.52</v>
          </cell>
          <cell r="K116">
            <v>14.52</v>
          </cell>
          <cell r="L116"/>
          <cell r="M116"/>
          <cell r="N116" t="str">
            <v>อ้อยน้ำราด</v>
          </cell>
          <cell r="O116"/>
          <cell r="P116"/>
          <cell r="Q116">
            <v>0</v>
          </cell>
          <cell r="R116"/>
          <cell r="S116"/>
          <cell r="T116"/>
          <cell r="U116">
            <v>14.52</v>
          </cell>
          <cell r="V116"/>
          <cell r="W116">
            <v>14.52</v>
          </cell>
          <cell r="X116">
            <v>174.24</v>
          </cell>
          <cell r="Y116">
            <v>12</v>
          </cell>
          <cell r="Z116">
            <v>2108.3039999999996</v>
          </cell>
          <cell r="AA116">
            <v>145.19999999999999</v>
          </cell>
          <cell r="AB116">
            <v>145.19999999999999</v>
          </cell>
          <cell r="AC116">
            <v>10</v>
          </cell>
          <cell r="AD116">
            <v>159.72</v>
          </cell>
          <cell r="AE116">
            <v>11</v>
          </cell>
          <cell r="AF116"/>
          <cell r="AG116">
            <v>9.5399449035812669</v>
          </cell>
          <cell r="AH116">
            <v>242571</v>
          </cell>
          <cell r="AI116" t="str">
            <v>อ้อยน้ำราด</v>
          </cell>
          <cell r="AJ116" t="str">
            <v>อ้อยปลูก</v>
          </cell>
          <cell r="AK116"/>
          <cell r="AL116" t="str">
            <v>Fully</v>
          </cell>
          <cell r="AM116" t="str">
            <v>สระ931</v>
          </cell>
          <cell r="AN116"/>
          <cell r="AO116"/>
          <cell r="AP116"/>
          <cell r="AQ116">
            <v>0</v>
          </cell>
          <cell r="AR116" t="str">
            <v>Fully</v>
          </cell>
          <cell r="AS116">
            <v>0</v>
          </cell>
          <cell r="AT116"/>
          <cell r="AU116"/>
          <cell r="AV116"/>
          <cell r="AW116">
            <v>14.52</v>
          </cell>
          <cell r="AX116" t="str">
            <v>น้ำหยดFix</v>
          </cell>
          <cell r="AY116" t="str">
            <v>ระบบไฟฟ้า(MP ปันน้ำใช้)</v>
          </cell>
          <cell r="AZ116" t="str">
            <v>ทำเอง รายวัน</v>
          </cell>
          <cell r="BA116" t="str">
            <v>&gt;4</v>
          </cell>
          <cell r="BB116" t="str">
            <v>yes</v>
          </cell>
          <cell r="BC116" t="str">
            <v>KK-3</v>
          </cell>
          <cell r="BD116">
            <v>1.85</v>
          </cell>
          <cell r="BE116" t="str">
            <v>คู่</v>
          </cell>
          <cell r="BF116" t="str">
            <v>เหนียว</v>
          </cell>
          <cell r="BG116" t="str">
            <v>ผ่าน</v>
          </cell>
          <cell r="BH116" t="str">
            <v>รถตัด</v>
          </cell>
        </row>
        <row r="117">
          <cell r="G117">
            <v>1039</v>
          </cell>
          <cell r="H117" t="str">
            <v>BSC</v>
          </cell>
          <cell r="I117"/>
          <cell r="J117">
            <v>8.07</v>
          </cell>
          <cell r="K117">
            <v>8.07</v>
          </cell>
          <cell r="L117"/>
          <cell r="M117"/>
          <cell r="N117" t="str">
            <v>อ้อยน้ำราด</v>
          </cell>
          <cell r="O117"/>
          <cell r="P117"/>
          <cell r="Q117">
            <v>0</v>
          </cell>
          <cell r="R117"/>
          <cell r="S117"/>
          <cell r="T117"/>
          <cell r="U117">
            <v>8.07</v>
          </cell>
          <cell r="V117"/>
          <cell r="W117">
            <v>8.07</v>
          </cell>
          <cell r="X117">
            <v>96.84</v>
          </cell>
          <cell r="Y117">
            <v>12</v>
          </cell>
          <cell r="Z117">
            <v>651.24900000000002</v>
          </cell>
          <cell r="AA117">
            <v>80.7</v>
          </cell>
          <cell r="AB117">
            <v>80.7</v>
          </cell>
          <cell r="AC117">
            <v>10</v>
          </cell>
          <cell r="AD117">
            <v>96.84</v>
          </cell>
          <cell r="AE117">
            <v>12</v>
          </cell>
          <cell r="AF117"/>
          <cell r="AG117">
            <v>8.3246592317224302</v>
          </cell>
          <cell r="AH117">
            <v>242570</v>
          </cell>
          <cell r="AI117" t="str">
            <v>อ้อยน้ำราด</v>
          </cell>
          <cell r="AJ117" t="str">
            <v>อ้อยปลูก</v>
          </cell>
          <cell r="AK117"/>
          <cell r="AL117" t="str">
            <v>Fully</v>
          </cell>
          <cell r="AM117" t="str">
            <v>สระ728</v>
          </cell>
          <cell r="AN117"/>
          <cell r="AO117"/>
          <cell r="AP117"/>
          <cell r="AQ117">
            <v>0</v>
          </cell>
          <cell r="AR117" t="str">
            <v>Fully</v>
          </cell>
          <cell r="AS117">
            <v>0</v>
          </cell>
          <cell r="AT117"/>
          <cell r="AU117"/>
          <cell r="AV117"/>
          <cell r="AW117">
            <v>8.07</v>
          </cell>
          <cell r="AX117" t="str">
            <v>น้ำหยดMove</v>
          </cell>
          <cell r="AY117" t="str">
            <v>เครื่องยนต์</v>
          </cell>
          <cell r="AZ117" t="str">
            <v>จ้างเหมา</v>
          </cell>
          <cell r="BA117" t="str">
            <v>&gt;4</v>
          </cell>
          <cell r="BB117" t="str">
            <v>yes</v>
          </cell>
          <cell r="BC117" t="str">
            <v>KK-3</v>
          </cell>
          <cell r="BD117">
            <v>1.85</v>
          </cell>
          <cell r="BE117" t="str">
            <v>เดี่ยว</v>
          </cell>
          <cell r="BF117" t="str">
            <v>เหนียว</v>
          </cell>
          <cell r="BG117" t="str">
            <v>ผ่าน</v>
          </cell>
          <cell r="BH117" t="str">
            <v>รถตัด</v>
          </cell>
        </row>
        <row r="118">
          <cell r="G118">
            <v>1040</v>
          </cell>
          <cell r="H118" t="str">
            <v>BSC</v>
          </cell>
          <cell r="I118"/>
          <cell r="J118">
            <v>29.81</v>
          </cell>
          <cell r="K118">
            <v>29.81</v>
          </cell>
          <cell r="L118"/>
          <cell r="M118"/>
          <cell r="N118" t="str">
            <v>อ้อยน้ำราด</v>
          </cell>
          <cell r="O118"/>
          <cell r="P118"/>
          <cell r="Q118">
            <v>0</v>
          </cell>
          <cell r="R118"/>
          <cell r="S118"/>
          <cell r="T118"/>
          <cell r="U118">
            <v>29.81</v>
          </cell>
          <cell r="V118"/>
          <cell r="W118">
            <v>29.81</v>
          </cell>
          <cell r="X118">
            <v>387.53</v>
          </cell>
          <cell r="Y118">
            <v>13</v>
          </cell>
          <cell r="Z118">
            <v>8886.360999999999</v>
          </cell>
          <cell r="AA118">
            <v>298.09999999999997</v>
          </cell>
          <cell r="AB118">
            <v>298.09999999999997</v>
          </cell>
          <cell r="AC118">
            <v>10</v>
          </cell>
          <cell r="AD118">
            <v>327.90999999999997</v>
          </cell>
          <cell r="AE118">
            <v>11</v>
          </cell>
          <cell r="AF118"/>
          <cell r="AG118">
            <v>8.0986246226098633</v>
          </cell>
          <cell r="AH118">
            <v>242551</v>
          </cell>
          <cell r="AI118" t="str">
            <v>อ้อยน้ำราด</v>
          </cell>
          <cell r="AJ118" t="str">
            <v>อ้อยปลูก</v>
          </cell>
          <cell r="AK118"/>
          <cell r="AL118" t="str">
            <v>Fully</v>
          </cell>
          <cell r="AM118" t="str">
            <v>สระ931</v>
          </cell>
          <cell r="AN118"/>
          <cell r="AO118"/>
          <cell r="AP118"/>
          <cell r="AQ118">
            <v>0</v>
          </cell>
          <cell r="AR118" t="str">
            <v>Fully</v>
          </cell>
          <cell r="AS118">
            <v>0</v>
          </cell>
          <cell r="AT118"/>
          <cell r="AU118"/>
          <cell r="AV118"/>
          <cell r="AW118">
            <v>29.81</v>
          </cell>
          <cell r="AX118" t="str">
            <v>น้ำหยด Fix</v>
          </cell>
          <cell r="AY118" t="str">
            <v>ระบบไฟฟ้า(MP ปันน้ำใช้)</v>
          </cell>
          <cell r="AZ118" t="str">
            <v>ทำเอง รายวัน</v>
          </cell>
          <cell r="BA118" t="str">
            <v>&gt;4</v>
          </cell>
          <cell r="BB118" t="str">
            <v>yes</v>
          </cell>
          <cell r="BC118" t="str">
            <v>KK-3</v>
          </cell>
          <cell r="BD118">
            <v>1.85</v>
          </cell>
          <cell r="BE118" t="str">
            <v>คู่</v>
          </cell>
          <cell r="BF118" t="str">
            <v>เหนียว</v>
          </cell>
          <cell r="BG118" t="str">
            <v>ผ่าน</v>
          </cell>
          <cell r="BH118" t="str">
            <v>รถตัด</v>
          </cell>
        </row>
        <row r="119">
          <cell r="G119">
            <v>1041</v>
          </cell>
          <cell r="H119" t="str">
            <v>รับใหม่</v>
          </cell>
          <cell r="I119"/>
          <cell r="J119"/>
          <cell r="K119">
            <v>39.53</v>
          </cell>
          <cell r="L119"/>
          <cell r="M119"/>
          <cell r="N119" t="str">
            <v>อ้อยตอ 1</v>
          </cell>
          <cell r="O119"/>
          <cell r="P119"/>
          <cell r="Q119"/>
          <cell r="R119"/>
          <cell r="S119"/>
          <cell r="T119"/>
          <cell r="U119">
            <v>39.53</v>
          </cell>
          <cell r="V119"/>
          <cell r="W119">
            <v>39.53</v>
          </cell>
          <cell r="X119">
            <v>474.36</v>
          </cell>
          <cell r="Y119">
            <v>12</v>
          </cell>
          <cell r="Z119">
            <v>15626.209000000001</v>
          </cell>
          <cell r="AA119">
            <v>395.3</v>
          </cell>
          <cell r="AB119">
            <v>395.3</v>
          </cell>
          <cell r="AC119">
            <v>10</v>
          </cell>
          <cell r="AD119">
            <v>395.3</v>
          </cell>
          <cell r="AE119">
            <v>10</v>
          </cell>
          <cell r="AF119"/>
          <cell r="AG119">
            <v>4.2681507715658995</v>
          </cell>
          <cell r="AH119">
            <v>242577</v>
          </cell>
          <cell r="AI119" t="str">
            <v>อ้อยตอ 1</v>
          </cell>
          <cell r="AJ119" t="str">
            <v>อ้อยตอ</v>
          </cell>
          <cell r="AK119"/>
          <cell r="AL119" t="str">
            <v>Fully</v>
          </cell>
          <cell r="AM119" t="str">
            <v>สระโรงงาน</v>
          </cell>
          <cell r="AN119"/>
          <cell r="AO119"/>
          <cell r="AP119"/>
          <cell r="AQ119">
            <v>0</v>
          </cell>
          <cell r="AR119" t="str">
            <v>Fully</v>
          </cell>
          <cell r="AS119">
            <v>0</v>
          </cell>
          <cell r="AT119"/>
          <cell r="AU119"/>
          <cell r="AV119"/>
          <cell r="AW119">
            <v>39.53</v>
          </cell>
          <cell r="AX119" t="str">
            <v>ฟลัดฟลูม</v>
          </cell>
          <cell r="AY119" t="str">
            <v>เครื่องยนต์</v>
          </cell>
          <cell r="AZ119" t="str">
            <v>ทำเอง รายวัน</v>
          </cell>
          <cell r="BA119" t="str">
            <v>&gt;4</v>
          </cell>
          <cell r="BB119"/>
          <cell r="BC119" t="str">
            <v>KK-3</v>
          </cell>
          <cell r="BD119">
            <v>1.85</v>
          </cell>
          <cell r="BE119" t="str">
            <v>คู่</v>
          </cell>
          <cell r="BF119" t="str">
            <v>เหนียว</v>
          </cell>
          <cell r="BG119" t="str">
            <v>ผ่าน</v>
          </cell>
          <cell r="BH119" t="str">
            <v>รถตัด</v>
          </cell>
        </row>
        <row r="120">
          <cell r="G120">
            <v>801</v>
          </cell>
          <cell r="H120"/>
          <cell r="I120"/>
          <cell r="J120">
            <v>17.79</v>
          </cell>
          <cell r="K120">
            <v>17.79</v>
          </cell>
          <cell r="L120"/>
          <cell r="M120"/>
          <cell r="N120" t="str">
            <v>อ้อยตอ 2</v>
          </cell>
          <cell r="O120"/>
          <cell r="P120"/>
          <cell r="Q120">
            <v>0</v>
          </cell>
          <cell r="R120"/>
          <cell r="S120"/>
          <cell r="T120"/>
          <cell r="U120">
            <v>17.79</v>
          </cell>
          <cell r="V120"/>
          <cell r="W120">
            <v>17.79</v>
          </cell>
          <cell r="X120">
            <v>177.89999999999998</v>
          </cell>
          <cell r="Y120">
            <v>10</v>
          </cell>
          <cell r="Z120">
            <v>2215.3887</v>
          </cell>
          <cell r="AA120">
            <v>124.53</v>
          </cell>
          <cell r="AB120">
            <v>124.53</v>
          </cell>
          <cell r="AC120">
            <v>7</v>
          </cell>
          <cell r="AD120">
            <v>142.32</v>
          </cell>
          <cell r="AE120">
            <v>8</v>
          </cell>
          <cell r="AF120"/>
          <cell r="AG120">
            <v>9.0415964024732993</v>
          </cell>
          <cell r="AH120">
            <v>242546</v>
          </cell>
          <cell r="AI120" t="str">
            <v>อ้อยตอ 2</v>
          </cell>
          <cell r="AJ120" t="str">
            <v>อ้อยตอ</v>
          </cell>
          <cell r="AK120"/>
          <cell r="AL120" t="str">
            <v>Fully</v>
          </cell>
          <cell r="AM120" t="str">
            <v>สระรง.</v>
          </cell>
          <cell r="AN120"/>
          <cell r="AO120"/>
          <cell r="AP120"/>
          <cell r="AQ120">
            <v>0</v>
          </cell>
          <cell r="AR120" t="str">
            <v>Fully</v>
          </cell>
          <cell r="AS120">
            <v>0</v>
          </cell>
          <cell r="AT120"/>
          <cell r="AU120"/>
          <cell r="AV120"/>
          <cell r="AW120">
            <v>17.79</v>
          </cell>
          <cell r="AX120" t="str">
            <v>น้ำหยดMove</v>
          </cell>
          <cell r="AY120" t="str">
            <v>เครื่องยนต์</v>
          </cell>
          <cell r="AZ120" t="str">
            <v>จ้างเหมา</v>
          </cell>
          <cell r="BA120">
            <v>4</v>
          </cell>
          <cell r="BB120" t="str">
            <v>yes</v>
          </cell>
          <cell r="BC120" t="str">
            <v>KK-3</v>
          </cell>
          <cell r="BD120">
            <v>1.85</v>
          </cell>
          <cell r="BE120" t="str">
            <v>คู่</v>
          </cell>
          <cell r="BF120" t="str">
            <v>เหนียว</v>
          </cell>
          <cell r="BG120" t="str">
            <v>ผ่าน</v>
          </cell>
          <cell r="BH120" t="str">
            <v>รถตัด</v>
          </cell>
        </row>
        <row r="121">
          <cell r="G121">
            <v>802</v>
          </cell>
          <cell r="H121" t="str">
            <v>BSC</v>
          </cell>
          <cell r="I121"/>
          <cell r="J121">
            <v>12.99</v>
          </cell>
          <cell r="K121">
            <v>12.99</v>
          </cell>
          <cell r="L121"/>
          <cell r="M121"/>
          <cell r="N121" t="str">
            <v>พักดิน</v>
          </cell>
          <cell r="O121"/>
          <cell r="P121"/>
          <cell r="Q121">
            <v>0</v>
          </cell>
          <cell r="R121"/>
          <cell r="S121">
            <v>12.99</v>
          </cell>
          <cell r="T121"/>
          <cell r="U121"/>
          <cell r="V121"/>
          <cell r="W121">
            <v>12.99</v>
          </cell>
          <cell r="X121">
            <v>0</v>
          </cell>
          <cell r="Y121">
            <v>11</v>
          </cell>
          <cell r="Z121"/>
          <cell r="AA121"/>
          <cell r="AB121"/>
          <cell r="AC121"/>
          <cell r="AD121"/>
          <cell r="AE121"/>
          <cell r="AF121"/>
          <cell r="AG121">
            <v>5.0808314087759818</v>
          </cell>
          <cell r="AH121" t="e">
            <v>#N/A</v>
          </cell>
          <cell r="AI121" t="str">
            <v>พักดิน</v>
          </cell>
          <cell r="AJ121" t="str">
            <v>พักดิน</v>
          </cell>
          <cell r="AK121" t="str">
            <v>2 ปี 3 ครั้ง</v>
          </cell>
          <cell r="AL121" t="str">
            <v>Fully</v>
          </cell>
          <cell r="AM121"/>
          <cell r="AN121"/>
          <cell r="AO121"/>
          <cell r="AP121"/>
          <cell r="AQ121">
            <v>0</v>
          </cell>
          <cell r="AR121" t="str">
            <v>Fully</v>
          </cell>
          <cell r="AS121"/>
          <cell r="AT121"/>
          <cell r="AU121"/>
          <cell r="AV121"/>
          <cell r="AW121"/>
          <cell r="AX121" t="str">
            <v>น้ำหยดMove</v>
          </cell>
          <cell r="AY121"/>
          <cell r="AZ121"/>
          <cell r="BA121"/>
          <cell r="BB121"/>
          <cell r="BC121"/>
          <cell r="BD121" t="e">
            <v>#N/A</v>
          </cell>
          <cell r="BE121" t="e">
            <v>#N/A</v>
          </cell>
          <cell r="BF121" t="str">
            <v>เหนียว</v>
          </cell>
          <cell r="BG121"/>
          <cell r="BH121"/>
        </row>
        <row r="122">
          <cell r="G122">
            <v>803</v>
          </cell>
          <cell r="H122"/>
          <cell r="I122"/>
          <cell r="J122">
            <v>4.34</v>
          </cell>
          <cell r="K122">
            <v>4.34</v>
          </cell>
          <cell r="L122"/>
          <cell r="M122"/>
          <cell r="N122" t="str">
            <v>อ้อยตอ2 MEIOSI</v>
          </cell>
          <cell r="O122"/>
          <cell r="P122"/>
          <cell r="Q122">
            <v>0</v>
          </cell>
          <cell r="R122"/>
          <cell r="S122"/>
          <cell r="T122">
            <v>4.34</v>
          </cell>
          <cell r="U122"/>
          <cell r="V122"/>
          <cell r="W122">
            <v>4.34</v>
          </cell>
          <cell r="X122"/>
          <cell r="Y122"/>
          <cell r="Z122"/>
          <cell r="AA122"/>
          <cell r="AB122"/>
          <cell r="AC122"/>
          <cell r="AD122"/>
          <cell r="AE122"/>
          <cell r="AF122"/>
          <cell r="AG122">
            <v>7.2511520737327189</v>
          </cell>
          <cell r="AH122">
            <v>242547</v>
          </cell>
          <cell r="AI122" t="str">
            <v>อ้อยตอ2 MEIOSI</v>
          </cell>
          <cell r="AJ122" t="str">
            <v>อ้อยตอ</v>
          </cell>
          <cell r="AK122" t="str">
            <v>MEIOSI</v>
          </cell>
          <cell r="AL122" t="str">
            <v>Fully</v>
          </cell>
          <cell r="AM122"/>
          <cell r="AN122"/>
          <cell r="AO122"/>
          <cell r="AP122"/>
          <cell r="AQ122">
            <v>0</v>
          </cell>
          <cell r="AR122" t="str">
            <v>sup</v>
          </cell>
          <cell r="AS122"/>
          <cell r="AT122"/>
          <cell r="AU122"/>
          <cell r="AV122"/>
          <cell r="AW122"/>
          <cell r="AX122"/>
          <cell r="AY122"/>
          <cell r="AZ122"/>
          <cell r="BA122"/>
          <cell r="BB122"/>
          <cell r="BC122" t="str">
            <v>UT-15</v>
          </cell>
          <cell r="BD122">
            <v>1.85</v>
          </cell>
          <cell r="BE122" t="str">
            <v>คู่</v>
          </cell>
          <cell r="BF122" t="str">
            <v>เหนียว</v>
          </cell>
          <cell r="BG122"/>
          <cell r="BH122" t="str">
            <v>รถตัด</v>
          </cell>
        </row>
        <row r="123">
          <cell r="G123">
            <v>804</v>
          </cell>
          <cell r="H123" t="str">
            <v>BSC</v>
          </cell>
          <cell r="I123"/>
          <cell r="J123">
            <v>13.62</v>
          </cell>
          <cell r="K123">
            <v>13.62</v>
          </cell>
          <cell r="L123"/>
          <cell r="M123"/>
          <cell r="N123" t="str">
            <v>อ้อยปลูก MEIOSI</v>
          </cell>
          <cell r="O123"/>
          <cell r="P123"/>
          <cell r="Q123">
            <v>0</v>
          </cell>
          <cell r="R123"/>
          <cell r="S123"/>
          <cell r="T123">
            <v>13.62</v>
          </cell>
          <cell r="U123"/>
          <cell r="V123"/>
          <cell r="W123">
            <v>13.62</v>
          </cell>
          <cell r="X123"/>
          <cell r="Y123"/>
          <cell r="Z123"/>
          <cell r="AA123"/>
          <cell r="AB123"/>
          <cell r="AC123"/>
          <cell r="AD123"/>
          <cell r="AE123"/>
          <cell r="AF123"/>
          <cell r="AG123">
            <v>9.4096916299559474</v>
          </cell>
          <cell r="AH123"/>
          <cell r="AI123" t="str">
            <v>อ้อยปลูก MEIOSI</v>
          </cell>
          <cell r="AJ123" t="str">
            <v>อ้อยปลูก</v>
          </cell>
          <cell r="AK123" t="str">
            <v>MEIOSI</v>
          </cell>
          <cell r="AL123" t="str">
            <v>Fully</v>
          </cell>
          <cell r="AM123"/>
          <cell r="AN123"/>
          <cell r="AO123"/>
          <cell r="AP123"/>
          <cell r="AQ123">
            <v>0</v>
          </cell>
          <cell r="AR123" t="str">
            <v>sup</v>
          </cell>
          <cell r="AS123"/>
          <cell r="AT123"/>
          <cell r="AU123"/>
          <cell r="AV123"/>
          <cell r="AW123"/>
          <cell r="AX123"/>
          <cell r="AY123"/>
          <cell r="AZ123"/>
          <cell r="BA123"/>
          <cell r="BB123"/>
          <cell r="BC123" t="str">
            <v>UT-15</v>
          </cell>
          <cell r="BD123"/>
          <cell r="BE123" t="str">
            <v>คู่</v>
          </cell>
          <cell r="BF123" t="str">
            <v>เหนียว</v>
          </cell>
          <cell r="BG123"/>
          <cell r="BH123" t="str">
            <v>รถตัด</v>
          </cell>
        </row>
        <row r="124">
          <cell r="G124">
            <v>805</v>
          </cell>
          <cell r="H124"/>
          <cell r="I124"/>
          <cell r="J124">
            <v>41.1</v>
          </cell>
          <cell r="K124">
            <v>42.61</v>
          </cell>
          <cell r="L124"/>
          <cell r="M124"/>
          <cell r="N124" t="str">
            <v>อ้อยตอ2 MEIOSI</v>
          </cell>
          <cell r="O124" t="str">
            <v>MPทำกองปุ๋ย</v>
          </cell>
          <cell r="P124">
            <v>8.9799999999999969</v>
          </cell>
          <cell r="Q124">
            <v>0</v>
          </cell>
          <cell r="R124"/>
          <cell r="S124"/>
          <cell r="T124">
            <v>33.630000000000003</v>
          </cell>
          <cell r="U124"/>
          <cell r="V124"/>
          <cell r="W124">
            <v>33.630000000000003</v>
          </cell>
          <cell r="X124"/>
          <cell r="Y124"/>
          <cell r="Z124"/>
          <cell r="AA124"/>
          <cell r="AB124"/>
          <cell r="AC124"/>
          <cell r="AD124"/>
          <cell r="AE124"/>
          <cell r="AF124"/>
          <cell r="AG124">
            <v>6.503419565863811</v>
          </cell>
          <cell r="AH124">
            <v>242547</v>
          </cell>
          <cell r="AI124" t="str">
            <v>อ้อยตอ2 MEIOSI</v>
          </cell>
          <cell r="AJ124" t="str">
            <v>อ้อยตอ</v>
          </cell>
          <cell r="AK124" t="str">
            <v>MEIOSI</v>
          </cell>
          <cell r="AL124" t="str">
            <v>Fully</v>
          </cell>
          <cell r="AM124"/>
          <cell r="AN124"/>
          <cell r="AO124"/>
          <cell r="AP124"/>
          <cell r="AQ124">
            <v>0</v>
          </cell>
          <cell r="AR124" t="str">
            <v>sup</v>
          </cell>
          <cell r="AS124"/>
          <cell r="AT124"/>
          <cell r="AU124"/>
          <cell r="AV124"/>
          <cell r="AW124"/>
          <cell r="AX124"/>
          <cell r="AY124"/>
          <cell r="AZ124"/>
          <cell r="BA124"/>
          <cell r="BB124"/>
          <cell r="BC124" t="str">
            <v>UT-15</v>
          </cell>
          <cell r="BD124">
            <v>1.85</v>
          </cell>
          <cell r="BE124" t="str">
            <v>คู่</v>
          </cell>
          <cell r="BF124" t="str">
            <v>เหนียว</v>
          </cell>
          <cell r="BG124"/>
          <cell r="BH124" t="str">
            <v>รถตัด</v>
          </cell>
        </row>
        <row r="125">
          <cell r="G125">
            <v>806</v>
          </cell>
          <cell r="H125"/>
          <cell r="I125"/>
          <cell r="J125">
            <v>14</v>
          </cell>
          <cell r="K125">
            <v>14.2</v>
          </cell>
          <cell r="L125"/>
          <cell r="M125"/>
          <cell r="N125" t="str">
            <v>ปุ๋ยซอลลเมตต์</v>
          </cell>
          <cell r="O125" t="str">
            <v>MPทำกองปุ๋ย</v>
          </cell>
          <cell r="P125">
            <v>14.2</v>
          </cell>
          <cell r="Q125">
            <v>0</v>
          </cell>
          <cell r="R125"/>
          <cell r="S125"/>
          <cell r="T125"/>
          <cell r="U125"/>
          <cell r="V125"/>
          <cell r="W125">
            <v>0</v>
          </cell>
          <cell r="X125"/>
          <cell r="Y125"/>
          <cell r="Z125"/>
          <cell r="AA125"/>
          <cell r="AB125"/>
          <cell r="AC125"/>
          <cell r="AD125"/>
          <cell r="AE125"/>
          <cell r="AF125"/>
          <cell r="AG125">
            <v>0</v>
          </cell>
          <cell r="AH125"/>
          <cell r="AI125"/>
          <cell r="AJ125"/>
          <cell r="AK125"/>
          <cell r="AL125" t="str">
            <v>Fully</v>
          </cell>
          <cell r="AM125"/>
          <cell r="AN125"/>
          <cell r="AO125"/>
          <cell r="AP125"/>
          <cell r="AQ125">
            <v>0</v>
          </cell>
          <cell r="AR125"/>
          <cell r="AS125"/>
          <cell r="AT125"/>
          <cell r="AU125"/>
          <cell r="AV125"/>
          <cell r="AW125"/>
          <cell r="AX125"/>
          <cell r="AY125"/>
          <cell r="AZ125"/>
          <cell r="BA125"/>
          <cell r="BB125"/>
          <cell r="BC125"/>
          <cell r="BD125"/>
          <cell r="BE125"/>
          <cell r="BF125" t="str">
            <v>เหนียว</v>
          </cell>
          <cell r="BG125"/>
          <cell r="BH125"/>
        </row>
        <row r="126">
          <cell r="G126">
            <v>808</v>
          </cell>
          <cell r="H126"/>
          <cell r="I126"/>
          <cell r="J126">
            <v>105.73</v>
          </cell>
          <cell r="K126">
            <v>107.22</v>
          </cell>
          <cell r="L126"/>
          <cell r="M126"/>
          <cell r="N126" t="str">
            <v>ปุ๋ยซอลลเมตต์</v>
          </cell>
          <cell r="O126" t="str">
            <v>MPทำกองปุ๋ย</v>
          </cell>
          <cell r="P126">
            <v>107.22</v>
          </cell>
          <cell r="Q126">
            <v>0</v>
          </cell>
          <cell r="R126"/>
          <cell r="S126"/>
          <cell r="T126"/>
          <cell r="U126"/>
          <cell r="V126"/>
          <cell r="W126">
            <v>0</v>
          </cell>
          <cell r="X126"/>
          <cell r="Y126"/>
          <cell r="Z126"/>
          <cell r="AA126"/>
          <cell r="AB126"/>
          <cell r="AC126"/>
          <cell r="AD126"/>
          <cell r="AE126"/>
          <cell r="AF126"/>
          <cell r="AG126">
            <v>0</v>
          </cell>
          <cell r="AH126"/>
          <cell r="AI126"/>
          <cell r="AJ126"/>
          <cell r="AK126"/>
          <cell r="AL126" t="str">
            <v>Fully</v>
          </cell>
          <cell r="AM126"/>
          <cell r="AN126"/>
          <cell r="AO126"/>
          <cell r="AP126"/>
          <cell r="AQ126">
            <v>0</v>
          </cell>
          <cell r="AR126"/>
          <cell r="AS126"/>
          <cell r="AT126"/>
          <cell r="AU126"/>
          <cell r="AV126"/>
          <cell r="AW126"/>
          <cell r="AX126"/>
          <cell r="AY126"/>
          <cell r="AZ126"/>
          <cell r="BA126"/>
          <cell r="BB126"/>
          <cell r="BC126"/>
          <cell r="BD126"/>
          <cell r="BE126"/>
          <cell r="BF126" t="str">
            <v>เหนียว</v>
          </cell>
          <cell r="BG126"/>
          <cell r="BH126"/>
        </row>
        <row r="127">
          <cell r="G127">
            <v>812</v>
          </cell>
          <cell r="H127"/>
          <cell r="I127"/>
          <cell r="J127">
            <v>29.76</v>
          </cell>
          <cell r="K127">
            <v>29.76</v>
          </cell>
          <cell r="L127"/>
          <cell r="M127"/>
          <cell r="N127" t="str">
            <v>อ้อยตอ 1</v>
          </cell>
          <cell r="O127"/>
          <cell r="P127"/>
          <cell r="Q127">
            <v>0</v>
          </cell>
          <cell r="R127"/>
          <cell r="S127"/>
          <cell r="T127"/>
          <cell r="U127">
            <v>29.76</v>
          </cell>
          <cell r="V127"/>
          <cell r="W127">
            <v>29.76</v>
          </cell>
          <cell r="X127">
            <v>357.12</v>
          </cell>
          <cell r="Y127">
            <v>12</v>
          </cell>
          <cell r="Z127">
            <v>4428.2880000000005</v>
          </cell>
          <cell r="AA127">
            <v>148.80000000000001</v>
          </cell>
          <cell r="AB127">
            <v>148.80000000000001</v>
          </cell>
          <cell r="AC127">
            <v>5</v>
          </cell>
          <cell r="AD127">
            <v>119.04</v>
          </cell>
          <cell r="AE127">
            <v>4</v>
          </cell>
          <cell r="AF127"/>
          <cell r="AG127">
            <v>13.523185483870964</v>
          </cell>
          <cell r="AH127">
            <v>242548</v>
          </cell>
          <cell r="AI127" t="str">
            <v>อ้อยตอ 1</v>
          </cell>
          <cell r="AJ127" t="str">
            <v>อ้อยตอ</v>
          </cell>
          <cell r="AK127"/>
          <cell r="AL127" t="str">
            <v>Fully</v>
          </cell>
          <cell r="AM127"/>
          <cell r="AN127"/>
          <cell r="AO127"/>
          <cell r="AP127"/>
          <cell r="AQ127">
            <v>0</v>
          </cell>
          <cell r="AR127" t="str">
            <v>sup</v>
          </cell>
          <cell r="AS127">
            <v>0</v>
          </cell>
          <cell r="AT127"/>
          <cell r="AU127"/>
          <cell r="AV127"/>
          <cell r="AW127">
            <v>29.76</v>
          </cell>
          <cell r="AX127" t="str">
            <v>น้ำหยดMove</v>
          </cell>
          <cell r="AY127" t="str">
            <v>เครื่องยนต์</v>
          </cell>
          <cell r="AZ127" t="str">
            <v>จ้างเหมา</v>
          </cell>
          <cell r="BA127">
            <v>3</v>
          </cell>
          <cell r="BB127" t="str">
            <v>yes</v>
          </cell>
          <cell r="BC127" t="str">
            <v>UT-15</v>
          </cell>
          <cell r="BD127">
            <v>1.85</v>
          </cell>
          <cell r="BE127" t="str">
            <v>คู่</v>
          </cell>
          <cell r="BF127" t="str">
            <v>เหนียว</v>
          </cell>
          <cell r="BG127" t="str">
            <v>ผ่าน</v>
          </cell>
          <cell r="BH127" t="str">
            <v>รถตัด</v>
          </cell>
        </row>
        <row r="128">
          <cell r="G128">
            <v>822</v>
          </cell>
          <cell r="H128" t="str">
            <v>BSC</v>
          </cell>
          <cell r="I128"/>
          <cell r="J128">
            <v>13.75</v>
          </cell>
          <cell r="K128">
            <v>13.75</v>
          </cell>
          <cell r="L128"/>
          <cell r="M128"/>
          <cell r="N128" t="str">
            <v>อ้อยตอ 1</v>
          </cell>
          <cell r="O128"/>
          <cell r="P128"/>
          <cell r="Q128">
            <v>0</v>
          </cell>
          <cell r="R128"/>
          <cell r="S128"/>
          <cell r="T128"/>
          <cell r="U128">
            <v>13.75</v>
          </cell>
          <cell r="V128"/>
          <cell r="W128">
            <v>13.75</v>
          </cell>
          <cell r="X128">
            <v>123.75</v>
          </cell>
          <cell r="Y128">
            <v>9</v>
          </cell>
          <cell r="Z128">
            <v>945.3125</v>
          </cell>
          <cell r="AA128">
            <v>68.75</v>
          </cell>
          <cell r="AB128">
            <v>68.75</v>
          </cell>
          <cell r="AC128">
            <v>5</v>
          </cell>
          <cell r="AD128">
            <v>68.75</v>
          </cell>
          <cell r="AE128">
            <v>5</v>
          </cell>
          <cell r="AF128"/>
          <cell r="AG128">
            <v>7.4596363636363634</v>
          </cell>
          <cell r="AH128">
            <v>242565</v>
          </cell>
          <cell r="AI128" t="str">
            <v>อ้อยตอ 1</v>
          </cell>
          <cell r="AJ128" t="str">
            <v>อ้อยตอ</v>
          </cell>
          <cell r="AK128"/>
          <cell r="AL128" t="str">
            <v>Fully</v>
          </cell>
          <cell r="AM128"/>
          <cell r="AN128"/>
          <cell r="AO128"/>
          <cell r="AP128"/>
          <cell r="AQ128">
            <v>0</v>
          </cell>
          <cell r="AR128" t="str">
            <v>sup</v>
          </cell>
          <cell r="AS128">
            <v>0</v>
          </cell>
          <cell r="AT128"/>
          <cell r="AU128"/>
          <cell r="AV128"/>
          <cell r="AW128">
            <v>13.75</v>
          </cell>
          <cell r="AX128" t="str">
            <v>น้ำหยดMove</v>
          </cell>
          <cell r="AY128" t="str">
            <v>เครื่องยนต์</v>
          </cell>
          <cell r="AZ128" t="str">
            <v>จ้างเหมา</v>
          </cell>
          <cell r="BA128">
            <v>3</v>
          </cell>
          <cell r="BB128" t="str">
            <v>yes</v>
          </cell>
          <cell r="BC128" t="str">
            <v>KK-3</v>
          </cell>
          <cell r="BD128">
            <v>1.85</v>
          </cell>
          <cell r="BE128" t="str">
            <v>คู่</v>
          </cell>
          <cell r="BF128" t="str">
            <v>เหนียว</v>
          </cell>
          <cell r="BG128" t="str">
            <v>ผ่าน</v>
          </cell>
          <cell r="BH128" t="str">
            <v>รถตัด</v>
          </cell>
        </row>
        <row r="129">
          <cell r="G129">
            <v>825</v>
          </cell>
          <cell r="H129"/>
          <cell r="I129"/>
          <cell r="J129">
            <v>11.74</v>
          </cell>
          <cell r="K129">
            <v>11.74</v>
          </cell>
          <cell r="L129"/>
          <cell r="M129"/>
          <cell r="N129" t="str">
            <v>อ้อยปลูก MEIOSI</v>
          </cell>
          <cell r="O129"/>
          <cell r="P129"/>
          <cell r="Q129">
            <v>0</v>
          </cell>
          <cell r="R129"/>
          <cell r="S129"/>
          <cell r="T129">
            <v>11.74</v>
          </cell>
          <cell r="U129"/>
          <cell r="V129"/>
          <cell r="W129">
            <v>11.74</v>
          </cell>
          <cell r="X129"/>
          <cell r="Y129"/>
          <cell r="Z129"/>
          <cell r="AA129"/>
          <cell r="AB129"/>
          <cell r="AC129"/>
          <cell r="AD129"/>
          <cell r="AE129"/>
          <cell r="AF129"/>
          <cell r="AG129">
            <v>7.2947189097103919</v>
          </cell>
          <cell r="AH129"/>
          <cell r="AI129" t="str">
            <v>อ้อยปลูก MEIOSI</v>
          </cell>
          <cell r="AJ129" t="str">
            <v>อ้อยปลูก</v>
          </cell>
          <cell r="AK129" t="str">
            <v>MEIOSI</v>
          </cell>
          <cell r="AL129" t="str">
            <v>Fully</v>
          </cell>
          <cell r="AM129"/>
          <cell r="AN129"/>
          <cell r="AO129"/>
          <cell r="AP129"/>
          <cell r="AQ129">
            <v>0</v>
          </cell>
          <cell r="AR129" t="str">
            <v>sup</v>
          </cell>
          <cell r="AS129"/>
          <cell r="AT129"/>
          <cell r="AU129"/>
          <cell r="AV129"/>
          <cell r="AW129"/>
          <cell r="AX129"/>
          <cell r="AY129"/>
          <cell r="AZ129"/>
          <cell r="BA129"/>
          <cell r="BB129"/>
          <cell r="BC129"/>
          <cell r="BD129"/>
          <cell r="BE129" t="str">
            <v>คู่</v>
          </cell>
          <cell r="BF129" t="str">
            <v>เหนียว</v>
          </cell>
          <cell r="BG129"/>
          <cell r="BH129" t="str">
            <v>รถตัด</v>
          </cell>
        </row>
        <row r="130">
          <cell r="G130">
            <v>834</v>
          </cell>
          <cell r="H130"/>
          <cell r="I130"/>
          <cell r="J130">
            <v>4.16</v>
          </cell>
          <cell r="K130">
            <v>4.16</v>
          </cell>
          <cell r="L130"/>
          <cell r="M130"/>
          <cell r="N130" t="str">
            <v>อ้อยปลูก MEIOSI</v>
          </cell>
          <cell r="O130"/>
          <cell r="P130"/>
          <cell r="Q130">
            <v>0</v>
          </cell>
          <cell r="R130"/>
          <cell r="S130"/>
          <cell r="T130">
            <v>4.16</v>
          </cell>
          <cell r="U130"/>
          <cell r="V130"/>
          <cell r="W130">
            <v>4.16</v>
          </cell>
          <cell r="X130">
            <v>0</v>
          </cell>
          <cell r="Y130"/>
          <cell r="Z130"/>
          <cell r="AA130"/>
          <cell r="AB130"/>
          <cell r="AC130"/>
          <cell r="AD130"/>
          <cell r="AE130"/>
          <cell r="AF130"/>
          <cell r="AG130">
            <v>5.6081730769230766</v>
          </cell>
          <cell r="AH130"/>
          <cell r="AI130" t="str">
            <v>อ้อยปลูก MEIOSI</v>
          </cell>
          <cell r="AJ130" t="str">
            <v>อ้อยปลูก</v>
          </cell>
          <cell r="AK130" t="str">
            <v>MEIOSI</v>
          </cell>
          <cell r="AL130" t="str">
            <v>Sup</v>
          </cell>
          <cell r="AM130"/>
          <cell r="AN130"/>
          <cell r="AO130"/>
          <cell r="AP130"/>
          <cell r="AQ130">
            <v>0</v>
          </cell>
          <cell r="AR130" t="str">
            <v>sup</v>
          </cell>
          <cell r="AS130"/>
          <cell r="AT130"/>
          <cell r="AU130"/>
          <cell r="AV130"/>
          <cell r="AW130"/>
          <cell r="AX130"/>
          <cell r="AY130"/>
          <cell r="AZ130"/>
          <cell r="BA130"/>
          <cell r="BB130"/>
          <cell r="BC130"/>
          <cell r="BD130"/>
          <cell r="BE130" t="str">
            <v>คู่</v>
          </cell>
          <cell r="BF130" t="str">
            <v>เหนียว</v>
          </cell>
          <cell r="BG130"/>
          <cell r="BH130" t="str">
            <v>รถตัด</v>
          </cell>
        </row>
        <row r="131">
          <cell r="G131">
            <v>835</v>
          </cell>
          <cell r="H131"/>
          <cell r="I131"/>
          <cell r="J131">
            <v>24.05</v>
          </cell>
          <cell r="K131">
            <v>24.05</v>
          </cell>
          <cell r="L131"/>
          <cell r="M131"/>
          <cell r="N131" t="str">
            <v>อ้อยตอ 1</v>
          </cell>
          <cell r="O131"/>
          <cell r="P131"/>
          <cell r="Q131">
            <v>0</v>
          </cell>
          <cell r="R131"/>
          <cell r="S131"/>
          <cell r="T131"/>
          <cell r="U131">
            <v>24.05</v>
          </cell>
          <cell r="V131"/>
          <cell r="W131">
            <v>24.05</v>
          </cell>
          <cell r="X131">
            <v>252.52500000000001</v>
          </cell>
          <cell r="Y131">
            <v>10.5</v>
          </cell>
          <cell r="Z131">
            <v>3470.4150000000004</v>
          </cell>
          <cell r="AA131">
            <v>144.30000000000001</v>
          </cell>
          <cell r="AB131">
            <v>144.30000000000001</v>
          </cell>
          <cell r="AC131">
            <v>6</v>
          </cell>
          <cell r="AD131">
            <v>144.30000000000001</v>
          </cell>
          <cell r="AE131">
            <v>6</v>
          </cell>
          <cell r="AF131"/>
          <cell r="AG131">
            <v>10.051143451143451</v>
          </cell>
          <cell r="AH131">
            <v>242564</v>
          </cell>
          <cell r="AI131" t="str">
            <v>อ้อยตอ 1</v>
          </cell>
          <cell r="AJ131" t="str">
            <v>อ้อยตอ</v>
          </cell>
          <cell r="AK131"/>
          <cell r="AL131" t="str">
            <v>Sup</v>
          </cell>
          <cell r="AM131"/>
          <cell r="AN131"/>
          <cell r="AO131"/>
          <cell r="AP131"/>
          <cell r="AQ131">
            <v>0</v>
          </cell>
          <cell r="AR131" t="str">
            <v>sup</v>
          </cell>
          <cell r="AS131">
            <v>0</v>
          </cell>
          <cell r="AT131"/>
          <cell r="AU131"/>
          <cell r="AV131"/>
          <cell r="AW131">
            <v>24.05</v>
          </cell>
          <cell r="AX131" t="str">
            <v>น้ำหยดMove</v>
          </cell>
          <cell r="AY131" t="str">
            <v>เครื่องยนต์</v>
          </cell>
          <cell r="AZ131" t="str">
            <v>จ้างเหมา</v>
          </cell>
          <cell r="BA131">
            <v>2</v>
          </cell>
          <cell r="BB131" t="str">
            <v>yes</v>
          </cell>
          <cell r="BC131" t="str">
            <v>UT-15</v>
          </cell>
          <cell r="BD131">
            <v>1.85</v>
          </cell>
          <cell r="BE131" t="str">
            <v>คู่</v>
          </cell>
          <cell r="BF131" t="str">
            <v>เหนียว</v>
          </cell>
          <cell r="BG131" t="str">
            <v>ผ่าน</v>
          </cell>
          <cell r="BH131" t="str">
            <v>รถตัด</v>
          </cell>
        </row>
        <row r="132">
          <cell r="G132">
            <v>837</v>
          </cell>
          <cell r="H132"/>
          <cell r="I132"/>
          <cell r="J132">
            <v>21.55</v>
          </cell>
          <cell r="K132">
            <v>21.55</v>
          </cell>
          <cell r="L132"/>
          <cell r="M132"/>
          <cell r="N132" t="str">
            <v>อ้อยน้ำราด</v>
          </cell>
          <cell r="O132"/>
          <cell r="P132"/>
          <cell r="Q132">
            <v>0</v>
          </cell>
          <cell r="R132"/>
          <cell r="S132"/>
          <cell r="T132"/>
          <cell r="U132">
            <v>21.55</v>
          </cell>
          <cell r="V132"/>
          <cell r="W132">
            <v>21.55</v>
          </cell>
          <cell r="X132">
            <v>258.60000000000002</v>
          </cell>
          <cell r="Y132">
            <v>12</v>
          </cell>
          <cell r="Z132">
            <v>5572.8300000000008</v>
          </cell>
          <cell r="AA132">
            <v>258.60000000000002</v>
          </cell>
          <cell r="AB132">
            <v>258.60000000000002</v>
          </cell>
          <cell r="AC132">
            <v>12</v>
          </cell>
          <cell r="AD132">
            <v>258.60000000000002</v>
          </cell>
          <cell r="AE132">
            <v>12</v>
          </cell>
          <cell r="AF132"/>
          <cell r="AG132">
            <v>5.3563805104408351</v>
          </cell>
          <cell r="AH132">
            <v>242593</v>
          </cell>
          <cell r="AI132" t="str">
            <v>อ้อยน้ำราด</v>
          </cell>
          <cell r="AJ132" t="str">
            <v>อ้อยปลูก</v>
          </cell>
          <cell r="AK132"/>
          <cell r="AL132" t="str">
            <v>Sup</v>
          </cell>
          <cell r="AM132"/>
          <cell r="AN132"/>
          <cell r="AO132"/>
          <cell r="AP132"/>
          <cell r="AQ132">
            <v>0</v>
          </cell>
          <cell r="AR132" t="str">
            <v>sup</v>
          </cell>
          <cell r="AS132">
            <v>0</v>
          </cell>
          <cell r="AT132"/>
          <cell r="AU132"/>
          <cell r="AV132"/>
          <cell r="AW132">
            <v>21.55</v>
          </cell>
          <cell r="AX132" t="str">
            <v>น้ำหยดMove</v>
          </cell>
          <cell r="AY132" t="str">
            <v>เครื่องยนต์</v>
          </cell>
          <cell r="AZ132" t="str">
            <v>จ้างเหมา</v>
          </cell>
          <cell r="BA132">
            <v>2</v>
          </cell>
          <cell r="BB132" t="str">
            <v>yes</v>
          </cell>
          <cell r="BC132" t="str">
            <v>KK-3</v>
          </cell>
          <cell r="BD132">
            <v>1.85</v>
          </cell>
          <cell r="BE132" t="str">
            <v>คู่</v>
          </cell>
          <cell r="BF132" t="str">
            <v>เหนียว</v>
          </cell>
          <cell r="BG132" t="str">
            <v>ผ่าน</v>
          </cell>
          <cell r="BH132" t="str">
            <v>รถตัด</v>
          </cell>
        </row>
        <row r="133">
          <cell r="G133">
            <v>839</v>
          </cell>
          <cell r="H133"/>
          <cell r="I133"/>
          <cell r="J133">
            <v>15.68</v>
          </cell>
          <cell r="K133">
            <v>15.68</v>
          </cell>
          <cell r="L133"/>
          <cell r="M133"/>
          <cell r="N133" t="str">
            <v>ดินใต้ราง</v>
          </cell>
          <cell r="O133" t="str">
            <v>MP</v>
          </cell>
          <cell r="P133">
            <v>15.68</v>
          </cell>
          <cell r="Q133">
            <v>0</v>
          </cell>
          <cell r="R133"/>
          <cell r="S133"/>
          <cell r="T133"/>
          <cell r="U133"/>
          <cell r="V133"/>
          <cell r="W133">
            <v>0</v>
          </cell>
          <cell r="X133"/>
          <cell r="Y133"/>
          <cell r="Z133"/>
          <cell r="AA133"/>
          <cell r="AB133"/>
          <cell r="AC133"/>
          <cell r="AD133"/>
          <cell r="AE133"/>
          <cell r="AF133"/>
          <cell r="AG133">
            <v>0</v>
          </cell>
          <cell r="AH133"/>
          <cell r="AI133"/>
          <cell r="AJ133"/>
          <cell r="AK133"/>
          <cell r="AL133">
            <v>0</v>
          </cell>
          <cell r="AM133"/>
          <cell r="AN133"/>
          <cell r="AO133"/>
          <cell r="AP133"/>
          <cell r="AQ133">
            <v>0</v>
          </cell>
          <cell r="AR133"/>
          <cell r="AS133"/>
          <cell r="AT133"/>
          <cell r="AU133"/>
          <cell r="AV133"/>
          <cell r="AW133"/>
          <cell r="AX133"/>
          <cell r="AY133"/>
          <cell r="AZ133"/>
          <cell r="BA133"/>
          <cell r="BB133"/>
          <cell r="BC133"/>
          <cell r="BD133"/>
          <cell r="BE133"/>
          <cell r="BF133" t="str">
            <v>เหนียว</v>
          </cell>
          <cell r="BG133"/>
          <cell r="BH133"/>
        </row>
        <row r="134">
          <cell r="G134">
            <v>846</v>
          </cell>
          <cell r="H134"/>
          <cell r="I134"/>
          <cell r="J134">
            <v>19.48</v>
          </cell>
          <cell r="K134">
            <v>19.48</v>
          </cell>
          <cell r="L134"/>
          <cell r="M134"/>
          <cell r="N134" t="str">
            <v>อ้อยน้ำราด</v>
          </cell>
          <cell r="O134"/>
          <cell r="P134"/>
          <cell r="Q134">
            <v>0</v>
          </cell>
          <cell r="R134"/>
          <cell r="S134"/>
          <cell r="T134"/>
          <cell r="U134">
            <v>19.48</v>
          </cell>
          <cell r="V134"/>
          <cell r="W134">
            <v>19.48</v>
          </cell>
          <cell r="X134">
            <v>233.76</v>
          </cell>
          <cell r="Y134">
            <v>12</v>
          </cell>
          <cell r="Z134">
            <v>3794.7040000000002</v>
          </cell>
          <cell r="AA134">
            <v>194.8</v>
          </cell>
          <cell r="AB134">
            <v>194.8</v>
          </cell>
          <cell r="AC134">
            <v>10</v>
          </cell>
          <cell r="AD134">
            <v>194.8</v>
          </cell>
          <cell r="AE134">
            <v>10</v>
          </cell>
          <cell r="AF134"/>
          <cell r="AG134">
            <v>7.2186858316221763</v>
          </cell>
          <cell r="AH134">
            <v>242590</v>
          </cell>
          <cell r="AI134" t="str">
            <v>อ้อยน้ำราด</v>
          </cell>
          <cell r="AJ134" t="str">
            <v>อ้อยปลูก</v>
          </cell>
          <cell r="AK134"/>
          <cell r="AL134" t="str">
            <v>Sup</v>
          </cell>
          <cell r="AM134"/>
          <cell r="AN134"/>
          <cell r="AO134"/>
          <cell r="AP134"/>
          <cell r="AQ134">
            <v>0</v>
          </cell>
          <cell r="AR134" t="str">
            <v>sup</v>
          </cell>
          <cell r="AS134">
            <v>0</v>
          </cell>
          <cell r="AT134"/>
          <cell r="AU134"/>
          <cell r="AV134"/>
          <cell r="AW134">
            <v>19.48</v>
          </cell>
          <cell r="AX134" t="str">
            <v>น้ำหยดMove</v>
          </cell>
          <cell r="AY134" t="str">
            <v>เครื่องยนต์</v>
          </cell>
          <cell r="AZ134" t="str">
            <v>จ้างเหมา</v>
          </cell>
          <cell r="BA134">
            <v>2</v>
          </cell>
          <cell r="BB134" t="str">
            <v>yes</v>
          </cell>
          <cell r="BC134" t="str">
            <v>KK-3/SB-50</v>
          </cell>
          <cell r="BD134">
            <v>1.85</v>
          </cell>
          <cell r="BE134" t="str">
            <v>คู่</v>
          </cell>
          <cell r="BF134" t="str">
            <v>เหนียว</v>
          </cell>
          <cell r="BG134" t="str">
            <v>ผ่าน</v>
          </cell>
          <cell r="BH134" t="str">
            <v>รถตัด</v>
          </cell>
        </row>
        <row r="135">
          <cell r="G135">
            <v>852</v>
          </cell>
          <cell r="H135" t="str">
            <v>BSC</v>
          </cell>
          <cell r="I135"/>
          <cell r="J135">
            <v>60.9</v>
          </cell>
          <cell r="K135">
            <v>60.9</v>
          </cell>
          <cell r="L135"/>
          <cell r="M135"/>
          <cell r="N135" t="str">
            <v>อ้อยน้ำราด</v>
          </cell>
          <cell r="O135"/>
          <cell r="P135"/>
          <cell r="Q135">
            <v>0</v>
          </cell>
          <cell r="R135"/>
          <cell r="S135"/>
          <cell r="T135"/>
          <cell r="U135">
            <v>60.9</v>
          </cell>
          <cell r="V135"/>
          <cell r="W135">
            <v>60.9</v>
          </cell>
          <cell r="X135">
            <v>730.8</v>
          </cell>
          <cell r="Y135">
            <v>12</v>
          </cell>
          <cell r="Z135">
            <v>29670.48</v>
          </cell>
          <cell r="AA135">
            <v>487.2</v>
          </cell>
          <cell r="AB135">
            <v>487.2</v>
          </cell>
          <cell r="AC135">
            <v>8</v>
          </cell>
          <cell r="AD135">
            <v>487.2</v>
          </cell>
          <cell r="AE135">
            <v>8</v>
          </cell>
          <cell r="AF135"/>
          <cell r="AG135">
            <v>9.8504105090312013</v>
          </cell>
          <cell r="AH135">
            <v>242584</v>
          </cell>
          <cell r="AI135" t="str">
            <v>อ้อยน้ำราด</v>
          </cell>
          <cell r="AJ135" t="str">
            <v>อ้อยปลูก</v>
          </cell>
          <cell r="AK135"/>
          <cell r="AL135" t="str">
            <v>Fully</v>
          </cell>
          <cell r="AM135"/>
          <cell r="AN135"/>
          <cell r="AO135"/>
          <cell r="AP135"/>
          <cell r="AQ135">
            <v>0</v>
          </cell>
          <cell r="AR135" t="str">
            <v>sup</v>
          </cell>
          <cell r="AS135">
            <v>0</v>
          </cell>
          <cell r="AT135"/>
          <cell r="AU135"/>
          <cell r="AV135"/>
          <cell r="AW135">
            <v>60.9</v>
          </cell>
          <cell r="AX135" t="str">
            <v>น้ำหยดMove</v>
          </cell>
          <cell r="AY135" t="str">
            <v>เครื่องยนต์</v>
          </cell>
          <cell r="AZ135" t="str">
            <v>จ้างเหมา</v>
          </cell>
          <cell r="BA135">
            <v>3</v>
          </cell>
          <cell r="BB135" t="str">
            <v>yes</v>
          </cell>
          <cell r="BC135" t="str">
            <v>KK-3</v>
          </cell>
          <cell r="BD135">
            <v>1.85</v>
          </cell>
          <cell r="BE135" t="str">
            <v>คู่</v>
          </cell>
          <cell r="BF135" t="str">
            <v>เหนียว</v>
          </cell>
          <cell r="BG135" t="str">
            <v>ผ่าน</v>
          </cell>
          <cell r="BH135" t="str">
            <v>รถตัด</v>
          </cell>
        </row>
        <row r="136">
          <cell r="G136">
            <v>853</v>
          </cell>
          <cell r="H136" t="str">
            <v>BSC</v>
          </cell>
          <cell r="I136"/>
          <cell r="J136">
            <v>23.3</v>
          </cell>
          <cell r="K136">
            <v>23.3</v>
          </cell>
          <cell r="L136"/>
          <cell r="M136"/>
          <cell r="N136" t="str">
            <v>อ้อยน้ำราด</v>
          </cell>
          <cell r="O136"/>
          <cell r="P136"/>
          <cell r="Q136">
            <v>0</v>
          </cell>
          <cell r="R136"/>
          <cell r="S136"/>
          <cell r="T136"/>
          <cell r="U136">
            <v>23.3</v>
          </cell>
          <cell r="V136"/>
          <cell r="W136">
            <v>23.3</v>
          </cell>
          <cell r="X136">
            <v>279.60000000000002</v>
          </cell>
          <cell r="Y136">
            <v>12</v>
          </cell>
          <cell r="Z136">
            <v>5428.9000000000005</v>
          </cell>
          <cell r="AA136">
            <v>233</v>
          </cell>
          <cell r="AB136">
            <v>233</v>
          </cell>
          <cell r="AC136">
            <v>10</v>
          </cell>
          <cell r="AD136">
            <v>186.4</v>
          </cell>
          <cell r="AE136">
            <v>8</v>
          </cell>
          <cell r="AF136"/>
          <cell r="AG136">
            <v>6.5948497854077264</v>
          </cell>
          <cell r="AH136">
            <v>242587</v>
          </cell>
          <cell r="AI136" t="str">
            <v>อ้อยน้ำราด</v>
          </cell>
          <cell r="AJ136" t="str">
            <v>อ้อยปลูก</v>
          </cell>
          <cell r="AK136"/>
          <cell r="AL136" t="str">
            <v>Sup</v>
          </cell>
          <cell r="AM136"/>
          <cell r="AN136"/>
          <cell r="AO136"/>
          <cell r="AP136"/>
          <cell r="AQ136">
            <v>0</v>
          </cell>
          <cell r="AR136" t="str">
            <v>sup</v>
          </cell>
          <cell r="AS136">
            <v>0</v>
          </cell>
          <cell r="AT136"/>
          <cell r="AU136"/>
          <cell r="AV136"/>
          <cell r="AW136">
            <v>23.3</v>
          </cell>
          <cell r="AX136" t="str">
            <v>น้ำหยดMove</v>
          </cell>
          <cell r="AY136" t="str">
            <v>เครื่องยนต์</v>
          </cell>
          <cell r="AZ136" t="str">
            <v>จ้างเหมา</v>
          </cell>
          <cell r="BA136">
            <v>3</v>
          </cell>
          <cell r="BB136"/>
          <cell r="BC136" t="str">
            <v>KK-3</v>
          </cell>
          <cell r="BD136">
            <v>1.85</v>
          </cell>
          <cell r="BE136" t="str">
            <v>เดี่ยว</v>
          </cell>
          <cell r="BF136" t="str">
            <v>เหนียว</v>
          </cell>
          <cell r="BG136" t="str">
            <v>ผ่าน</v>
          </cell>
          <cell r="BH136" t="str">
            <v>รถตัด</v>
          </cell>
        </row>
        <row r="137">
          <cell r="G137">
            <v>854</v>
          </cell>
          <cell r="H137"/>
          <cell r="I137"/>
          <cell r="J137">
            <v>20.69</v>
          </cell>
          <cell r="K137">
            <v>20.69</v>
          </cell>
          <cell r="L137"/>
          <cell r="M137"/>
          <cell r="N137" t="str">
            <v>อ้อยน้ำราด</v>
          </cell>
          <cell r="O137"/>
          <cell r="P137"/>
          <cell r="Q137">
            <v>0</v>
          </cell>
          <cell r="R137"/>
          <cell r="S137"/>
          <cell r="T137"/>
          <cell r="U137">
            <v>20.69</v>
          </cell>
          <cell r="V137"/>
          <cell r="W137">
            <v>20.69</v>
          </cell>
          <cell r="X137">
            <v>248.28000000000003</v>
          </cell>
          <cell r="Y137">
            <v>12</v>
          </cell>
          <cell r="Z137">
            <v>4280.7610000000004</v>
          </cell>
          <cell r="AA137">
            <v>206.9</v>
          </cell>
          <cell r="AB137">
            <v>206.9</v>
          </cell>
          <cell r="AC137">
            <v>10</v>
          </cell>
          <cell r="AD137">
            <v>165.52</v>
          </cell>
          <cell r="AE137">
            <v>8</v>
          </cell>
          <cell r="AF137"/>
          <cell r="AG137">
            <v>7.7283711938134365</v>
          </cell>
          <cell r="AH137">
            <v>242585</v>
          </cell>
          <cell r="AI137" t="str">
            <v>อ้อยน้ำราด</v>
          </cell>
          <cell r="AJ137" t="str">
            <v>อ้อยปลูก</v>
          </cell>
          <cell r="AK137"/>
          <cell r="AL137" t="str">
            <v>Sup</v>
          </cell>
          <cell r="AM137"/>
          <cell r="AN137"/>
          <cell r="AO137"/>
          <cell r="AP137"/>
          <cell r="AQ137">
            <v>0</v>
          </cell>
          <cell r="AR137" t="str">
            <v>sup</v>
          </cell>
          <cell r="AS137">
            <v>0</v>
          </cell>
          <cell r="AT137"/>
          <cell r="AU137"/>
          <cell r="AV137"/>
          <cell r="AW137">
            <v>20.69</v>
          </cell>
          <cell r="AX137" t="str">
            <v>น้ำหยดMove</v>
          </cell>
          <cell r="AY137" t="str">
            <v>เครื่องยนต์</v>
          </cell>
          <cell r="AZ137" t="str">
            <v>จ้างเหมา</v>
          </cell>
          <cell r="BA137">
            <v>3</v>
          </cell>
          <cell r="BB137"/>
          <cell r="BC137" t="str">
            <v>KK-3</v>
          </cell>
          <cell r="BD137">
            <v>1.85</v>
          </cell>
          <cell r="BE137" t="str">
            <v>เดี่ยว</v>
          </cell>
          <cell r="BF137" t="str">
            <v>เหนียว</v>
          </cell>
          <cell r="BG137" t="str">
            <v>ผ่าน</v>
          </cell>
          <cell r="BH137" t="str">
            <v>รถตัด</v>
          </cell>
        </row>
        <row r="138">
          <cell r="G138">
            <v>856</v>
          </cell>
          <cell r="H138" t="str">
            <v>BSC</v>
          </cell>
          <cell r="I138"/>
          <cell r="J138">
            <v>26.09</v>
          </cell>
          <cell r="K138">
            <v>26.09</v>
          </cell>
          <cell r="L138"/>
          <cell r="M138"/>
          <cell r="N138" t="str">
            <v>ให้ชาวไร่เช่า</v>
          </cell>
          <cell r="O138"/>
          <cell r="P138"/>
          <cell r="Q138">
            <v>0</v>
          </cell>
          <cell r="R138">
            <v>26.09</v>
          </cell>
          <cell r="S138"/>
          <cell r="T138"/>
          <cell r="U138"/>
          <cell r="V138"/>
          <cell r="W138">
            <v>0</v>
          </cell>
          <cell r="X138"/>
          <cell r="Y138"/>
          <cell r="Z138"/>
          <cell r="AA138"/>
          <cell r="AB138"/>
          <cell r="AC138"/>
          <cell r="AD138"/>
          <cell r="AE138"/>
          <cell r="AF138"/>
          <cell r="AG138">
            <v>0</v>
          </cell>
          <cell r="AH138"/>
          <cell r="AI138"/>
          <cell r="AJ138"/>
          <cell r="AK138"/>
          <cell r="AL138" t="str">
            <v>Sup</v>
          </cell>
          <cell r="AM138"/>
          <cell r="AN138"/>
          <cell r="AO138"/>
          <cell r="AP138"/>
          <cell r="AQ138">
            <v>0</v>
          </cell>
          <cell r="AR138"/>
          <cell r="AS138"/>
          <cell r="AT138"/>
          <cell r="AU138"/>
          <cell r="AV138"/>
          <cell r="AW138"/>
          <cell r="AX138"/>
          <cell r="AY138"/>
          <cell r="AZ138"/>
          <cell r="BA138"/>
          <cell r="BB138"/>
          <cell r="BC138"/>
          <cell r="BD138"/>
          <cell r="BE138"/>
          <cell r="BF138" t="str">
            <v>เหนียว</v>
          </cell>
          <cell r="BG138"/>
          <cell r="BH138"/>
        </row>
        <row r="139">
          <cell r="G139">
            <v>857</v>
          </cell>
          <cell r="H139" t="str">
            <v>BSC</v>
          </cell>
          <cell r="I139"/>
          <cell r="J139">
            <v>30.75</v>
          </cell>
          <cell r="K139">
            <v>30.75</v>
          </cell>
          <cell r="L139"/>
          <cell r="M139"/>
          <cell r="N139" t="str">
            <v>อ้อยตอ 2</v>
          </cell>
          <cell r="O139"/>
          <cell r="P139"/>
          <cell r="Q139">
            <v>0</v>
          </cell>
          <cell r="R139"/>
          <cell r="S139"/>
          <cell r="T139"/>
          <cell r="U139">
            <v>30.75</v>
          </cell>
          <cell r="V139"/>
          <cell r="W139">
            <v>30.75</v>
          </cell>
          <cell r="X139">
            <v>292.125</v>
          </cell>
          <cell r="Y139">
            <v>9.5</v>
          </cell>
          <cell r="Z139">
            <v>3782.25</v>
          </cell>
          <cell r="AA139">
            <v>123</v>
          </cell>
          <cell r="AB139">
            <v>123</v>
          </cell>
          <cell r="AC139">
            <v>4</v>
          </cell>
          <cell r="AD139">
            <v>153.75</v>
          </cell>
          <cell r="AE139">
            <v>5</v>
          </cell>
          <cell r="AF139"/>
          <cell r="AG139">
            <v>8.9967479674796742</v>
          </cell>
          <cell r="AH139">
            <v>242564</v>
          </cell>
          <cell r="AI139" t="str">
            <v>อ้อยตอ 2</v>
          </cell>
          <cell r="AJ139" t="str">
            <v>อ้อยตอ</v>
          </cell>
          <cell r="AK139"/>
          <cell r="AL139" t="str">
            <v>Sup</v>
          </cell>
          <cell r="AM139"/>
          <cell r="AN139"/>
          <cell r="AO139"/>
          <cell r="AP139"/>
          <cell r="AQ139">
            <v>0</v>
          </cell>
          <cell r="AR139" t="str">
            <v>sup</v>
          </cell>
          <cell r="AS139">
            <v>0</v>
          </cell>
          <cell r="AT139"/>
          <cell r="AU139"/>
          <cell r="AV139"/>
          <cell r="AW139">
            <v>30.75</v>
          </cell>
          <cell r="AX139" t="str">
            <v>น้ำหยดMove</v>
          </cell>
          <cell r="AY139" t="str">
            <v>เครื่องยนต์</v>
          </cell>
          <cell r="AZ139" t="str">
            <v>จ้างเหมา</v>
          </cell>
          <cell r="BA139">
            <v>2</v>
          </cell>
          <cell r="BB139" t="str">
            <v>yes</v>
          </cell>
          <cell r="BC139" t="str">
            <v>KK-3</v>
          </cell>
          <cell r="BD139">
            <v>1.85</v>
          </cell>
          <cell r="BE139" t="str">
            <v>คู่</v>
          </cell>
          <cell r="BF139" t="str">
            <v>เหนียว</v>
          </cell>
          <cell r="BG139" t="str">
            <v>ผ่าน</v>
          </cell>
          <cell r="BH139" t="str">
            <v>รถตัด</v>
          </cell>
        </row>
        <row r="140">
          <cell r="G140">
            <v>858</v>
          </cell>
          <cell r="H140" t="str">
            <v>BSC</v>
          </cell>
          <cell r="I140"/>
          <cell r="J140">
            <v>8.91</v>
          </cell>
          <cell r="K140">
            <v>8.91</v>
          </cell>
          <cell r="L140"/>
          <cell r="M140"/>
          <cell r="N140" t="str">
            <v>อ้อยตอ 2</v>
          </cell>
          <cell r="O140"/>
          <cell r="P140"/>
          <cell r="Q140">
            <v>0</v>
          </cell>
          <cell r="R140"/>
          <cell r="S140"/>
          <cell r="T140"/>
          <cell r="U140">
            <v>8.91</v>
          </cell>
          <cell r="V140"/>
          <cell r="W140">
            <v>8.91</v>
          </cell>
          <cell r="X140">
            <v>93.555000000000007</v>
          </cell>
          <cell r="Y140">
            <v>10.5</v>
          </cell>
          <cell r="Z140">
            <v>476.32859999999999</v>
          </cell>
          <cell r="AA140">
            <v>53.46</v>
          </cell>
          <cell r="AB140">
            <v>53.46</v>
          </cell>
          <cell r="AC140">
            <v>6</v>
          </cell>
          <cell r="AD140">
            <v>44.55</v>
          </cell>
          <cell r="AE140">
            <v>5</v>
          </cell>
          <cell r="AF140"/>
          <cell r="AG140">
            <v>11.637485970819304</v>
          </cell>
          <cell r="AH140">
            <v>242563</v>
          </cell>
          <cell r="AI140" t="str">
            <v>อ้อยตอ 2</v>
          </cell>
          <cell r="AJ140" t="str">
            <v>อ้อยตอ</v>
          </cell>
          <cell r="AK140"/>
          <cell r="AL140" t="str">
            <v>Sup</v>
          </cell>
          <cell r="AM140"/>
          <cell r="AN140"/>
          <cell r="AO140"/>
          <cell r="AP140"/>
          <cell r="AQ140">
            <v>0</v>
          </cell>
          <cell r="AR140" t="str">
            <v>sup</v>
          </cell>
          <cell r="AS140">
            <v>0</v>
          </cell>
          <cell r="AT140"/>
          <cell r="AU140"/>
          <cell r="AV140"/>
          <cell r="AW140">
            <v>8.91</v>
          </cell>
          <cell r="AX140" t="str">
            <v>น้ำหยดMove</v>
          </cell>
          <cell r="AY140" t="str">
            <v>เครื่องยนต์</v>
          </cell>
          <cell r="AZ140" t="str">
            <v>จ้างเหมา</v>
          </cell>
          <cell r="BA140">
            <v>2</v>
          </cell>
          <cell r="BB140" t="str">
            <v>yes</v>
          </cell>
          <cell r="BC140" t="str">
            <v>KK-3</v>
          </cell>
          <cell r="BD140">
            <v>1.85</v>
          </cell>
          <cell r="BE140" t="str">
            <v>คู่</v>
          </cell>
          <cell r="BF140" t="str">
            <v>เหนียว</v>
          </cell>
          <cell r="BG140" t="str">
            <v>ผ่าน</v>
          </cell>
          <cell r="BH140" t="str">
            <v>รถตัด</v>
          </cell>
        </row>
        <row r="141">
          <cell r="G141">
            <v>859</v>
          </cell>
          <cell r="H141">
            <v>28347</v>
          </cell>
          <cell r="I141"/>
          <cell r="J141">
            <v>19.57</v>
          </cell>
          <cell r="K141">
            <v>19.57</v>
          </cell>
          <cell r="L141"/>
          <cell r="M141"/>
          <cell r="N141" t="str">
            <v>อ้อยน้ำราด</v>
          </cell>
          <cell r="O141"/>
          <cell r="P141"/>
          <cell r="Q141">
            <v>0</v>
          </cell>
          <cell r="R141"/>
          <cell r="S141"/>
          <cell r="T141"/>
          <cell r="U141">
            <v>19.57</v>
          </cell>
          <cell r="V141"/>
          <cell r="W141">
            <v>19.57</v>
          </cell>
          <cell r="X141">
            <v>234.84</v>
          </cell>
          <cell r="Y141">
            <v>12</v>
          </cell>
          <cell r="Z141">
            <v>4595.8188</v>
          </cell>
          <cell r="AA141">
            <v>234.84</v>
          </cell>
          <cell r="AB141">
            <v>234.84</v>
          </cell>
          <cell r="AC141">
            <v>12</v>
          </cell>
          <cell r="AD141">
            <v>215.27</v>
          </cell>
          <cell r="AE141">
            <v>11</v>
          </cell>
          <cell r="AF141"/>
          <cell r="AG141">
            <v>7.3408277976494629</v>
          </cell>
          <cell r="AH141">
            <v>242584</v>
          </cell>
          <cell r="AI141" t="str">
            <v>อ้อยน้ำราด</v>
          </cell>
          <cell r="AJ141" t="str">
            <v>อ้อยปลูก</v>
          </cell>
          <cell r="AK141"/>
          <cell r="AL141" t="str">
            <v>Sup</v>
          </cell>
          <cell r="AM141"/>
          <cell r="AN141"/>
          <cell r="AO141"/>
          <cell r="AP141"/>
          <cell r="AQ141">
            <v>0</v>
          </cell>
          <cell r="AR141" t="str">
            <v>sup</v>
          </cell>
          <cell r="AS141">
            <v>0</v>
          </cell>
          <cell r="AT141"/>
          <cell r="AU141"/>
          <cell r="AV141"/>
          <cell r="AW141">
            <v>19.57</v>
          </cell>
          <cell r="AX141" t="str">
            <v>น้ำหยดMove</v>
          </cell>
          <cell r="AY141" t="str">
            <v>เครื่องยนต์</v>
          </cell>
          <cell r="AZ141" t="str">
            <v>จ้างเหมา</v>
          </cell>
          <cell r="BA141">
            <v>2</v>
          </cell>
          <cell r="BB141" t="str">
            <v>yes</v>
          </cell>
          <cell r="BC141" t="str">
            <v>KK-3</v>
          </cell>
          <cell r="BD141">
            <v>1.85</v>
          </cell>
          <cell r="BE141" t="str">
            <v>เดี่ยว</v>
          </cell>
          <cell r="BF141" t="str">
            <v>เหนียว</v>
          </cell>
          <cell r="BG141" t="str">
            <v>ผ่าน</v>
          </cell>
          <cell r="BH141" t="str">
            <v>รถตัด</v>
          </cell>
        </row>
        <row r="142">
          <cell r="G142">
            <v>860</v>
          </cell>
          <cell r="H142" t="str">
            <v>BSC</v>
          </cell>
          <cell r="I142"/>
          <cell r="J142">
            <v>22.83</v>
          </cell>
          <cell r="K142">
            <v>22.83</v>
          </cell>
          <cell r="L142"/>
          <cell r="M142"/>
          <cell r="N142" t="str">
            <v>อ้อยน้ำราด</v>
          </cell>
          <cell r="O142"/>
          <cell r="P142"/>
          <cell r="Q142">
            <v>0</v>
          </cell>
          <cell r="R142"/>
          <cell r="S142"/>
          <cell r="T142"/>
          <cell r="U142">
            <v>22.83</v>
          </cell>
          <cell r="V142"/>
          <cell r="W142">
            <v>22.83</v>
          </cell>
          <cell r="X142">
            <v>273.95999999999998</v>
          </cell>
          <cell r="Y142">
            <v>12</v>
          </cell>
          <cell r="Z142">
            <v>5733.2978999999996</v>
          </cell>
          <cell r="AA142">
            <v>251.13</v>
          </cell>
          <cell r="AB142">
            <v>251.13</v>
          </cell>
          <cell r="AC142">
            <v>11</v>
          </cell>
          <cell r="AD142">
            <v>273.95999999999998</v>
          </cell>
          <cell r="AE142">
            <v>12</v>
          </cell>
          <cell r="AF142"/>
          <cell r="AG142">
            <v>4.6460797196671049</v>
          </cell>
          <cell r="AH142">
            <v>242585</v>
          </cell>
          <cell r="AI142" t="str">
            <v>อ้อยน้ำราด</v>
          </cell>
          <cell r="AJ142" t="str">
            <v>อ้อยปลูก</v>
          </cell>
          <cell r="AK142"/>
          <cell r="AL142" t="str">
            <v>Sup</v>
          </cell>
          <cell r="AM142"/>
          <cell r="AN142"/>
          <cell r="AO142"/>
          <cell r="AP142"/>
          <cell r="AQ142">
            <v>0</v>
          </cell>
          <cell r="AR142" t="str">
            <v>sup</v>
          </cell>
          <cell r="AS142">
            <v>0</v>
          </cell>
          <cell r="AT142"/>
          <cell r="AU142"/>
          <cell r="AV142"/>
          <cell r="AW142">
            <v>22.83</v>
          </cell>
          <cell r="AX142" t="str">
            <v>น้ำหยดMove</v>
          </cell>
          <cell r="AY142" t="str">
            <v>เครื่องยนต์</v>
          </cell>
          <cell r="AZ142" t="str">
            <v>จ้างเหมา</v>
          </cell>
          <cell r="BA142">
            <v>2</v>
          </cell>
          <cell r="BB142" t="str">
            <v>yes</v>
          </cell>
          <cell r="BC142" t="str">
            <v>KK-3</v>
          </cell>
          <cell r="BD142">
            <v>1.85</v>
          </cell>
          <cell r="BE142" t="str">
            <v>เดี่ยว</v>
          </cell>
          <cell r="BF142" t="str">
            <v>เหนียว</v>
          </cell>
          <cell r="BG142" t="str">
            <v>ผ่าน</v>
          </cell>
          <cell r="BH142" t="str">
            <v>รถตัด</v>
          </cell>
        </row>
        <row r="143">
          <cell r="G143">
            <v>861</v>
          </cell>
          <cell r="H143" t="str">
            <v>BSC</v>
          </cell>
          <cell r="I143"/>
          <cell r="J143">
            <v>14.61</v>
          </cell>
          <cell r="K143">
            <v>14.61</v>
          </cell>
          <cell r="L143"/>
          <cell r="M143"/>
          <cell r="N143" t="str">
            <v>อ้อยน้ำราด</v>
          </cell>
          <cell r="O143"/>
          <cell r="P143"/>
          <cell r="Q143">
            <v>0</v>
          </cell>
          <cell r="R143"/>
          <cell r="S143"/>
          <cell r="T143"/>
          <cell r="U143">
            <v>14.61</v>
          </cell>
          <cell r="V143"/>
          <cell r="W143">
            <v>14.61</v>
          </cell>
          <cell r="X143">
            <v>175.32</v>
          </cell>
          <cell r="Y143">
            <v>12</v>
          </cell>
          <cell r="Z143">
            <v>2561.4251999999997</v>
          </cell>
          <cell r="AA143">
            <v>175.32</v>
          </cell>
          <cell r="AB143">
            <v>175.32</v>
          </cell>
          <cell r="AC143">
            <v>12</v>
          </cell>
          <cell r="AD143">
            <v>175.32</v>
          </cell>
          <cell r="AE143">
            <v>12</v>
          </cell>
          <cell r="AF143"/>
          <cell r="AG143">
            <v>9.1567419575633124</v>
          </cell>
          <cell r="AH143">
            <v>242586</v>
          </cell>
          <cell r="AI143" t="str">
            <v>อ้อยน้ำราด</v>
          </cell>
          <cell r="AJ143" t="str">
            <v>อ้อยปลูก</v>
          </cell>
          <cell r="AK143"/>
          <cell r="AL143" t="str">
            <v>Sup</v>
          </cell>
          <cell r="AM143"/>
          <cell r="AN143"/>
          <cell r="AO143"/>
          <cell r="AP143"/>
          <cell r="AQ143">
            <v>0</v>
          </cell>
          <cell r="AR143" t="str">
            <v>sup</v>
          </cell>
          <cell r="AS143">
            <v>0</v>
          </cell>
          <cell r="AT143"/>
          <cell r="AU143"/>
          <cell r="AV143"/>
          <cell r="AW143">
            <v>14.61</v>
          </cell>
          <cell r="AX143" t="str">
            <v>น้ำหยดMove</v>
          </cell>
          <cell r="AY143" t="str">
            <v>เครื่องยนต์</v>
          </cell>
          <cell r="AZ143" t="str">
            <v>จ้างเหมา</v>
          </cell>
          <cell r="BA143">
            <v>2</v>
          </cell>
          <cell r="BB143"/>
          <cell r="BC143" t="str">
            <v>KK-3</v>
          </cell>
          <cell r="BD143">
            <v>1.85</v>
          </cell>
          <cell r="BE143" t="str">
            <v>เดี่ยว</v>
          </cell>
          <cell r="BF143" t="str">
            <v>เหนียว</v>
          </cell>
          <cell r="BG143" t="str">
            <v>ผ่าน</v>
          </cell>
          <cell r="BH143" t="str">
            <v>รถตัด</v>
          </cell>
        </row>
        <row r="144">
          <cell r="G144">
            <v>863</v>
          </cell>
          <cell r="H144" t="str">
            <v>BSC</v>
          </cell>
          <cell r="I144"/>
          <cell r="J144">
            <v>6.21</v>
          </cell>
          <cell r="K144">
            <v>6.21</v>
          </cell>
          <cell r="L144"/>
          <cell r="M144"/>
          <cell r="N144" t="str">
            <v>อ้อยน้ำราด</v>
          </cell>
          <cell r="O144"/>
          <cell r="P144"/>
          <cell r="Q144">
            <v>0</v>
          </cell>
          <cell r="R144"/>
          <cell r="S144"/>
          <cell r="T144"/>
          <cell r="U144">
            <v>6.21</v>
          </cell>
          <cell r="V144"/>
          <cell r="W144">
            <v>6.21</v>
          </cell>
          <cell r="X144">
            <v>74.52</v>
          </cell>
          <cell r="Y144">
            <v>12</v>
          </cell>
          <cell r="Z144">
            <v>462.76919999999996</v>
          </cell>
          <cell r="AA144">
            <v>74.52</v>
          </cell>
          <cell r="AB144">
            <v>74.52</v>
          </cell>
          <cell r="AC144">
            <v>12</v>
          </cell>
          <cell r="AD144">
            <v>68.31</v>
          </cell>
          <cell r="AE144">
            <v>11</v>
          </cell>
          <cell r="AF144"/>
          <cell r="AG144">
            <v>3.2334943639291462</v>
          </cell>
          <cell r="AH144">
            <v>242592</v>
          </cell>
          <cell r="AI144" t="str">
            <v>อ้อยน้ำราด</v>
          </cell>
          <cell r="AJ144" t="str">
            <v>อ้อยปลูก</v>
          </cell>
          <cell r="AK144"/>
          <cell r="AL144" t="str">
            <v>Sup</v>
          </cell>
          <cell r="AM144"/>
          <cell r="AN144"/>
          <cell r="AO144"/>
          <cell r="AP144"/>
          <cell r="AQ144">
            <v>0</v>
          </cell>
          <cell r="AR144" t="str">
            <v>sup</v>
          </cell>
          <cell r="AS144">
            <v>0</v>
          </cell>
          <cell r="AT144"/>
          <cell r="AU144"/>
          <cell r="AV144"/>
          <cell r="AW144">
            <v>6.21</v>
          </cell>
          <cell r="AX144" t="str">
            <v>น้ำหยดMove</v>
          </cell>
          <cell r="AY144" t="str">
            <v>เครื่องยนต์</v>
          </cell>
          <cell r="AZ144" t="str">
            <v>จ้างเหมา</v>
          </cell>
          <cell r="BA144">
            <v>2</v>
          </cell>
          <cell r="BB144"/>
          <cell r="BC144" t="str">
            <v>KK-3</v>
          </cell>
          <cell r="BD144">
            <v>1.85</v>
          </cell>
          <cell r="BE144" t="str">
            <v>เดี่ยว</v>
          </cell>
          <cell r="BF144" t="str">
            <v>เหนียว</v>
          </cell>
          <cell r="BG144" t="str">
            <v>ผ่าน</v>
          </cell>
          <cell r="BH144" t="str">
            <v>รถตัด</v>
          </cell>
        </row>
        <row r="145">
          <cell r="G145">
            <v>864</v>
          </cell>
          <cell r="H145" t="str">
            <v>BSC</v>
          </cell>
          <cell r="I145"/>
          <cell r="J145">
            <v>6.27</v>
          </cell>
          <cell r="K145">
            <v>6.27</v>
          </cell>
          <cell r="L145"/>
          <cell r="M145"/>
          <cell r="N145" t="str">
            <v>อ้อยน้ำราด</v>
          </cell>
          <cell r="O145"/>
          <cell r="P145"/>
          <cell r="Q145">
            <v>0</v>
          </cell>
          <cell r="R145"/>
          <cell r="S145"/>
          <cell r="T145"/>
          <cell r="U145">
            <v>6.27</v>
          </cell>
          <cell r="V145"/>
          <cell r="W145">
            <v>6.27</v>
          </cell>
          <cell r="X145">
            <v>75.239999999999995</v>
          </cell>
          <cell r="Y145">
            <v>12</v>
          </cell>
          <cell r="Z145">
            <v>432.44189999999998</v>
          </cell>
          <cell r="AA145">
            <v>68.97</v>
          </cell>
          <cell r="AB145">
            <v>68.97</v>
          </cell>
          <cell r="AC145">
            <v>11</v>
          </cell>
          <cell r="AD145">
            <v>56.429999999999993</v>
          </cell>
          <cell r="AE145">
            <v>9</v>
          </cell>
          <cell r="AF145"/>
          <cell r="AG145">
            <v>3.3732057416267942</v>
          </cell>
          <cell r="AH145">
            <v>242592</v>
          </cell>
          <cell r="AI145" t="str">
            <v>อ้อยน้ำราด</v>
          </cell>
          <cell r="AJ145" t="str">
            <v>อ้อยปลูก</v>
          </cell>
          <cell r="AK145"/>
          <cell r="AL145" t="str">
            <v>Sup</v>
          </cell>
          <cell r="AM145"/>
          <cell r="AN145"/>
          <cell r="AO145"/>
          <cell r="AP145"/>
          <cell r="AQ145">
            <v>0</v>
          </cell>
          <cell r="AR145" t="str">
            <v>sup</v>
          </cell>
          <cell r="AS145">
            <v>0</v>
          </cell>
          <cell r="AT145"/>
          <cell r="AU145"/>
          <cell r="AV145"/>
          <cell r="AW145">
            <v>6.27</v>
          </cell>
          <cell r="AX145" t="str">
            <v>น้ำหยดMove</v>
          </cell>
          <cell r="AY145" t="str">
            <v>เครื่องยนต์</v>
          </cell>
          <cell r="AZ145" t="str">
            <v>จ้างเหมา</v>
          </cell>
          <cell r="BA145">
            <v>2</v>
          </cell>
          <cell r="BB145"/>
          <cell r="BC145" t="str">
            <v>KK-3</v>
          </cell>
          <cell r="BD145">
            <v>1.85</v>
          </cell>
          <cell r="BE145" t="str">
            <v>เดี่ยว</v>
          </cell>
          <cell r="BF145" t="str">
            <v>เหนียว</v>
          </cell>
          <cell r="BG145" t="str">
            <v>ผ่าน</v>
          </cell>
          <cell r="BH145" t="str">
            <v>รถตัด</v>
          </cell>
        </row>
        <row r="146">
          <cell r="G146">
            <v>865</v>
          </cell>
          <cell r="H146" t="str">
            <v>BSC</v>
          </cell>
          <cell r="I146"/>
          <cell r="J146">
            <v>29.09</v>
          </cell>
          <cell r="K146">
            <v>30.98</v>
          </cell>
          <cell r="L146"/>
          <cell r="M146"/>
          <cell r="N146" t="str">
            <v>พักดิน</v>
          </cell>
          <cell r="O146"/>
          <cell r="P146"/>
          <cell r="Q146">
            <v>0</v>
          </cell>
          <cell r="R146"/>
          <cell r="S146">
            <v>30.98</v>
          </cell>
          <cell r="T146"/>
          <cell r="U146"/>
          <cell r="V146"/>
          <cell r="W146">
            <v>30.98</v>
          </cell>
          <cell r="X146"/>
          <cell r="Y146"/>
          <cell r="Z146"/>
          <cell r="AA146"/>
          <cell r="AB146"/>
          <cell r="AC146"/>
          <cell r="AD146"/>
          <cell r="AE146"/>
          <cell r="AF146"/>
          <cell r="AG146">
            <v>7.7714654615881198</v>
          </cell>
          <cell r="AH146"/>
          <cell r="AI146" t="str">
            <v>พักดิน</v>
          </cell>
          <cell r="AJ146" t="str">
            <v>พักดิน</v>
          </cell>
          <cell r="AK146"/>
          <cell r="AL146" t="str">
            <v>Sup</v>
          </cell>
          <cell r="AM146"/>
          <cell r="AN146"/>
          <cell r="AO146"/>
          <cell r="AP146"/>
          <cell r="AQ146">
            <v>0</v>
          </cell>
          <cell r="AR146"/>
          <cell r="AS146"/>
          <cell r="AT146"/>
          <cell r="AU146"/>
          <cell r="AV146"/>
          <cell r="AW146"/>
          <cell r="AX146"/>
          <cell r="AY146"/>
          <cell r="AZ146"/>
          <cell r="BA146"/>
          <cell r="BB146"/>
          <cell r="BC146"/>
          <cell r="BD146"/>
          <cell r="BE146"/>
          <cell r="BF146" t="str">
            <v>เหนียว</v>
          </cell>
          <cell r="BG146"/>
          <cell r="BH146"/>
        </row>
        <row r="147">
          <cell r="G147">
            <v>866</v>
          </cell>
          <cell r="H147"/>
          <cell r="I147"/>
          <cell r="J147">
            <v>2.21</v>
          </cell>
          <cell r="K147">
            <v>2.08</v>
          </cell>
          <cell r="L147"/>
          <cell r="M147"/>
          <cell r="N147" t="str">
            <v>ให้ชาวไร่เช่า</v>
          </cell>
          <cell r="O147" t="str">
            <v>เพิ่ม</v>
          </cell>
          <cell r="P147"/>
          <cell r="Q147">
            <v>0</v>
          </cell>
          <cell r="R147">
            <v>2.08</v>
          </cell>
          <cell r="S147"/>
          <cell r="T147"/>
          <cell r="U147"/>
          <cell r="V147"/>
          <cell r="W147">
            <v>0</v>
          </cell>
          <cell r="X147"/>
          <cell r="Y147"/>
          <cell r="Z147"/>
          <cell r="AA147"/>
          <cell r="AB147"/>
          <cell r="AC147"/>
          <cell r="AD147"/>
          <cell r="AE147"/>
          <cell r="AF147"/>
          <cell r="AG147">
            <v>0</v>
          </cell>
          <cell r="AH147"/>
          <cell r="AI147"/>
          <cell r="AJ147"/>
          <cell r="AK147"/>
          <cell r="AL147" t="str">
            <v>Sup</v>
          </cell>
          <cell r="AM147"/>
          <cell r="AN147"/>
          <cell r="AO147"/>
          <cell r="AP147"/>
          <cell r="AQ147">
            <v>0</v>
          </cell>
          <cell r="AR147"/>
          <cell r="AS147"/>
          <cell r="AT147"/>
          <cell r="AU147"/>
          <cell r="AV147"/>
          <cell r="AW147"/>
          <cell r="AX147"/>
          <cell r="AY147"/>
          <cell r="AZ147"/>
          <cell r="BA147"/>
          <cell r="BB147"/>
          <cell r="BC147"/>
          <cell r="BD147"/>
          <cell r="BE147"/>
          <cell r="BF147" t="str">
            <v>เหนียว</v>
          </cell>
          <cell r="BG147"/>
          <cell r="BH147"/>
        </row>
        <row r="148">
          <cell r="G148">
            <v>867</v>
          </cell>
          <cell r="H148" t="str">
            <v>BSC</v>
          </cell>
          <cell r="I148"/>
          <cell r="J148">
            <v>11.6</v>
          </cell>
          <cell r="K148">
            <v>11.6</v>
          </cell>
          <cell r="L148"/>
          <cell r="M148"/>
          <cell r="N148" t="str">
            <v>อ้อยน้ำราด</v>
          </cell>
          <cell r="O148"/>
          <cell r="P148"/>
          <cell r="Q148">
            <v>0</v>
          </cell>
          <cell r="R148"/>
          <cell r="S148"/>
          <cell r="T148"/>
          <cell r="U148">
            <v>11.6</v>
          </cell>
          <cell r="V148"/>
          <cell r="W148">
            <v>11.6</v>
          </cell>
          <cell r="X148">
            <v>139.19999999999999</v>
          </cell>
          <cell r="Y148">
            <v>12</v>
          </cell>
          <cell r="Z148">
            <v>1211.04</v>
          </cell>
          <cell r="AA148">
            <v>104.39999999999999</v>
          </cell>
          <cell r="AB148">
            <v>104.39999999999999</v>
          </cell>
          <cell r="AC148">
            <v>9</v>
          </cell>
          <cell r="AD148">
            <v>69.599999999999994</v>
          </cell>
          <cell r="AE148">
            <v>6</v>
          </cell>
          <cell r="AF148"/>
          <cell r="AG148">
            <v>4.5120689655172415</v>
          </cell>
          <cell r="AH148">
            <v>242584</v>
          </cell>
          <cell r="AI148" t="str">
            <v>อ้อยน้ำราด</v>
          </cell>
          <cell r="AJ148" t="str">
            <v>อ้อยปลูก</v>
          </cell>
          <cell r="AK148"/>
          <cell r="AL148" t="str">
            <v>Sup</v>
          </cell>
          <cell r="AM148"/>
          <cell r="AN148"/>
          <cell r="AO148"/>
          <cell r="AP148"/>
          <cell r="AQ148">
            <v>0</v>
          </cell>
          <cell r="AR148" t="str">
            <v>sup</v>
          </cell>
          <cell r="AS148">
            <v>0</v>
          </cell>
          <cell r="AT148"/>
          <cell r="AU148"/>
          <cell r="AV148"/>
          <cell r="AW148">
            <v>11.6</v>
          </cell>
          <cell r="AX148" t="str">
            <v>น้ำหยดMove</v>
          </cell>
          <cell r="AY148" t="str">
            <v>เครื่องยนต์</v>
          </cell>
          <cell r="AZ148" t="str">
            <v>จ้างเหมา</v>
          </cell>
          <cell r="BA148">
            <v>2</v>
          </cell>
          <cell r="BB148"/>
          <cell r="BC148" t="str">
            <v>KK-3</v>
          </cell>
          <cell r="BD148">
            <v>1.85</v>
          </cell>
          <cell r="BE148" t="str">
            <v>เดี่ยว</v>
          </cell>
          <cell r="BF148" t="str">
            <v>เหนียว</v>
          </cell>
          <cell r="BG148" t="str">
            <v>ผ่าน</v>
          </cell>
          <cell r="BH148" t="str">
            <v>รถตัด</v>
          </cell>
        </row>
        <row r="149">
          <cell r="G149">
            <v>868</v>
          </cell>
          <cell r="H149" t="str">
            <v>BSC</v>
          </cell>
          <cell r="I149"/>
          <cell r="J149">
            <v>10.93</v>
          </cell>
          <cell r="K149">
            <v>10.93</v>
          </cell>
          <cell r="L149"/>
          <cell r="M149"/>
          <cell r="N149" t="str">
            <v>ให้ชาวไร่เช่า</v>
          </cell>
          <cell r="O149"/>
          <cell r="P149"/>
          <cell r="Q149">
            <v>0</v>
          </cell>
          <cell r="R149">
            <v>10.93</v>
          </cell>
          <cell r="S149"/>
          <cell r="T149"/>
          <cell r="U149"/>
          <cell r="V149"/>
          <cell r="W149">
            <v>0</v>
          </cell>
          <cell r="X149"/>
          <cell r="Y149"/>
          <cell r="Z149"/>
          <cell r="AA149"/>
          <cell r="AB149"/>
          <cell r="AC149"/>
          <cell r="AD149"/>
          <cell r="AE149"/>
          <cell r="AF149"/>
          <cell r="AG149">
            <v>0</v>
          </cell>
          <cell r="AH149"/>
          <cell r="AI149"/>
          <cell r="AJ149"/>
          <cell r="AK149"/>
          <cell r="AL149" t="str">
            <v>Rain</v>
          </cell>
          <cell r="AM149"/>
          <cell r="AN149"/>
          <cell r="AO149"/>
          <cell r="AP149"/>
          <cell r="AQ149">
            <v>0</v>
          </cell>
          <cell r="AR149"/>
          <cell r="AS149"/>
          <cell r="AT149"/>
          <cell r="AU149"/>
          <cell r="AV149"/>
          <cell r="AW149"/>
          <cell r="AX149"/>
          <cell r="AY149"/>
          <cell r="AZ149"/>
          <cell r="BA149"/>
          <cell r="BB149"/>
          <cell r="BC149"/>
          <cell r="BD149"/>
          <cell r="BE149"/>
          <cell r="BF149" t="str">
            <v>เหนียว</v>
          </cell>
          <cell r="BG149"/>
          <cell r="BH149"/>
        </row>
        <row r="150">
          <cell r="G150">
            <v>869</v>
          </cell>
          <cell r="H150" t="str">
            <v>BSC</v>
          </cell>
          <cell r="I150"/>
          <cell r="J150">
            <v>8.14</v>
          </cell>
          <cell r="K150">
            <v>8.14</v>
          </cell>
          <cell r="L150"/>
          <cell r="M150"/>
          <cell r="N150" t="str">
            <v>ให้ชาวไร่เช่า</v>
          </cell>
          <cell r="O150"/>
          <cell r="P150"/>
          <cell r="Q150">
            <v>0</v>
          </cell>
          <cell r="R150">
            <v>8.14</v>
          </cell>
          <cell r="S150"/>
          <cell r="T150"/>
          <cell r="U150"/>
          <cell r="V150"/>
          <cell r="W150">
            <v>0</v>
          </cell>
          <cell r="X150"/>
          <cell r="Y150"/>
          <cell r="Z150"/>
          <cell r="AA150"/>
          <cell r="AB150"/>
          <cell r="AC150"/>
          <cell r="AD150"/>
          <cell r="AE150"/>
          <cell r="AF150"/>
          <cell r="AG150">
            <v>0</v>
          </cell>
          <cell r="AH150"/>
          <cell r="AI150"/>
          <cell r="AJ150"/>
          <cell r="AK150"/>
          <cell r="AL150" t="str">
            <v>Rain</v>
          </cell>
          <cell r="AM150"/>
          <cell r="AN150"/>
          <cell r="AO150"/>
          <cell r="AP150"/>
          <cell r="AQ150">
            <v>0</v>
          </cell>
          <cell r="AR150"/>
          <cell r="AS150"/>
          <cell r="AT150"/>
          <cell r="AU150"/>
          <cell r="AV150"/>
          <cell r="AW150"/>
          <cell r="AX150"/>
          <cell r="AY150"/>
          <cell r="AZ150"/>
          <cell r="BA150"/>
          <cell r="BB150"/>
          <cell r="BC150"/>
          <cell r="BD150"/>
          <cell r="BE150"/>
          <cell r="BF150" t="str">
            <v>เหนียว</v>
          </cell>
          <cell r="BG150"/>
          <cell r="BH150"/>
        </row>
        <row r="151">
          <cell r="G151">
            <v>870</v>
          </cell>
          <cell r="H151"/>
          <cell r="I151"/>
          <cell r="J151">
            <v>18.600000000000001</v>
          </cell>
          <cell r="K151">
            <v>18.600000000000001</v>
          </cell>
          <cell r="L151"/>
          <cell r="M151"/>
          <cell r="N151" t="str">
            <v>ให้ชาวไร่เช่า</v>
          </cell>
          <cell r="O151"/>
          <cell r="P151"/>
          <cell r="Q151">
            <v>0</v>
          </cell>
          <cell r="R151">
            <v>18.600000000000001</v>
          </cell>
          <cell r="S151"/>
          <cell r="T151"/>
          <cell r="U151"/>
          <cell r="V151"/>
          <cell r="W151">
            <v>0</v>
          </cell>
          <cell r="X151"/>
          <cell r="Y151"/>
          <cell r="Z151"/>
          <cell r="AA151"/>
          <cell r="AB151"/>
          <cell r="AC151"/>
          <cell r="AD151"/>
          <cell r="AE151"/>
          <cell r="AF151"/>
          <cell r="AG151">
            <v>0</v>
          </cell>
          <cell r="AH151"/>
          <cell r="AI151"/>
          <cell r="AJ151"/>
          <cell r="AK151"/>
          <cell r="AL151" t="str">
            <v>Rain</v>
          </cell>
          <cell r="AM151"/>
          <cell r="AN151"/>
          <cell r="AO151"/>
          <cell r="AP151"/>
          <cell r="AQ151">
            <v>0</v>
          </cell>
          <cell r="AR151"/>
          <cell r="AS151"/>
          <cell r="AT151"/>
          <cell r="AU151"/>
          <cell r="AV151"/>
          <cell r="AW151"/>
          <cell r="AX151"/>
          <cell r="AY151"/>
          <cell r="AZ151"/>
          <cell r="BA151"/>
          <cell r="BB151"/>
          <cell r="BC151"/>
          <cell r="BD151"/>
          <cell r="BE151"/>
          <cell r="BF151" t="str">
            <v>เหนียว</v>
          </cell>
          <cell r="BG151"/>
          <cell r="BH151"/>
        </row>
        <row r="152">
          <cell r="G152">
            <v>871</v>
          </cell>
          <cell r="H152" t="str">
            <v>BSC</v>
          </cell>
          <cell r="I152"/>
          <cell r="J152">
            <v>4.45</v>
          </cell>
          <cell r="K152">
            <v>4.45</v>
          </cell>
          <cell r="L152"/>
          <cell r="M152"/>
          <cell r="N152" t="str">
            <v>ให้ชาวไร่เช่า</v>
          </cell>
          <cell r="O152"/>
          <cell r="P152"/>
          <cell r="Q152">
            <v>0</v>
          </cell>
          <cell r="R152">
            <v>4.45</v>
          </cell>
          <cell r="S152"/>
          <cell r="T152"/>
          <cell r="U152"/>
          <cell r="V152"/>
          <cell r="W152">
            <v>0</v>
          </cell>
          <cell r="X152"/>
          <cell r="Y152"/>
          <cell r="Z152"/>
          <cell r="AA152"/>
          <cell r="AB152"/>
          <cell r="AC152"/>
          <cell r="AD152"/>
          <cell r="AE152"/>
          <cell r="AF152"/>
          <cell r="AG152">
            <v>0</v>
          </cell>
          <cell r="AH152"/>
          <cell r="AI152"/>
          <cell r="AJ152"/>
          <cell r="AK152"/>
          <cell r="AL152" t="str">
            <v>Rain</v>
          </cell>
          <cell r="AM152"/>
          <cell r="AN152"/>
          <cell r="AO152"/>
          <cell r="AP152"/>
          <cell r="AQ152">
            <v>0</v>
          </cell>
          <cell r="AR152"/>
          <cell r="AS152"/>
          <cell r="AT152"/>
          <cell r="AU152"/>
          <cell r="AV152"/>
          <cell r="AW152"/>
          <cell r="AX152"/>
          <cell r="AY152"/>
          <cell r="AZ152"/>
          <cell r="BA152"/>
          <cell r="BB152"/>
          <cell r="BC152"/>
          <cell r="BD152"/>
          <cell r="BE152"/>
          <cell r="BF152" t="str">
            <v>เหนียว</v>
          </cell>
          <cell r="BG152"/>
          <cell r="BH152"/>
        </row>
        <row r="153">
          <cell r="G153">
            <v>872</v>
          </cell>
          <cell r="H153" t="str">
            <v>BSC</v>
          </cell>
          <cell r="I153"/>
          <cell r="J153">
            <v>14.56</v>
          </cell>
          <cell r="K153">
            <v>14.56</v>
          </cell>
          <cell r="L153"/>
          <cell r="M153"/>
          <cell r="N153" t="str">
            <v>ให้ชาวไร่เช่า</v>
          </cell>
          <cell r="O153"/>
          <cell r="P153"/>
          <cell r="Q153">
            <v>0</v>
          </cell>
          <cell r="R153">
            <v>14.56</v>
          </cell>
          <cell r="S153"/>
          <cell r="T153"/>
          <cell r="U153"/>
          <cell r="V153"/>
          <cell r="W153">
            <v>0</v>
          </cell>
          <cell r="X153"/>
          <cell r="Y153"/>
          <cell r="Z153"/>
          <cell r="AA153"/>
          <cell r="AB153"/>
          <cell r="AC153"/>
          <cell r="AD153"/>
          <cell r="AE153"/>
          <cell r="AF153"/>
          <cell r="AG153">
            <v>0</v>
          </cell>
          <cell r="AH153"/>
          <cell r="AI153"/>
          <cell r="AJ153"/>
          <cell r="AK153"/>
          <cell r="AL153" t="str">
            <v>Fully</v>
          </cell>
          <cell r="AM153"/>
          <cell r="AN153"/>
          <cell r="AO153"/>
          <cell r="AP153"/>
          <cell r="AQ153">
            <v>0</v>
          </cell>
          <cell r="AR153"/>
          <cell r="AS153"/>
          <cell r="AT153"/>
          <cell r="AU153"/>
          <cell r="AV153"/>
          <cell r="AW153"/>
          <cell r="AX153"/>
          <cell r="AY153"/>
          <cell r="AZ153"/>
          <cell r="BA153"/>
          <cell r="BB153"/>
          <cell r="BC153"/>
          <cell r="BD153"/>
          <cell r="BE153"/>
          <cell r="BF153" t="str">
            <v>เหนียว</v>
          </cell>
          <cell r="BG153"/>
          <cell r="BH153"/>
        </row>
        <row r="154">
          <cell r="G154">
            <v>873</v>
          </cell>
          <cell r="H154" t="str">
            <v>BSC</v>
          </cell>
          <cell r="I154"/>
          <cell r="J154">
            <v>6.12</v>
          </cell>
          <cell r="K154">
            <v>6.12</v>
          </cell>
          <cell r="L154"/>
          <cell r="M154"/>
          <cell r="N154" t="str">
            <v>ให้ชาวไร่เช่า</v>
          </cell>
          <cell r="O154"/>
          <cell r="P154"/>
          <cell r="Q154">
            <v>0</v>
          </cell>
          <cell r="R154">
            <v>6.12</v>
          </cell>
          <cell r="S154"/>
          <cell r="T154"/>
          <cell r="U154"/>
          <cell r="V154"/>
          <cell r="W154">
            <v>0</v>
          </cell>
          <cell r="X154"/>
          <cell r="Y154"/>
          <cell r="Z154"/>
          <cell r="AA154"/>
          <cell r="AB154"/>
          <cell r="AC154"/>
          <cell r="AD154"/>
          <cell r="AE154"/>
          <cell r="AF154"/>
          <cell r="AG154">
            <v>0</v>
          </cell>
          <cell r="AH154"/>
          <cell r="AI154"/>
          <cell r="AJ154"/>
          <cell r="AK154"/>
          <cell r="AL154" t="str">
            <v>Fully</v>
          </cell>
          <cell r="AM154"/>
          <cell r="AN154"/>
          <cell r="AO154"/>
          <cell r="AP154"/>
          <cell r="AQ154">
            <v>0</v>
          </cell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/>
          <cell r="BD154"/>
          <cell r="BE154"/>
          <cell r="BF154" t="str">
            <v>เหนียว</v>
          </cell>
          <cell r="BG154"/>
          <cell r="BH154"/>
        </row>
        <row r="155">
          <cell r="G155">
            <v>874</v>
          </cell>
          <cell r="H155" t="str">
            <v>BSC</v>
          </cell>
          <cell r="I155"/>
          <cell r="J155">
            <v>17.260000000000002</v>
          </cell>
          <cell r="K155">
            <v>17.260000000000002</v>
          </cell>
          <cell r="L155"/>
          <cell r="M155"/>
          <cell r="N155" t="str">
            <v>ให้ชาวไร่เช่า</v>
          </cell>
          <cell r="O155"/>
          <cell r="P155"/>
          <cell r="Q155">
            <v>0</v>
          </cell>
          <cell r="R155">
            <v>17.260000000000002</v>
          </cell>
          <cell r="S155"/>
          <cell r="T155"/>
          <cell r="U155"/>
          <cell r="V155"/>
          <cell r="W155">
            <v>0</v>
          </cell>
          <cell r="X155"/>
          <cell r="Y155"/>
          <cell r="Z155"/>
          <cell r="AA155"/>
          <cell r="AB155"/>
          <cell r="AC155"/>
          <cell r="AD155"/>
          <cell r="AE155"/>
          <cell r="AF155"/>
          <cell r="AG155">
            <v>0</v>
          </cell>
          <cell r="AH155"/>
          <cell r="AI155"/>
          <cell r="AJ155"/>
          <cell r="AK155"/>
          <cell r="AL155" t="str">
            <v>Sup</v>
          </cell>
          <cell r="AM155"/>
          <cell r="AN155"/>
          <cell r="AO155"/>
          <cell r="AP155"/>
          <cell r="AQ155">
            <v>0</v>
          </cell>
          <cell r="AR155"/>
          <cell r="AS155"/>
          <cell r="AT155"/>
          <cell r="AU155"/>
          <cell r="AV155"/>
          <cell r="AW155"/>
          <cell r="AX155"/>
          <cell r="AY155"/>
          <cell r="AZ155"/>
          <cell r="BA155"/>
          <cell r="BB155"/>
          <cell r="BC155"/>
          <cell r="BD155"/>
          <cell r="BE155"/>
          <cell r="BF155" t="str">
            <v>เหนียว</v>
          </cell>
          <cell r="BG155"/>
          <cell r="BH155"/>
        </row>
        <row r="156">
          <cell r="G156">
            <v>875</v>
          </cell>
          <cell r="H156" t="str">
            <v>BSC</v>
          </cell>
          <cell r="I156"/>
          <cell r="J156">
            <v>5.87</v>
          </cell>
          <cell r="K156">
            <v>5.87</v>
          </cell>
          <cell r="L156"/>
          <cell r="M156"/>
          <cell r="N156" t="str">
            <v>ให้ชาวไร่เช่า</v>
          </cell>
          <cell r="O156"/>
          <cell r="P156"/>
          <cell r="Q156">
            <v>0</v>
          </cell>
          <cell r="R156">
            <v>5.87</v>
          </cell>
          <cell r="S156"/>
          <cell r="T156"/>
          <cell r="U156"/>
          <cell r="V156"/>
          <cell r="W156">
            <v>0</v>
          </cell>
          <cell r="X156"/>
          <cell r="Y156"/>
          <cell r="Z156"/>
          <cell r="AA156"/>
          <cell r="AB156"/>
          <cell r="AC156"/>
          <cell r="AD156"/>
          <cell r="AE156"/>
          <cell r="AF156"/>
          <cell r="AG156">
            <v>0</v>
          </cell>
          <cell r="AH156"/>
          <cell r="AI156"/>
          <cell r="AJ156"/>
          <cell r="AK156"/>
          <cell r="AL156" t="str">
            <v>Sup</v>
          </cell>
          <cell r="AM156"/>
          <cell r="AN156"/>
          <cell r="AO156"/>
          <cell r="AP156"/>
          <cell r="AQ156">
            <v>0</v>
          </cell>
          <cell r="AR156"/>
          <cell r="AS156"/>
          <cell r="AT156"/>
          <cell r="AU156"/>
          <cell r="AV156"/>
          <cell r="AW156"/>
          <cell r="AX156"/>
          <cell r="AY156"/>
          <cell r="AZ156"/>
          <cell r="BA156"/>
          <cell r="BB156"/>
          <cell r="BC156"/>
          <cell r="BD156"/>
          <cell r="BE156"/>
          <cell r="BF156" t="str">
            <v>เหนียว</v>
          </cell>
          <cell r="BG156"/>
          <cell r="BH156"/>
        </row>
        <row r="157">
          <cell r="G157">
            <v>876</v>
          </cell>
          <cell r="H157" t="str">
            <v>BSC</v>
          </cell>
          <cell r="I157"/>
          <cell r="J157">
            <v>27.31</v>
          </cell>
          <cell r="K157">
            <v>27.31</v>
          </cell>
          <cell r="L157"/>
          <cell r="M157"/>
          <cell r="N157" t="str">
            <v>ให้ชาวไร่เช่า</v>
          </cell>
          <cell r="O157"/>
          <cell r="P157"/>
          <cell r="Q157">
            <v>0</v>
          </cell>
          <cell r="R157">
            <v>27.31</v>
          </cell>
          <cell r="S157"/>
          <cell r="T157"/>
          <cell r="U157"/>
          <cell r="V157"/>
          <cell r="W157">
            <v>0</v>
          </cell>
          <cell r="X157"/>
          <cell r="Y157"/>
          <cell r="Z157"/>
          <cell r="AA157"/>
          <cell r="AB157"/>
          <cell r="AC157"/>
          <cell r="AD157"/>
          <cell r="AE157"/>
          <cell r="AF157"/>
          <cell r="AG157">
            <v>0</v>
          </cell>
          <cell r="AH157"/>
          <cell r="AI157"/>
          <cell r="AJ157"/>
          <cell r="AK157"/>
          <cell r="AL157" t="str">
            <v>Sup</v>
          </cell>
          <cell r="AM157"/>
          <cell r="AN157"/>
          <cell r="AO157"/>
          <cell r="AP157"/>
          <cell r="AQ157">
            <v>0</v>
          </cell>
          <cell r="AR157"/>
          <cell r="AS157"/>
          <cell r="AT157"/>
          <cell r="AU157"/>
          <cell r="AV157"/>
          <cell r="AW157"/>
          <cell r="AX157"/>
          <cell r="AY157"/>
          <cell r="AZ157"/>
          <cell r="BA157"/>
          <cell r="BB157"/>
          <cell r="BC157"/>
          <cell r="BD157"/>
          <cell r="BE157"/>
          <cell r="BF157" t="str">
            <v>เหนียว</v>
          </cell>
          <cell r="BG157"/>
          <cell r="BH157"/>
        </row>
        <row r="158">
          <cell r="G158">
            <v>877</v>
          </cell>
          <cell r="H158"/>
          <cell r="I158"/>
          <cell r="J158">
            <v>12.53</v>
          </cell>
          <cell r="K158">
            <v>12.53</v>
          </cell>
          <cell r="L158"/>
          <cell r="M158"/>
          <cell r="N158" t="str">
            <v>ให้ชาวไร่เช่า</v>
          </cell>
          <cell r="O158"/>
          <cell r="P158"/>
          <cell r="Q158">
            <v>0</v>
          </cell>
          <cell r="R158">
            <v>12.53</v>
          </cell>
          <cell r="S158"/>
          <cell r="T158"/>
          <cell r="U158"/>
          <cell r="V158"/>
          <cell r="W158">
            <v>0</v>
          </cell>
          <cell r="X158"/>
          <cell r="Y158"/>
          <cell r="Z158"/>
          <cell r="AA158"/>
          <cell r="AB158"/>
          <cell r="AC158"/>
          <cell r="AD158"/>
          <cell r="AE158"/>
          <cell r="AF158"/>
          <cell r="AG158">
            <v>0</v>
          </cell>
          <cell r="AH158"/>
          <cell r="AI158"/>
          <cell r="AJ158"/>
          <cell r="AK158"/>
          <cell r="AL158" t="str">
            <v>Sup</v>
          </cell>
          <cell r="AM158"/>
          <cell r="AN158"/>
          <cell r="AO158"/>
          <cell r="AP158"/>
          <cell r="AQ158">
            <v>0</v>
          </cell>
          <cell r="AR158"/>
          <cell r="AS158"/>
          <cell r="AT158"/>
          <cell r="AU158"/>
          <cell r="AV158"/>
          <cell r="AW158"/>
          <cell r="AX158"/>
          <cell r="AY158"/>
          <cell r="AZ158"/>
          <cell r="BA158"/>
          <cell r="BB158"/>
          <cell r="BC158"/>
          <cell r="BD158"/>
          <cell r="BE158"/>
          <cell r="BF158" t="str">
            <v>เหนียว</v>
          </cell>
          <cell r="BG158"/>
          <cell r="BH158"/>
        </row>
        <row r="159">
          <cell r="G159">
            <v>878</v>
          </cell>
          <cell r="H159"/>
          <cell r="I159"/>
          <cell r="J159">
            <v>3.13</v>
          </cell>
          <cell r="K159">
            <v>3.13</v>
          </cell>
          <cell r="L159"/>
          <cell r="M159"/>
          <cell r="N159" t="str">
            <v>ให้ชาวไร่เช่า</v>
          </cell>
          <cell r="O159"/>
          <cell r="P159"/>
          <cell r="Q159">
            <v>0</v>
          </cell>
          <cell r="R159">
            <v>3.13</v>
          </cell>
          <cell r="S159"/>
          <cell r="T159"/>
          <cell r="U159"/>
          <cell r="V159"/>
          <cell r="W159">
            <v>0</v>
          </cell>
          <cell r="X159"/>
          <cell r="Y159"/>
          <cell r="Z159"/>
          <cell r="AA159"/>
          <cell r="AB159"/>
          <cell r="AC159"/>
          <cell r="AD159"/>
          <cell r="AE159"/>
          <cell r="AF159"/>
          <cell r="AG159">
            <v>0</v>
          </cell>
          <cell r="AH159"/>
          <cell r="AI159"/>
          <cell r="AJ159"/>
          <cell r="AK159"/>
          <cell r="AL159" t="str">
            <v>Sup</v>
          </cell>
          <cell r="AM159"/>
          <cell r="AN159"/>
          <cell r="AO159"/>
          <cell r="AP159"/>
          <cell r="AQ159">
            <v>0</v>
          </cell>
          <cell r="AR159"/>
          <cell r="AS159"/>
          <cell r="AT159"/>
          <cell r="AU159"/>
          <cell r="AV159"/>
          <cell r="AW159"/>
          <cell r="AX159"/>
          <cell r="AY159"/>
          <cell r="AZ159"/>
          <cell r="BA159"/>
          <cell r="BB159"/>
          <cell r="BC159"/>
          <cell r="BD159"/>
          <cell r="BE159"/>
          <cell r="BF159" t="str">
            <v>เหนียว</v>
          </cell>
          <cell r="BG159"/>
          <cell r="BH159"/>
        </row>
        <row r="160">
          <cell r="G160">
            <v>880</v>
          </cell>
          <cell r="H160" t="str">
            <v>BSC</v>
          </cell>
          <cell r="I160"/>
          <cell r="J160">
            <v>6.23</v>
          </cell>
          <cell r="K160">
            <v>6.23</v>
          </cell>
          <cell r="L160"/>
          <cell r="M160"/>
          <cell r="N160" t="str">
            <v>ให้ชาวไร่เช่า</v>
          </cell>
          <cell r="O160"/>
          <cell r="P160"/>
          <cell r="Q160">
            <v>0</v>
          </cell>
          <cell r="R160">
            <v>6.23</v>
          </cell>
          <cell r="S160"/>
          <cell r="T160"/>
          <cell r="U160"/>
          <cell r="V160"/>
          <cell r="W160">
            <v>0</v>
          </cell>
          <cell r="X160"/>
          <cell r="Y160"/>
          <cell r="Z160"/>
          <cell r="AA160"/>
          <cell r="AB160"/>
          <cell r="AC160"/>
          <cell r="AD160"/>
          <cell r="AE160"/>
          <cell r="AF160"/>
          <cell r="AG160">
            <v>0</v>
          </cell>
          <cell r="AH160"/>
          <cell r="AI160"/>
          <cell r="AJ160"/>
          <cell r="AK160"/>
          <cell r="AL160" t="str">
            <v>Sup</v>
          </cell>
          <cell r="AM160"/>
          <cell r="AN160"/>
          <cell r="AO160"/>
          <cell r="AP160"/>
          <cell r="AQ160">
            <v>0</v>
          </cell>
          <cell r="AR160"/>
          <cell r="AS160"/>
          <cell r="AT160"/>
          <cell r="AU160"/>
          <cell r="AV160"/>
          <cell r="AW160"/>
          <cell r="AX160"/>
          <cell r="AY160"/>
          <cell r="AZ160"/>
          <cell r="BA160"/>
          <cell r="BB160"/>
          <cell r="BC160"/>
          <cell r="BD160"/>
          <cell r="BE160"/>
          <cell r="BF160" t="str">
            <v>เหนียว</v>
          </cell>
          <cell r="BG160"/>
          <cell r="BH160"/>
        </row>
        <row r="161">
          <cell r="G161">
            <v>2001</v>
          </cell>
          <cell r="H161" t="str">
            <v>BSC</v>
          </cell>
          <cell r="I161"/>
          <cell r="J161">
            <v>15.51</v>
          </cell>
          <cell r="K161">
            <v>15.51</v>
          </cell>
          <cell r="L161"/>
          <cell r="M161"/>
          <cell r="N161" t="str">
            <v>อ้อยตุลาคม</v>
          </cell>
          <cell r="O161"/>
          <cell r="P161"/>
          <cell r="Q161">
            <v>0</v>
          </cell>
          <cell r="R161"/>
          <cell r="S161"/>
          <cell r="T161"/>
          <cell r="U161">
            <v>15.51</v>
          </cell>
          <cell r="V161"/>
          <cell r="W161">
            <v>15.51</v>
          </cell>
          <cell r="X161">
            <v>232.65</v>
          </cell>
          <cell r="Y161">
            <v>15</v>
          </cell>
          <cell r="Z161">
            <v>2886.7212</v>
          </cell>
          <cell r="AA161">
            <v>186.12</v>
          </cell>
          <cell r="AB161">
            <v>186.12</v>
          </cell>
          <cell r="AC161">
            <v>12</v>
          </cell>
          <cell r="AD161">
            <v>186.12</v>
          </cell>
          <cell r="AE161">
            <v>12</v>
          </cell>
          <cell r="AF161"/>
          <cell r="AG161">
            <v>0</v>
          </cell>
          <cell r="AH161">
            <v>242509</v>
          </cell>
          <cell r="AI161" t="str">
            <v>อ้อยตุลาคม</v>
          </cell>
          <cell r="AJ161" t="str">
            <v>อ้อยปลูก</v>
          </cell>
          <cell r="AK161"/>
          <cell r="AL161" t="str">
            <v>Rain</v>
          </cell>
          <cell r="AM161"/>
          <cell r="AN161"/>
          <cell r="AO161"/>
          <cell r="AP161" t="str">
            <v>เจาะบาดาลเติมน้ำ+โซล่า</v>
          </cell>
          <cell r="AQ161">
            <v>0</v>
          </cell>
          <cell r="AR161" t="str">
            <v>sup</v>
          </cell>
          <cell r="AS161">
            <v>0</v>
          </cell>
          <cell r="AT161"/>
          <cell r="AU161"/>
          <cell r="AV161"/>
          <cell r="AW161">
            <v>15.51</v>
          </cell>
          <cell r="AX161" t="str">
            <v>น้ำหยดMove</v>
          </cell>
          <cell r="AY161" t="str">
            <v>เครื่องยนต์</v>
          </cell>
          <cell r="AZ161" t="str">
            <v>จ้างเหมา</v>
          </cell>
          <cell r="BA161">
            <v>2</v>
          </cell>
          <cell r="BB161"/>
          <cell r="BC161" t="str">
            <v>KK-3/PK2/PK3</v>
          </cell>
          <cell r="BD161">
            <v>1.85</v>
          </cell>
          <cell r="BE161" t="str">
            <v>คู่</v>
          </cell>
          <cell r="BF161" t="str">
            <v>เหนียว</v>
          </cell>
          <cell r="BG161" t="str">
            <v>ผ่าน</v>
          </cell>
          <cell r="BH161" t="str">
            <v>รถตัด</v>
          </cell>
        </row>
        <row r="162">
          <cell r="G162">
            <v>2002</v>
          </cell>
          <cell r="H162" t="str">
            <v>BSC</v>
          </cell>
          <cell r="I162"/>
          <cell r="J162">
            <v>15.89</v>
          </cell>
          <cell r="K162">
            <v>15.89</v>
          </cell>
          <cell r="L162"/>
          <cell r="M162"/>
          <cell r="N162" t="str">
            <v>อ้อยตุลาคม</v>
          </cell>
          <cell r="O162"/>
          <cell r="P162"/>
          <cell r="Q162">
            <v>0</v>
          </cell>
          <cell r="R162"/>
          <cell r="S162"/>
          <cell r="T162"/>
          <cell r="U162">
            <v>15.89</v>
          </cell>
          <cell r="V162"/>
          <cell r="W162">
            <v>15.89</v>
          </cell>
          <cell r="X162">
            <v>238.35000000000002</v>
          </cell>
          <cell r="Y162">
            <v>15</v>
          </cell>
          <cell r="Z162">
            <v>2777.4131000000002</v>
          </cell>
          <cell r="AA162">
            <v>174.79000000000002</v>
          </cell>
          <cell r="AB162">
            <v>174.79000000000002</v>
          </cell>
          <cell r="AC162">
            <v>11</v>
          </cell>
          <cell r="AD162">
            <v>190.68</v>
          </cell>
          <cell r="AE162">
            <v>12</v>
          </cell>
          <cell r="AF162"/>
          <cell r="AG162">
            <v>0</v>
          </cell>
          <cell r="AH162">
            <v>242505</v>
          </cell>
          <cell r="AI162" t="str">
            <v>อ้อยตุลาคม</v>
          </cell>
          <cell r="AJ162" t="str">
            <v>อ้อยปลูก</v>
          </cell>
          <cell r="AK162"/>
          <cell r="AL162" t="str">
            <v>Sup</v>
          </cell>
          <cell r="AM162"/>
          <cell r="AN162"/>
          <cell r="AO162"/>
          <cell r="AP162"/>
          <cell r="AQ162">
            <v>0</v>
          </cell>
          <cell r="AR162" t="str">
            <v>sup</v>
          </cell>
          <cell r="AS162">
            <v>0</v>
          </cell>
          <cell r="AT162"/>
          <cell r="AU162"/>
          <cell r="AV162"/>
          <cell r="AW162">
            <v>15.89</v>
          </cell>
          <cell r="AX162" t="str">
            <v>น้ำหยดMove</v>
          </cell>
          <cell r="AY162" t="str">
            <v>เครื่องยนต์</v>
          </cell>
          <cell r="AZ162" t="str">
            <v>จ้างเหมา</v>
          </cell>
          <cell r="BA162">
            <v>2</v>
          </cell>
          <cell r="BB162"/>
          <cell r="BC162" t="str">
            <v>KK-3/PK3</v>
          </cell>
          <cell r="BD162">
            <v>1.85</v>
          </cell>
          <cell r="BE162" t="str">
            <v>คู่</v>
          </cell>
          <cell r="BF162" t="str">
            <v>เหนียว</v>
          </cell>
          <cell r="BG162" t="str">
            <v>ผ่าน</v>
          </cell>
          <cell r="BH162" t="str">
            <v>รถตัด</v>
          </cell>
        </row>
        <row r="163">
          <cell r="G163">
            <v>2003</v>
          </cell>
          <cell r="H163" t="str">
            <v>BSC</v>
          </cell>
          <cell r="I163"/>
          <cell r="J163">
            <v>15.01</v>
          </cell>
          <cell r="K163">
            <v>15.01</v>
          </cell>
          <cell r="L163"/>
          <cell r="M163"/>
          <cell r="N163" t="str">
            <v>อ้อยน้ำราด</v>
          </cell>
          <cell r="O163"/>
          <cell r="P163"/>
          <cell r="Q163">
            <v>0</v>
          </cell>
          <cell r="R163"/>
          <cell r="S163"/>
          <cell r="T163"/>
          <cell r="U163">
            <v>15.01</v>
          </cell>
          <cell r="V163"/>
          <cell r="W163">
            <v>15.01</v>
          </cell>
          <cell r="X163">
            <v>180.12</v>
          </cell>
          <cell r="Y163">
            <v>12</v>
          </cell>
          <cell r="Z163">
            <v>2703.6012000000001</v>
          </cell>
          <cell r="AA163">
            <v>180.12</v>
          </cell>
          <cell r="AB163">
            <v>180.12</v>
          </cell>
          <cell r="AC163">
            <v>12</v>
          </cell>
          <cell r="AD163">
            <v>180.12</v>
          </cell>
          <cell r="AE163">
            <v>12</v>
          </cell>
          <cell r="AF163"/>
          <cell r="AG163">
            <v>8.344437041972018</v>
          </cell>
          <cell r="AH163">
            <v>242580</v>
          </cell>
          <cell r="AI163" t="str">
            <v>อ้อยน้ำราด</v>
          </cell>
          <cell r="AJ163" t="str">
            <v>อ้อยปลูก</v>
          </cell>
          <cell r="AK163"/>
          <cell r="AL163" t="str">
            <v>Rain</v>
          </cell>
          <cell r="AM163"/>
          <cell r="AN163"/>
          <cell r="AO163"/>
          <cell r="AP163"/>
          <cell r="AQ163">
            <v>0</v>
          </cell>
          <cell r="AR163" t="str">
            <v>sup</v>
          </cell>
          <cell r="AS163">
            <v>0</v>
          </cell>
          <cell r="AT163"/>
          <cell r="AU163"/>
          <cell r="AV163"/>
          <cell r="AW163">
            <v>15.01</v>
          </cell>
          <cell r="AX163" t="str">
            <v>น้ำหยดMove</v>
          </cell>
          <cell r="AY163" t="str">
            <v>เครื่องยนต์</v>
          </cell>
          <cell r="AZ163" t="str">
            <v>จ้างเหมา</v>
          </cell>
          <cell r="BA163">
            <v>2</v>
          </cell>
          <cell r="BB163"/>
          <cell r="BC163" t="str">
            <v>KK-3</v>
          </cell>
          <cell r="BD163">
            <v>1.85</v>
          </cell>
          <cell r="BE163" t="str">
            <v>คู่</v>
          </cell>
          <cell r="BF163" t="str">
            <v>เหนียว</v>
          </cell>
          <cell r="BG163" t="str">
            <v>ผ่าน</v>
          </cell>
          <cell r="BH163" t="str">
            <v>รถตัด</v>
          </cell>
        </row>
        <row r="164">
          <cell r="G164">
            <v>2004</v>
          </cell>
          <cell r="H164" t="str">
            <v>BSC</v>
          </cell>
          <cell r="I164"/>
          <cell r="J164">
            <v>14.65</v>
          </cell>
          <cell r="K164">
            <v>14.65</v>
          </cell>
          <cell r="L164"/>
          <cell r="M164"/>
          <cell r="N164" t="str">
            <v>อ้อยน้ำราด</v>
          </cell>
          <cell r="O164"/>
          <cell r="P164"/>
          <cell r="Q164">
            <v>0</v>
          </cell>
          <cell r="R164"/>
          <cell r="S164"/>
          <cell r="T164"/>
          <cell r="U164">
            <v>14.65</v>
          </cell>
          <cell r="V164"/>
          <cell r="W164">
            <v>14.65</v>
          </cell>
          <cell r="X164">
            <v>175.8</v>
          </cell>
          <cell r="Y164">
            <v>12</v>
          </cell>
          <cell r="Z164">
            <v>2360.8475000000003</v>
          </cell>
          <cell r="AA164">
            <v>161.15</v>
          </cell>
          <cell r="AB164">
            <v>161.15</v>
          </cell>
          <cell r="AC164">
            <v>11</v>
          </cell>
          <cell r="AD164">
            <v>175.8</v>
          </cell>
          <cell r="AE164">
            <v>12</v>
          </cell>
          <cell r="AF164"/>
          <cell r="AG164">
            <v>7.7890784982935148</v>
          </cell>
          <cell r="AH164">
            <v>242583</v>
          </cell>
          <cell r="AI164" t="str">
            <v>อ้อยน้ำราด</v>
          </cell>
          <cell r="AJ164" t="str">
            <v>อ้อยปลูก</v>
          </cell>
          <cell r="AK164"/>
          <cell r="AL164" t="str">
            <v>Rain</v>
          </cell>
          <cell r="AM164"/>
          <cell r="AN164"/>
          <cell r="AO164"/>
          <cell r="AP164" t="str">
            <v>เจาะบาดาลเติมน้ำ+โซล่า</v>
          </cell>
          <cell r="AQ164">
            <v>0</v>
          </cell>
          <cell r="AR164" t="str">
            <v>sup</v>
          </cell>
          <cell r="AS164">
            <v>0</v>
          </cell>
          <cell r="AT164"/>
          <cell r="AU164"/>
          <cell r="AV164"/>
          <cell r="AW164">
            <v>14.65</v>
          </cell>
          <cell r="AX164" t="str">
            <v>น้ำหยดMove</v>
          </cell>
          <cell r="AY164" t="str">
            <v>เครื่องยนต์</v>
          </cell>
          <cell r="AZ164" t="str">
            <v>จ้างเหมา</v>
          </cell>
          <cell r="BA164">
            <v>2</v>
          </cell>
          <cell r="BB164"/>
          <cell r="BC164" t="str">
            <v>KK-3</v>
          </cell>
          <cell r="BD164">
            <v>1.85</v>
          </cell>
          <cell r="BE164" t="str">
            <v>คู่</v>
          </cell>
          <cell r="BF164" t="str">
            <v>เหนียว</v>
          </cell>
          <cell r="BG164" t="str">
            <v>ผ่าน</v>
          </cell>
          <cell r="BH164" t="str">
            <v>รถตัด</v>
          </cell>
        </row>
        <row r="165">
          <cell r="G165">
            <v>2005</v>
          </cell>
          <cell r="H165" t="str">
            <v>BSC</v>
          </cell>
          <cell r="I165"/>
          <cell r="J165">
            <v>36.36</v>
          </cell>
          <cell r="K165">
            <v>36.36</v>
          </cell>
          <cell r="L165"/>
          <cell r="M165"/>
          <cell r="N165" t="str">
            <v>อ้อยน้ำราด</v>
          </cell>
          <cell r="O165"/>
          <cell r="P165"/>
          <cell r="Q165">
            <v>0</v>
          </cell>
          <cell r="R165"/>
          <cell r="S165"/>
          <cell r="T165"/>
          <cell r="U165">
            <v>36.36</v>
          </cell>
          <cell r="V165"/>
          <cell r="W165">
            <v>36.36</v>
          </cell>
          <cell r="X165">
            <v>436.32</v>
          </cell>
          <cell r="Y165">
            <v>12</v>
          </cell>
          <cell r="Z165">
            <v>13220.496000000001</v>
          </cell>
          <cell r="AA165">
            <v>363.6</v>
          </cell>
          <cell r="AB165">
            <v>363.6</v>
          </cell>
          <cell r="AC165">
            <v>10</v>
          </cell>
          <cell r="AD165">
            <v>363.6</v>
          </cell>
          <cell r="AE165">
            <v>10</v>
          </cell>
          <cell r="AF165"/>
          <cell r="AG165">
            <v>7.3363586358635864</v>
          </cell>
          <cell r="AH165">
            <v>242588</v>
          </cell>
          <cell r="AI165" t="str">
            <v>อ้อยน้ำราด</v>
          </cell>
          <cell r="AJ165" t="str">
            <v>อ้อยปลูก</v>
          </cell>
          <cell r="AK165"/>
          <cell r="AL165" t="str">
            <v>Rain</v>
          </cell>
          <cell r="AM165"/>
          <cell r="AN165"/>
          <cell r="AO165"/>
          <cell r="AP165"/>
          <cell r="AQ165">
            <v>0</v>
          </cell>
          <cell r="AR165" t="str">
            <v>sup</v>
          </cell>
          <cell r="AS165">
            <v>0</v>
          </cell>
          <cell r="AT165"/>
          <cell r="AU165"/>
          <cell r="AV165"/>
          <cell r="AW165">
            <v>36.36</v>
          </cell>
          <cell r="AX165" t="str">
            <v>น้ำหยดMove</v>
          </cell>
          <cell r="AY165" t="str">
            <v>เครื่องยนต์</v>
          </cell>
          <cell r="AZ165" t="str">
            <v>จ้างเหมา</v>
          </cell>
          <cell r="BA165">
            <v>2</v>
          </cell>
          <cell r="BB165"/>
          <cell r="BC165" t="str">
            <v>KK-3</v>
          </cell>
          <cell r="BD165">
            <v>1.85</v>
          </cell>
          <cell r="BE165" t="str">
            <v>คู่</v>
          </cell>
          <cell r="BF165" t="str">
            <v>เหนียว</v>
          </cell>
          <cell r="BG165" t="str">
            <v>ผ่าน</v>
          </cell>
          <cell r="BH165" t="str">
            <v>รถตัด</v>
          </cell>
        </row>
        <row r="166">
          <cell r="G166">
            <v>2006</v>
          </cell>
          <cell r="H166" t="str">
            <v>BSC</v>
          </cell>
          <cell r="I166"/>
          <cell r="J166">
            <v>7.27</v>
          </cell>
          <cell r="K166">
            <v>7.27</v>
          </cell>
          <cell r="L166"/>
          <cell r="M166"/>
          <cell r="N166" t="str">
            <v>อ้อยน้ำราด</v>
          </cell>
          <cell r="O166"/>
          <cell r="P166"/>
          <cell r="Q166">
            <v>0</v>
          </cell>
          <cell r="R166"/>
          <cell r="S166"/>
          <cell r="T166"/>
          <cell r="U166">
            <v>7.27</v>
          </cell>
          <cell r="V166"/>
          <cell r="W166">
            <v>7.27</v>
          </cell>
          <cell r="X166">
            <v>87.24</v>
          </cell>
          <cell r="Y166">
            <v>12</v>
          </cell>
          <cell r="Z166">
            <v>528.52899999999988</v>
          </cell>
          <cell r="AA166">
            <v>72.699999999999989</v>
          </cell>
          <cell r="AB166">
            <v>72.699999999999989</v>
          </cell>
          <cell r="AC166">
            <v>10</v>
          </cell>
          <cell r="AD166">
            <v>72.699999999999989</v>
          </cell>
          <cell r="AE166">
            <v>10</v>
          </cell>
          <cell r="AF166"/>
          <cell r="AG166">
            <v>6.7276478679504814</v>
          </cell>
          <cell r="AH166">
            <v>242583</v>
          </cell>
          <cell r="AI166" t="str">
            <v>อ้อยน้ำราด</v>
          </cell>
          <cell r="AJ166" t="str">
            <v>อ้อยปลูก</v>
          </cell>
          <cell r="AK166"/>
          <cell r="AL166" t="str">
            <v>Rain</v>
          </cell>
          <cell r="AM166"/>
          <cell r="AN166"/>
          <cell r="AO166"/>
          <cell r="AP166"/>
          <cell r="AQ166">
            <v>0</v>
          </cell>
          <cell r="AR166" t="str">
            <v>sup</v>
          </cell>
          <cell r="AS166">
            <v>0</v>
          </cell>
          <cell r="AT166"/>
          <cell r="AU166"/>
          <cell r="AV166"/>
          <cell r="AW166">
            <v>7.27</v>
          </cell>
          <cell r="AX166" t="str">
            <v>น้ำหยดMove</v>
          </cell>
          <cell r="AY166" t="str">
            <v>เครื่องยนต์</v>
          </cell>
          <cell r="AZ166" t="str">
            <v>จ้างเหมา</v>
          </cell>
          <cell r="BA166">
            <v>2</v>
          </cell>
          <cell r="BB166"/>
          <cell r="BC166" t="str">
            <v>KK-3</v>
          </cell>
          <cell r="BD166">
            <v>1.85</v>
          </cell>
          <cell r="BE166" t="str">
            <v>คู่</v>
          </cell>
          <cell r="BF166" t="str">
            <v>เหนียว</v>
          </cell>
          <cell r="BG166" t="str">
            <v>ผ่าน</v>
          </cell>
          <cell r="BH166" t="str">
            <v>รถตัด</v>
          </cell>
        </row>
        <row r="167">
          <cell r="G167">
            <v>2008</v>
          </cell>
          <cell r="H167"/>
          <cell r="I167"/>
          <cell r="J167">
            <v>18.079999999999998</v>
          </cell>
          <cell r="K167">
            <v>18.079999999999998</v>
          </cell>
          <cell r="L167"/>
          <cell r="M167"/>
          <cell r="N167" t="str">
            <v>ให้ชาวไร่เช่า</v>
          </cell>
          <cell r="O167"/>
          <cell r="P167"/>
          <cell r="Q167">
            <v>0</v>
          </cell>
          <cell r="R167">
            <v>18.079999999999998</v>
          </cell>
          <cell r="S167"/>
          <cell r="T167"/>
          <cell r="U167"/>
          <cell r="V167"/>
          <cell r="W167">
            <v>0</v>
          </cell>
          <cell r="X167">
            <v>0</v>
          </cell>
          <cell r="Y167"/>
          <cell r="Z167"/>
          <cell r="AA167"/>
          <cell r="AB167"/>
          <cell r="AC167"/>
          <cell r="AD167"/>
          <cell r="AE167"/>
          <cell r="AF167"/>
          <cell r="AG167">
            <v>0</v>
          </cell>
          <cell r="AH167"/>
          <cell r="AI167"/>
          <cell r="AJ167"/>
          <cell r="AK167"/>
          <cell r="AL167" t="str">
            <v>Sup</v>
          </cell>
          <cell r="AM167"/>
          <cell r="AN167"/>
          <cell r="AO167"/>
          <cell r="AP167"/>
          <cell r="AQ167">
            <v>0</v>
          </cell>
          <cell r="AR167"/>
          <cell r="AS167"/>
          <cell r="AT167"/>
          <cell r="AU167"/>
          <cell r="AV167"/>
          <cell r="AW167"/>
          <cell r="AX167"/>
          <cell r="AY167"/>
          <cell r="AZ167"/>
          <cell r="BA167"/>
          <cell r="BB167"/>
          <cell r="BC167"/>
          <cell r="BD167"/>
          <cell r="BE167"/>
          <cell r="BF167" t="str">
            <v>เหนียว</v>
          </cell>
          <cell r="BG167"/>
          <cell r="BH167"/>
        </row>
        <row r="168">
          <cell r="G168">
            <v>2009</v>
          </cell>
          <cell r="H168"/>
          <cell r="I168"/>
          <cell r="J168">
            <v>11.6</v>
          </cell>
          <cell r="K168">
            <v>11.6</v>
          </cell>
          <cell r="L168"/>
          <cell r="M168"/>
          <cell r="N168" t="str">
            <v>อ้อยตุลาคม</v>
          </cell>
          <cell r="O168"/>
          <cell r="P168"/>
          <cell r="Q168">
            <v>0</v>
          </cell>
          <cell r="R168"/>
          <cell r="S168"/>
          <cell r="T168"/>
          <cell r="U168">
            <v>11.6</v>
          </cell>
          <cell r="V168"/>
          <cell r="W168">
            <v>11.6</v>
          </cell>
          <cell r="X168">
            <v>174</v>
          </cell>
          <cell r="Y168">
            <v>15</v>
          </cell>
          <cell r="Z168">
            <v>1345.6</v>
          </cell>
          <cell r="AA168">
            <v>116</v>
          </cell>
          <cell r="AB168">
            <v>116</v>
          </cell>
          <cell r="AC168">
            <v>10</v>
          </cell>
          <cell r="AD168">
            <v>104.39999999999999</v>
          </cell>
          <cell r="AE168">
            <v>9</v>
          </cell>
          <cell r="AF168"/>
          <cell r="AG168">
            <v>0</v>
          </cell>
          <cell r="AH168">
            <v>242501</v>
          </cell>
          <cell r="AI168" t="str">
            <v>อ้อยตุลาคม</v>
          </cell>
          <cell r="AJ168" t="str">
            <v>อ้อยปลูก</v>
          </cell>
          <cell r="AK168"/>
          <cell r="AL168" t="str">
            <v>Sup</v>
          </cell>
          <cell r="AM168"/>
          <cell r="AN168"/>
          <cell r="AO168"/>
          <cell r="AP168" t="str">
            <v>เจาะบาดาลเติมน้ำ+โซล่า</v>
          </cell>
          <cell r="AQ168">
            <v>0</v>
          </cell>
          <cell r="AR168" t="str">
            <v>sup</v>
          </cell>
          <cell r="AS168">
            <v>0</v>
          </cell>
          <cell r="AT168"/>
          <cell r="AU168"/>
          <cell r="AV168"/>
          <cell r="AW168">
            <v>11.6</v>
          </cell>
          <cell r="AX168" t="str">
            <v>น้ำหยดMove</v>
          </cell>
          <cell r="AY168" t="str">
            <v>เครื่องยนต์</v>
          </cell>
          <cell r="AZ168" t="str">
            <v>จ้างเหมา</v>
          </cell>
          <cell r="BA168">
            <v>2</v>
          </cell>
          <cell r="BB168"/>
          <cell r="BC168" t="str">
            <v>PK-3</v>
          </cell>
          <cell r="BD168">
            <v>1.85</v>
          </cell>
          <cell r="BE168" t="str">
            <v>คู่</v>
          </cell>
          <cell r="BF168" t="str">
            <v>เหนียว</v>
          </cell>
          <cell r="BG168" t="str">
            <v>ผ่าน</v>
          </cell>
          <cell r="BH168" t="str">
            <v>รถตัด</v>
          </cell>
        </row>
        <row r="169">
          <cell r="G169">
            <v>2010</v>
          </cell>
          <cell r="H169" t="str">
            <v>BSC</v>
          </cell>
          <cell r="I169"/>
          <cell r="J169">
            <v>6.27</v>
          </cell>
          <cell r="K169">
            <v>6.27</v>
          </cell>
          <cell r="L169"/>
          <cell r="M169"/>
          <cell r="N169" t="str">
            <v>อ้อยน้ำราด</v>
          </cell>
          <cell r="O169"/>
          <cell r="P169"/>
          <cell r="Q169"/>
          <cell r="R169"/>
          <cell r="S169"/>
          <cell r="T169"/>
          <cell r="U169">
            <v>6.27</v>
          </cell>
          <cell r="V169"/>
          <cell r="W169">
            <v>6.27</v>
          </cell>
          <cell r="X169">
            <v>75.239999999999995</v>
          </cell>
          <cell r="Y169">
            <v>12</v>
          </cell>
          <cell r="Z169">
            <v>393.12899999999996</v>
          </cell>
          <cell r="AA169">
            <v>62.699999999999996</v>
          </cell>
          <cell r="AB169">
            <v>62.699999999999996</v>
          </cell>
          <cell r="AC169">
            <v>10</v>
          </cell>
          <cell r="AD169">
            <v>56.429999999999993</v>
          </cell>
          <cell r="AE169">
            <v>9</v>
          </cell>
          <cell r="AF169"/>
          <cell r="AG169">
            <v>0</v>
          </cell>
          <cell r="AH169">
            <v>242512</v>
          </cell>
          <cell r="AI169" t="str">
            <v>อ้อยน้ำราด</v>
          </cell>
          <cell r="AJ169" t="str">
            <v>อ้อยปลูก</v>
          </cell>
          <cell r="AK169"/>
          <cell r="AL169" t="str">
            <v>Sup</v>
          </cell>
          <cell r="AM169"/>
          <cell r="AN169"/>
          <cell r="AO169"/>
          <cell r="AP169" t="str">
            <v>เจาะบาดาลเติมน้ำ+โซล่า</v>
          </cell>
          <cell r="AQ169">
            <v>0</v>
          </cell>
          <cell r="AR169" t="str">
            <v>sup</v>
          </cell>
          <cell r="AS169">
            <v>0</v>
          </cell>
          <cell r="AT169"/>
          <cell r="AU169"/>
          <cell r="AV169"/>
          <cell r="AW169">
            <v>6.27</v>
          </cell>
          <cell r="AX169" t="str">
            <v>น้ำหยดMove</v>
          </cell>
          <cell r="AY169" t="str">
            <v>เครื่องยนต์</v>
          </cell>
          <cell r="AZ169" t="str">
            <v>จ้างเหมา</v>
          </cell>
          <cell r="BA169">
            <v>2</v>
          </cell>
          <cell r="BB169"/>
          <cell r="BC169" t="str">
            <v>PK-2</v>
          </cell>
          <cell r="BD169">
            <v>1.65</v>
          </cell>
          <cell r="BE169" t="str">
            <v>คู่</v>
          </cell>
          <cell r="BF169" t="str">
            <v>เหนียว</v>
          </cell>
          <cell r="BG169" t="str">
            <v>ผ่าน</v>
          </cell>
          <cell r="BH169" t="str">
            <v>รถตัด</v>
          </cell>
        </row>
        <row r="170">
          <cell r="G170">
            <v>801301</v>
          </cell>
          <cell r="H170" t="str">
            <v>BSC</v>
          </cell>
          <cell r="I170"/>
          <cell r="J170">
            <v>10.57</v>
          </cell>
          <cell r="K170">
            <v>10.57</v>
          </cell>
          <cell r="L170"/>
          <cell r="M170"/>
          <cell r="N170" t="str">
            <v>ให้ชาวไร่เช่า</v>
          </cell>
          <cell r="O170"/>
          <cell r="P170"/>
          <cell r="Q170">
            <v>0</v>
          </cell>
          <cell r="R170">
            <v>10.57</v>
          </cell>
          <cell r="S170"/>
          <cell r="T170"/>
          <cell r="U170"/>
          <cell r="V170"/>
          <cell r="W170">
            <v>0</v>
          </cell>
          <cell r="X170"/>
          <cell r="Y170"/>
          <cell r="Z170"/>
          <cell r="AA170"/>
          <cell r="AB170"/>
          <cell r="AC170"/>
          <cell r="AD170"/>
          <cell r="AE170"/>
          <cell r="AF170"/>
          <cell r="AG170">
            <v>0</v>
          </cell>
          <cell r="AH170"/>
          <cell r="AI170"/>
          <cell r="AJ170"/>
          <cell r="AK170"/>
          <cell r="AL170" t="str">
            <v>Sup</v>
          </cell>
          <cell r="AM170"/>
          <cell r="AN170"/>
          <cell r="AO170"/>
          <cell r="AP170"/>
          <cell r="AQ170">
            <v>0</v>
          </cell>
          <cell r="AR170"/>
          <cell r="AS170"/>
          <cell r="AT170"/>
          <cell r="AU170"/>
          <cell r="AV170"/>
          <cell r="AW170"/>
          <cell r="AX170"/>
          <cell r="AY170"/>
          <cell r="AZ170"/>
          <cell r="BA170"/>
          <cell r="BB170"/>
          <cell r="BC170"/>
          <cell r="BD170"/>
          <cell r="BE170"/>
          <cell r="BF170" t="str">
            <v xml:space="preserve">ทราย </v>
          </cell>
          <cell r="BG170"/>
          <cell r="BH170"/>
        </row>
        <row r="171">
          <cell r="G171">
            <v>801302</v>
          </cell>
          <cell r="H171" t="str">
            <v>BSC</v>
          </cell>
          <cell r="I171"/>
          <cell r="J171">
            <v>22.19</v>
          </cell>
          <cell r="K171">
            <v>22.19</v>
          </cell>
          <cell r="L171"/>
          <cell r="M171"/>
          <cell r="N171" t="str">
            <v>ให้ชาวไร่เช่า</v>
          </cell>
          <cell r="O171"/>
          <cell r="P171"/>
          <cell r="Q171">
            <v>0</v>
          </cell>
          <cell r="R171">
            <v>22.19</v>
          </cell>
          <cell r="S171"/>
          <cell r="T171"/>
          <cell r="U171"/>
          <cell r="V171"/>
          <cell r="W171">
            <v>0</v>
          </cell>
          <cell r="X171"/>
          <cell r="Y171"/>
          <cell r="Z171"/>
          <cell r="AA171"/>
          <cell r="AB171"/>
          <cell r="AC171"/>
          <cell r="AD171"/>
          <cell r="AE171"/>
          <cell r="AF171"/>
          <cell r="AG171">
            <v>0</v>
          </cell>
          <cell r="AH171"/>
          <cell r="AI171"/>
          <cell r="AJ171"/>
          <cell r="AK171"/>
          <cell r="AL171" t="str">
            <v>Sup</v>
          </cell>
          <cell r="AM171"/>
          <cell r="AN171"/>
          <cell r="AO171"/>
          <cell r="AP171"/>
          <cell r="AQ171">
            <v>0</v>
          </cell>
          <cell r="AR171"/>
          <cell r="AS171"/>
          <cell r="AT171"/>
          <cell r="AU171"/>
          <cell r="AV171"/>
          <cell r="AW171"/>
          <cell r="AX171"/>
          <cell r="AY171"/>
          <cell r="AZ171"/>
          <cell r="BA171"/>
          <cell r="BB171"/>
          <cell r="BC171"/>
          <cell r="BD171"/>
          <cell r="BE171"/>
          <cell r="BF171" t="str">
            <v xml:space="preserve">ทราย </v>
          </cell>
          <cell r="BG171"/>
          <cell r="BH171"/>
        </row>
        <row r="172">
          <cell r="G172">
            <v>8121011</v>
          </cell>
          <cell r="H172"/>
          <cell r="I172" t="str">
            <v>สปก.</v>
          </cell>
          <cell r="J172">
            <v>7.85</v>
          </cell>
          <cell r="K172">
            <v>7.84</v>
          </cell>
          <cell r="L172"/>
          <cell r="M172"/>
          <cell r="N172" t="str">
            <v>อ้อยตอ 2</v>
          </cell>
          <cell r="O172"/>
          <cell r="P172"/>
          <cell r="Q172">
            <v>0</v>
          </cell>
          <cell r="R172"/>
          <cell r="S172"/>
          <cell r="T172"/>
          <cell r="U172">
            <v>7.84</v>
          </cell>
          <cell r="V172"/>
          <cell r="W172">
            <v>7.84</v>
          </cell>
          <cell r="X172">
            <v>70.56</v>
          </cell>
          <cell r="Y172">
            <v>9</v>
          </cell>
          <cell r="Z172">
            <v>430.25919999999996</v>
          </cell>
          <cell r="AA172">
            <v>54.879999999999995</v>
          </cell>
          <cell r="AB172">
            <v>54.879999999999995</v>
          </cell>
          <cell r="AC172">
            <v>7</v>
          </cell>
          <cell r="AD172">
            <v>54.879999999999995</v>
          </cell>
          <cell r="AE172">
            <v>7</v>
          </cell>
          <cell r="AF172"/>
          <cell r="AG172">
            <v>8.4234693877551017</v>
          </cell>
          <cell r="AH172">
            <v>242583</v>
          </cell>
          <cell r="AI172" t="str">
            <v>อ้อยตอ 2</v>
          </cell>
          <cell r="AJ172" t="str">
            <v>อ้อยตอ</v>
          </cell>
          <cell r="AK172"/>
          <cell r="AL172" t="str">
            <v>Sup</v>
          </cell>
          <cell r="AM172"/>
          <cell r="AN172"/>
          <cell r="AO172"/>
          <cell r="AP172"/>
          <cell r="AQ172">
            <v>0</v>
          </cell>
          <cell r="AR172" t="str">
            <v>sup</v>
          </cell>
          <cell r="AS172">
            <v>0</v>
          </cell>
          <cell r="AT172"/>
          <cell r="AU172"/>
          <cell r="AV172"/>
          <cell r="AW172">
            <v>7.84</v>
          </cell>
          <cell r="AX172" t="str">
            <v>น้ำหยดMove/ราดร่อง</v>
          </cell>
          <cell r="AY172" t="str">
            <v>ระบบไฟฟ้า/เครื่องยนต์</v>
          </cell>
          <cell r="AZ172" t="str">
            <v>ทำเอง รายวัน</v>
          </cell>
          <cell r="BA172">
            <v>2</v>
          </cell>
          <cell r="BB172"/>
          <cell r="BC172" t="str">
            <v>SB50,PK1,Q250,BL,PS</v>
          </cell>
          <cell r="BD172">
            <v>1.85</v>
          </cell>
          <cell r="BE172" t="str">
            <v>คู่</v>
          </cell>
          <cell r="BF172" t="str">
            <v>เหนียว</v>
          </cell>
          <cell r="BG172" t="str">
            <v>ผ่าน</v>
          </cell>
          <cell r="BH172" t="str">
            <v>รถตัด</v>
          </cell>
        </row>
        <row r="173">
          <cell r="G173">
            <v>8121013</v>
          </cell>
          <cell r="H173"/>
          <cell r="I173" t="str">
            <v>สปก.</v>
          </cell>
          <cell r="J173">
            <v>41.84</v>
          </cell>
          <cell r="K173">
            <v>41.84</v>
          </cell>
          <cell r="L173"/>
          <cell r="M173"/>
          <cell r="N173" t="str">
            <v>อ้อยตุลาคม</v>
          </cell>
          <cell r="O173"/>
          <cell r="P173"/>
          <cell r="Q173">
            <v>0</v>
          </cell>
          <cell r="R173"/>
          <cell r="S173"/>
          <cell r="T173"/>
          <cell r="U173">
            <v>41.84</v>
          </cell>
          <cell r="V173"/>
          <cell r="W173">
            <v>41.84</v>
          </cell>
          <cell r="X173">
            <v>627.6</v>
          </cell>
          <cell r="Y173">
            <v>15</v>
          </cell>
          <cell r="Z173">
            <v>22757.612800000006</v>
          </cell>
          <cell r="AA173">
            <v>543.92000000000007</v>
          </cell>
          <cell r="AB173">
            <v>543.92000000000007</v>
          </cell>
          <cell r="AC173">
            <v>13</v>
          </cell>
          <cell r="AD173">
            <v>585.76</v>
          </cell>
          <cell r="AE173">
            <v>14</v>
          </cell>
          <cell r="AF173"/>
          <cell r="AG173">
            <v>0</v>
          </cell>
          <cell r="AH173">
            <v>242478</v>
          </cell>
          <cell r="AI173" t="str">
            <v>อ้อยตุลาคม</v>
          </cell>
          <cell r="AJ173" t="str">
            <v>อ้อยปลูก</v>
          </cell>
          <cell r="AK173"/>
          <cell r="AL173" t="str">
            <v>Rain</v>
          </cell>
          <cell r="AM173"/>
          <cell r="AN173"/>
          <cell r="AO173"/>
          <cell r="AP173"/>
          <cell r="AQ173">
            <v>0</v>
          </cell>
          <cell r="AR173" t="str">
            <v>sup</v>
          </cell>
          <cell r="AS173">
            <v>0</v>
          </cell>
          <cell r="AT173"/>
          <cell r="AU173"/>
          <cell r="AV173"/>
          <cell r="AW173">
            <v>41.84</v>
          </cell>
          <cell r="AX173" t="str">
            <v>น้ำหยดMove/ราดร่อง</v>
          </cell>
          <cell r="AY173" t="str">
            <v>ระบบไฟฟ้า/เครื่องยนต์</v>
          </cell>
          <cell r="AZ173" t="str">
            <v>ทำเอง รายวัน</v>
          </cell>
          <cell r="BA173">
            <v>2</v>
          </cell>
          <cell r="BB173" t="str">
            <v>yes</v>
          </cell>
          <cell r="BC173" t="str">
            <v>PK-2/PK-3</v>
          </cell>
          <cell r="BD173">
            <v>1.85</v>
          </cell>
          <cell r="BE173" t="str">
            <v>คู่</v>
          </cell>
          <cell r="BF173" t="str">
            <v>เหนียว</v>
          </cell>
          <cell r="BG173" t="str">
            <v>ผ่าน</v>
          </cell>
          <cell r="BH173" t="str">
            <v>รถตัด</v>
          </cell>
        </row>
        <row r="174">
          <cell r="G174">
            <v>8121015</v>
          </cell>
          <cell r="H174"/>
          <cell r="I174" t="str">
            <v>สปก.</v>
          </cell>
          <cell r="J174">
            <v>28.46</v>
          </cell>
          <cell r="K174">
            <v>28.46</v>
          </cell>
          <cell r="L174"/>
          <cell r="M174"/>
          <cell r="N174" t="str">
            <v>อ้อยน้ำราด</v>
          </cell>
          <cell r="O174"/>
          <cell r="P174"/>
          <cell r="Q174">
            <v>0</v>
          </cell>
          <cell r="R174"/>
          <cell r="S174"/>
          <cell r="T174"/>
          <cell r="U174">
            <v>28.46</v>
          </cell>
          <cell r="V174"/>
          <cell r="W174">
            <v>28.46</v>
          </cell>
          <cell r="X174">
            <v>341.52</v>
          </cell>
          <cell r="Y174">
            <v>12</v>
          </cell>
          <cell r="Z174">
            <v>9719.6592000000001</v>
          </cell>
          <cell r="AA174">
            <v>341.52</v>
          </cell>
          <cell r="AB174">
            <v>341.52</v>
          </cell>
          <cell r="AC174">
            <v>12</v>
          </cell>
          <cell r="AD174">
            <v>341.52</v>
          </cell>
          <cell r="AE174">
            <v>12</v>
          </cell>
          <cell r="AF174"/>
          <cell r="AG174">
            <v>9.3942375263527769</v>
          </cell>
          <cell r="AH174">
            <v>242578</v>
          </cell>
          <cell r="AI174" t="str">
            <v>อ้อยน้ำราด</v>
          </cell>
          <cell r="AJ174" t="str">
            <v>อ้อยปลูก</v>
          </cell>
          <cell r="AK174"/>
          <cell r="AL174" t="str">
            <v>Rain</v>
          </cell>
          <cell r="AM174"/>
          <cell r="AN174"/>
          <cell r="AO174"/>
          <cell r="AP174"/>
          <cell r="AQ174">
            <v>0</v>
          </cell>
          <cell r="AR174" t="str">
            <v>sup</v>
          </cell>
          <cell r="AS174">
            <v>0</v>
          </cell>
          <cell r="AT174"/>
          <cell r="AU174"/>
          <cell r="AV174"/>
          <cell r="AW174">
            <v>28.46</v>
          </cell>
          <cell r="AX174" t="str">
            <v>น้ำหยดMove/ราดร่อง</v>
          </cell>
          <cell r="AY174" t="str">
            <v>ระบบไฟฟ้า/เครื่องยนต์</v>
          </cell>
          <cell r="AZ174" t="str">
            <v>ทำเอง รายวัน</v>
          </cell>
          <cell r="BA174">
            <v>2</v>
          </cell>
          <cell r="BB174" t="str">
            <v>yes</v>
          </cell>
          <cell r="BC174" t="str">
            <v>KK-3</v>
          </cell>
          <cell r="BD174">
            <v>1.65</v>
          </cell>
          <cell r="BE174" t="str">
            <v>คู่</v>
          </cell>
          <cell r="BF174" t="str">
            <v>เหนียว</v>
          </cell>
          <cell r="BG174" t="str">
            <v>ผ่าน</v>
          </cell>
          <cell r="BH174" t="str">
            <v>รถตัด</v>
          </cell>
        </row>
        <row r="175">
          <cell r="G175">
            <v>8121018</v>
          </cell>
          <cell r="H175"/>
          <cell r="I175" t="str">
            <v>สปก.</v>
          </cell>
          <cell r="J175">
            <v>39.380000000000003</v>
          </cell>
          <cell r="K175">
            <v>39.380000000000003</v>
          </cell>
          <cell r="L175"/>
          <cell r="M175"/>
          <cell r="N175" t="str">
            <v>อ้อยน้ำราด</v>
          </cell>
          <cell r="O175"/>
          <cell r="P175"/>
          <cell r="Q175">
            <v>0</v>
          </cell>
          <cell r="R175"/>
          <cell r="S175"/>
          <cell r="T175"/>
          <cell r="U175">
            <v>39.380000000000003</v>
          </cell>
          <cell r="V175"/>
          <cell r="W175">
            <v>39.380000000000003</v>
          </cell>
          <cell r="X175">
            <v>472.56000000000006</v>
          </cell>
          <cell r="Y175">
            <v>12</v>
          </cell>
          <cell r="Z175">
            <v>18609.412800000002</v>
          </cell>
          <cell r="AA175">
            <v>472.56000000000006</v>
          </cell>
          <cell r="AB175">
            <v>472.56000000000006</v>
          </cell>
          <cell r="AC175">
            <v>12</v>
          </cell>
          <cell r="AD175">
            <v>472.56000000000006</v>
          </cell>
          <cell r="AE175">
            <v>12</v>
          </cell>
          <cell r="AF175"/>
          <cell r="AG175">
            <v>10.669629253428136</v>
          </cell>
          <cell r="AH175">
            <v>242572</v>
          </cell>
          <cell r="AI175" t="str">
            <v>อ้อยน้ำราด</v>
          </cell>
          <cell r="AJ175" t="str">
            <v>อ้อยปลูก</v>
          </cell>
          <cell r="AK175"/>
          <cell r="AL175" t="str">
            <v>Sup</v>
          </cell>
          <cell r="AM175"/>
          <cell r="AN175"/>
          <cell r="AO175"/>
          <cell r="AP175"/>
          <cell r="AQ175">
            <v>0</v>
          </cell>
          <cell r="AR175" t="str">
            <v>sup</v>
          </cell>
          <cell r="AS175">
            <v>0</v>
          </cell>
          <cell r="AT175"/>
          <cell r="AU175"/>
          <cell r="AV175"/>
          <cell r="AW175">
            <v>39.380000000000003</v>
          </cell>
          <cell r="AX175" t="str">
            <v>น้ำหยดMove/ราดร่อง</v>
          </cell>
          <cell r="AY175" t="str">
            <v>ระบบไฟฟ้า/เครื่องยนต์</v>
          </cell>
          <cell r="AZ175" t="str">
            <v>ทำเอง รายวัน</v>
          </cell>
          <cell r="BA175">
            <v>2</v>
          </cell>
          <cell r="BB175"/>
          <cell r="BC175" t="str">
            <v>KK-3</v>
          </cell>
          <cell r="BD175">
            <v>1.65</v>
          </cell>
          <cell r="BE175" t="str">
            <v>เดี่ยว</v>
          </cell>
          <cell r="BF175" t="str">
            <v>เหนียว</v>
          </cell>
          <cell r="BG175" t="str">
            <v>ผ่าน</v>
          </cell>
          <cell r="BH175" t="str">
            <v>รถตัด</v>
          </cell>
        </row>
        <row r="176">
          <cell r="G176">
            <v>8121019</v>
          </cell>
          <cell r="H176"/>
          <cell r="I176" t="str">
            <v>สปก.</v>
          </cell>
          <cell r="J176">
            <v>18.98</v>
          </cell>
          <cell r="K176">
            <v>18.98</v>
          </cell>
          <cell r="L176"/>
          <cell r="M176"/>
          <cell r="N176" t="str">
            <v>อ้อยน้ำราด</v>
          </cell>
          <cell r="O176"/>
          <cell r="P176"/>
          <cell r="Q176">
            <v>0</v>
          </cell>
          <cell r="R176"/>
          <cell r="S176"/>
          <cell r="T176"/>
          <cell r="U176">
            <v>18.98</v>
          </cell>
          <cell r="V176"/>
          <cell r="W176">
            <v>18.98</v>
          </cell>
          <cell r="X176">
            <v>227.76</v>
          </cell>
          <cell r="Y176">
            <v>12</v>
          </cell>
          <cell r="Z176">
            <v>3602.4040000000005</v>
          </cell>
          <cell r="AA176">
            <v>189.8</v>
          </cell>
          <cell r="AB176">
            <v>189.8</v>
          </cell>
          <cell r="AC176">
            <v>10</v>
          </cell>
          <cell r="AD176">
            <v>227.76</v>
          </cell>
          <cell r="AE176">
            <v>12</v>
          </cell>
          <cell r="AF176"/>
          <cell r="AG176">
            <v>9.8429926238145402</v>
          </cell>
          <cell r="AH176">
            <v>242575</v>
          </cell>
          <cell r="AI176" t="str">
            <v>อ้อยน้ำราด</v>
          </cell>
          <cell r="AJ176" t="str">
            <v>อ้อยปลูก</v>
          </cell>
          <cell r="AK176"/>
          <cell r="AL176" t="str">
            <v>Rain</v>
          </cell>
          <cell r="AM176"/>
          <cell r="AN176"/>
          <cell r="AO176"/>
          <cell r="AP176"/>
          <cell r="AQ176">
            <v>0</v>
          </cell>
          <cell r="AR176" t="str">
            <v>sup</v>
          </cell>
          <cell r="AS176">
            <v>0</v>
          </cell>
          <cell r="AT176"/>
          <cell r="AU176"/>
          <cell r="AV176"/>
          <cell r="AW176">
            <v>18.98</v>
          </cell>
          <cell r="AX176" t="str">
            <v>น้ำหยดMove/ราดร่อง</v>
          </cell>
          <cell r="AY176" t="str">
            <v>ระบบไฟฟ้า/เครื่องยนต์</v>
          </cell>
          <cell r="AZ176" t="str">
            <v>ทำเอง รายวัน</v>
          </cell>
          <cell r="BA176">
            <v>2</v>
          </cell>
          <cell r="BB176" t="str">
            <v>yes</v>
          </cell>
          <cell r="BC176" t="str">
            <v>KK-3</v>
          </cell>
          <cell r="BD176">
            <v>1.65</v>
          </cell>
          <cell r="BE176" t="str">
            <v>เดี่ยว</v>
          </cell>
          <cell r="BF176" t="str">
            <v>เหนียว</v>
          </cell>
          <cell r="BG176" t="str">
            <v>ผ่าน</v>
          </cell>
          <cell r="BH176" t="str">
            <v>รถตัด</v>
          </cell>
        </row>
        <row r="177">
          <cell r="G177">
            <v>8121020</v>
          </cell>
          <cell r="H177"/>
          <cell r="I177" t="str">
            <v>สปก.</v>
          </cell>
          <cell r="J177">
            <v>14.04</v>
          </cell>
          <cell r="K177">
            <v>14.04</v>
          </cell>
          <cell r="L177"/>
          <cell r="M177"/>
          <cell r="N177" t="str">
            <v>อ้อยตอ 4</v>
          </cell>
          <cell r="O177"/>
          <cell r="P177"/>
          <cell r="Q177">
            <v>0</v>
          </cell>
          <cell r="R177"/>
          <cell r="S177"/>
          <cell r="T177"/>
          <cell r="U177">
            <v>14.04</v>
          </cell>
          <cell r="V177"/>
          <cell r="W177">
            <v>14.04</v>
          </cell>
          <cell r="X177">
            <v>126.35999999999999</v>
          </cell>
          <cell r="Y177">
            <v>9</v>
          </cell>
          <cell r="Z177">
            <v>1182.7295999999999</v>
          </cell>
          <cell r="AA177">
            <v>84.24</v>
          </cell>
          <cell r="AB177">
            <v>84.24</v>
          </cell>
          <cell r="AC177">
            <v>6</v>
          </cell>
          <cell r="AD177">
            <v>98.28</v>
          </cell>
          <cell r="AE177">
            <v>7</v>
          </cell>
          <cell r="AF177"/>
          <cell r="AG177">
            <v>8.121794871794874</v>
          </cell>
          <cell r="AH177">
            <v>242522</v>
          </cell>
          <cell r="AI177" t="str">
            <v>อ้อยตอ 4</v>
          </cell>
          <cell r="AJ177" t="str">
            <v>อ้อยตอ</v>
          </cell>
          <cell r="AK177"/>
          <cell r="AL177" t="str">
            <v>Rain</v>
          </cell>
          <cell r="AM177"/>
          <cell r="AN177"/>
          <cell r="AO177"/>
          <cell r="AP177"/>
          <cell r="AQ177">
            <v>0</v>
          </cell>
          <cell r="AR177" t="str">
            <v>sup</v>
          </cell>
          <cell r="AS177">
            <v>0</v>
          </cell>
          <cell r="AT177"/>
          <cell r="AU177"/>
          <cell r="AV177"/>
          <cell r="AW177">
            <v>14.04</v>
          </cell>
          <cell r="AX177" t="str">
            <v>น้ำหยดMove/ราดร่อง</v>
          </cell>
          <cell r="AY177" t="str">
            <v>ระบบไฟฟ้า/เครื่องยนต์</v>
          </cell>
          <cell r="AZ177" t="str">
            <v>ทำเอง รายวัน</v>
          </cell>
          <cell r="BA177">
            <v>2</v>
          </cell>
          <cell r="BB177" t="str">
            <v>yes</v>
          </cell>
          <cell r="BC177" t="str">
            <v>KK-3</v>
          </cell>
          <cell r="BD177">
            <v>1.85</v>
          </cell>
          <cell r="BE177" t="str">
            <v>คู่</v>
          </cell>
          <cell r="BF177" t="str">
            <v>เหนียว</v>
          </cell>
          <cell r="BG177" t="str">
            <v>ผ่าน</v>
          </cell>
          <cell r="BH177" t="str">
            <v>รถตัด</v>
          </cell>
        </row>
        <row r="178">
          <cell r="G178">
            <v>8121023</v>
          </cell>
          <cell r="H178"/>
          <cell r="I178" t="str">
            <v>สปก.</v>
          </cell>
          <cell r="J178">
            <v>8.1300000000000008</v>
          </cell>
          <cell r="K178">
            <v>8.1300000000000008</v>
          </cell>
          <cell r="L178"/>
          <cell r="M178"/>
          <cell r="N178" t="str">
            <v>อ้อยตอ 2</v>
          </cell>
          <cell r="O178"/>
          <cell r="P178"/>
          <cell r="Q178">
            <v>0</v>
          </cell>
          <cell r="R178"/>
          <cell r="S178"/>
          <cell r="T178"/>
          <cell r="U178">
            <v>8.1300000000000008</v>
          </cell>
          <cell r="V178"/>
          <cell r="W178">
            <v>8.1300000000000008</v>
          </cell>
          <cell r="X178">
            <v>85.365000000000009</v>
          </cell>
          <cell r="Y178">
            <v>10.5</v>
          </cell>
          <cell r="Z178">
            <v>330.48450000000008</v>
          </cell>
          <cell r="AA178">
            <v>40.650000000000006</v>
          </cell>
          <cell r="AB178">
            <v>40.650000000000006</v>
          </cell>
          <cell r="AC178">
            <v>5</v>
          </cell>
          <cell r="AD178">
            <v>56.910000000000004</v>
          </cell>
          <cell r="AE178">
            <v>7</v>
          </cell>
          <cell r="AF178"/>
          <cell r="AG178">
            <v>11.092250922509225</v>
          </cell>
          <cell r="AH178">
            <v>242525</v>
          </cell>
          <cell r="AI178" t="str">
            <v>อ้อยตอ 2</v>
          </cell>
          <cell r="AJ178" t="str">
            <v>อ้อยตอ</v>
          </cell>
          <cell r="AK178"/>
          <cell r="AL178" t="str">
            <v>Rain</v>
          </cell>
          <cell r="AM178"/>
          <cell r="AN178"/>
          <cell r="AO178"/>
          <cell r="AP178"/>
          <cell r="AQ178">
            <v>0</v>
          </cell>
          <cell r="AR178" t="str">
            <v>sup</v>
          </cell>
          <cell r="AS178">
            <v>0</v>
          </cell>
          <cell r="AT178"/>
          <cell r="AU178"/>
          <cell r="AV178"/>
          <cell r="AW178">
            <v>8.1300000000000008</v>
          </cell>
          <cell r="AX178" t="str">
            <v>น้ำหยดMove/ราดร่อง</v>
          </cell>
          <cell r="AY178" t="str">
            <v>ระบบไฟฟ้า/เครื่องยนต์</v>
          </cell>
          <cell r="AZ178" t="str">
            <v>ทำเอง รายวัน</v>
          </cell>
          <cell r="BA178">
            <v>2</v>
          </cell>
          <cell r="BB178" t="str">
            <v>yes</v>
          </cell>
          <cell r="BC178" t="str">
            <v>KK-3</v>
          </cell>
          <cell r="BD178">
            <v>1.85</v>
          </cell>
          <cell r="BE178" t="str">
            <v>คู่</v>
          </cell>
          <cell r="BF178" t="str">
            <v>เหนียว</v>
          </cell>
          <cell r="BG178" t="str">
            <v>ผ่าน</v>
          </cell>
          <cell r="BH178" t="str">
            <v>รถตัด</v>
          </cell>
        </row>
        <row r="179">
          <cell r="G179">
            <v>8121024</v>
          </cell>
          <cell r="H179"/>
          <cell r="I179" t="str">
            <v>สปก.</v>
          </cell>
          <cell r="J179">
            <v>18.93</v>
          </cell>
          <cell r="K179">
            <v>18.93</v>
          </cell>
          <cell r="L179"/>
          <cell r="M179"/>
          <cell r="N179" t="str">
            <v>พักดิน</v>
          </cell>
          <cell r="O179"/>
          <cell r="P179"/>
          <cell r="Q179">
            <v>0</v>
          </cell>
          <cell r="R179"/>
          <cell r="S179">
            <v>18.93</v>
          </cell>
          <cell r="T179"/>
          <cell r="U179"/>
          <cell r="V179"/>
          <cell r="W179">
            <v>18.93</v>
          </cell>
          <cell r="X179">
            <v>0</v>
          </cell>
          <cell r="Y179"/>
          <cell r="Z179"/>
          <cell r="AA179"/>
          <cell r="AB179"/>
          <cell r="AC179"/>
          <cell r="AD179"/>
          <cell r="AE179"/>
          <cell r="AF179"/>
          <cell r="AG179">
            <v>8.3254094030639205</v>
          </cell>
          <cell r="AH179">
            <v>242525</v>
          </cell>
          <cell r="AI179" t="str">
            <v>พักดิน</v>
          </cell>
          <cell r="AJ179" t="str">
            <v>พักดิน</v>
          </cell>
          <cell r="AK179"/>
          <cell r="AL179" t="str">
            <v>Rain</v>
          </cell>
          <cell r="AM179"/>
          <cell r="AN179"/>
          <cell r="AO179"/>
          <cell r="AP179"/>
          <cell r="AQ179">
            <v>0</v>
          </cell>
          <cell r="AR179" t="str">
            <v>sup</v>
          </cell>
          <cell r="AS179">
            <v>0</v>
          </cell>
          <cell r="AT179"/>
          <cell r="AU179"/>
          <cell r="AV179"/>
          <cell r="AW179">
            <v>0</v>
          </cell>
          <cell r="AX179" t="str">
            <v>น้ำหยดMove</v>
          </cell>
          <cell r="AY179"/>
          <cell r="AZ179"/>
          <cell r="BA179">
            <v>2</v>
          </cell>
          <cell r="BB179" t="str">
            <v>yes</v>
          </cell>
          <cell r="BC179"/>
          <cell r="BD179">
            <v>1.85</v>
          </cell>
          <cell r="BE179" t="str">
            <v>คู่</v>
          </cell>
          <cell r="BF179" t="str">
            <v>เหนียว</v>
          </cell>
          <cell r="BG179"/>
          <cell r="BH179"/>
        </row>
        <row r="180">
          <cell r="G180">
            <v>8121025</v>
          </cell>
          <cell r="H180"/>
          <cell r="I180" t="str">
            <v>สปก.</v>
          </cell>
          <cell r="J180">
            <v>32.24</v>
          </cell>
          <cell r="K180">
            <v>32.24</v>
          </cell>
          <cell r="L180"/>
          <cell r="M180"/>
          <cell r="N180" t="str">
            <v>อ้อยตอ 3</v>
          </cell>
          <cell r="O180"/>
          <cell r="P180"/>
          <cell r="Q180">
            <v>0</v>
          </cell>
          <cell r="R180"/>
          <cell r="S180"/>
          <cell r="T180"/>
          <cell r="U180">
            <v>32.24</v>
          </cell>
          <cell r="V180"/>
          <cell r="W180">
            <v>32.24</v>
          </cell>
          <cell r="X180">
            <v>290.16000000000003</v>
          </cell>
          <cell r="Y180">
            <v>9</v>
          </cell>
          <cell r="Z180">
            <v>7275.9232000000011</v>
          </cell>
          <cell r="AA180">
            <v>225.68</v>
          </cell>
          <cell r="AB180">
            <v>225.68</v>
          </cell>
          <cell r="AC180">
            <v>7</v>
          </cell>
          <cell r="AD180">
            <v>225.68</v>
          </cell>
          <cell r="AE180">
            <v>7</v>
          </cell>
          <cell r="AF180"/>
          <cell r="AG180">
            <v>8.6817617866004948</v>
          </cell>
          <cell r="AH180">
            <v>242524</v>
          </cell>
          <cell r="AI180" t="str">
            <v>อ้อยตอ 3</v>
          </cell>
          <cell r="AJ180" t="str">
            <v>อ้อยตอ</v>
          </cell>
          <cell r="AK180"/>
          <cell r="AL180" t="str">
            <v>Rain</v>
          </cell>
          <cell r="AM180"/>
          <cell r="AN180"/>
          <cell r="AO180"/>
          <cell r="AP180"/>
          <cell r="AQ180">
            <v>0</v>
          </cell>
          <cell r="AR180" t="str">
            <v>sup</v>
          </cell>
          <cell r="AS180">
            <v>0</v>
          </cell>
          <cell r="AT180"/>
          <cell r="AU180"/>
          <cell r="AV180"/>
          <cell r="AW180">
            <v>32.24</v>
          </cell>
          <cell r="AX180" t="str">
            <v>น้ำหยดMove/ราดร่อง</v>
          </cell>
          <cell r="AY180" t="str">
            <v>ระบบไฟฟ้า/เครื่องยนต์</v>
          </cell>
          <cell r="AZ180" t="str">
            <v>ทำเอง รายวัน</v>
          </cell>
          <cell r="BA180">
            <v>2</v>
          </cell>
          <cell r="BB180" t="str">
            <v>yes</v>
          </cell>
          <cell r="BC180" t="str">
            <v>KK-3</v>
          </cell>
          <cell r="BD180">
            <v>1.85</v>
          </cell>
          <cell r="BE180" t="str">
            <v>คู่</v>
          </cell>
          <cell r="BF180" t="str">
            <v>เหนียว</v>
          </cell>
          <cell r="BG180" t="str">
            <v>ผ่าน</v>
          </cell>
          <cell r="BH180" t="str">
            <v>รถตัด</v>
          </cell>
        </row>
        <row r="181">
          <cell r="G181">
            <v>8121028</v>
          </cell>
          <cell r="H181"/>
          <cell r="I181" t="str">
            <v>สปก.</v>
          </cell>
          <cell r="J181">
            <v>3.86</v>
          </cell>
          <cell r="K181">
            <v>3.86</v>
          </cell>
          <cell r="L181"/>
          <cell r="M181"/>
          <cell r="N181" t="str">
            <v>อ้อยน้ำราด</v>
          </cell>
          <cell r="O181"/>
          <cell r="P181"/>
          <cell r="Q181">
            <v>0</v>
          </cell>
          <cell r="R181"/>
          <cell r="S181"/>
          <cell r="T181"/>
          <cell r="U181">
            <v>3.86</v>
          </cell>
          <cell r="V181"/>
          <cell r="W181">
            <v>3.86</v>
          </cell>
          <cell r="X181">
            <v>46.32</v>
          </cell>
          <cell r="Y181">
            <v>12</v>
          </cell>
          <cell r="Z181">
            <v>119.1968</v>
          </cell>
          <cell r="AA181">
            <v>30.88</v>
          </cell>
          <cell r="AB181">
            <v>30.88</v>
          </cell>
          <cell r="AC181">
            <v>8</v>
          </cell>
          <cell r="AD181">
            <v>30.88</v>
          </cell>
          <cell r="AE181">
            <v>8</v>
          </cell>
          <cell r="AF181"/>
          <cell r="AG181">
            <v>7.5181347150259068</v>
          </cell>
          <cell r="AH181">
            <v>242572</v>
          </cell>
          <cell r="AI181" t="str">
            <v>อ้อยน้ำราด</v>
          </cell>
          <cell r="AJ181" t="str">
            <v>อ้อยปลูก</v>
          </cell>
          <cell r="AK181"/>
          <cell r="AL181" t="str">
            <v>Sup</v>
          </cell>
          <cell r="AM181"/>
          <cell r="AN181"/>
          <cell r="AO181"/>
          <cell r="AP181"/>
          <cell r="AQ181">
            <v>0</v>
          </cell>
          <cell r="AR181" t="str">
            <v>sup</v>
          </cell>
          <cell r="AS181">
            <v>0</v>
          </cell>
          <cell r="AT181"/>
          <cell r="AU181"/>
          <cell r="AV181"/>
          <cell r="AW181">
            <v>3.86</v>
          </cell>
          <cell r="AX181" t="str">
            <v>น้ำหยดMove/ราดร่อง</v>
          </cell>
          <cell r="AY181" t="str">
            <v>ระบบไฟฟ้า/เครื่องยนต์</v>
          </cell>
          <cell r="AZ181" t="str">
            <v>ทำเอง รายวัน</v>
          </cell>
          <cell r="BA181">
            <v>2</v>
          </cell>
          <cell r="BB181"/>
          <cell r="BC181" t="str">
            <v>KK-3</v>
          </cell>
          <cell r="BD181">
            <v>1.65</v>
          </cell>
          <cell r="BE181" t="str">
            <v>เดี่ยว</v>
          </cell>
          <cell r="BF181" t="str">
            <v>เหนียว</v>
          </cell>
          <cell r="BG181" t="str">
            <v>ผ่าน</v>
          </cell>
          <cell r="BH181" t="str">
            <v>รถตัด</v>
          </cell>
        </row>
        <row r="182">
          <cell r="G182">
            <v>8121029</v>
          </cell>
          <cell r="H182"/>
          <cell r="I182" t="str">
            <v>สปก.</v>
          </cell>
          <cell r="J182">
            <v>3.9</v>
          </cell>
          <cell r="K182">
            <v>3.9</v>
          </cell>
          <cell r="L182"/>
          <cell r="M182"/>
          <cell r="N182" t="str">
            <v>อ้อยตอ 2</v>
          </cell>
          <cell r="O182"/>
          <cell r="P182"/>
          <cell r="Q182">
            <v>0</v>
          </cell>
          <cell r="R182"/>
          <cell r="S182"/>
          <cell r="T182"/>
          <cell r="U182">
            <v>3.9</v>
          </cell>
          <cell r="V182"/>
          <cell r="W182">
            <v>3.9</v>
          </cell>
          <cell r="X182">
            <v>35.1</v>
          </cell>
          <cell r="Y182">
            <v>9</v>
          </cell>
          <cell r="Z182">
            <v>76.05</v>
          </cell>
          <cell r="AA182">
            <v>19.5</v>
          </cell>
          <cell r="AB182">
            <v>19.5</v>
          </cell>
          <cell r="AC182">
            <v>5</v>
          </cell>
          <cell r="AD182">
            <v>19.5</v>
          </cell>
          <cell r="AE182">
            <v>5</v>
          </cell>
          <cell r="AF182"/>
          <cell r="AG182">
            <v>8.3076923076923084</v>
          </cell>
          <cell r="AH182">
            <v>242521</v>
          </cell>
          <cell r="AI182" t="str">
            <v>อ้อยตอ 2</v>
          </cell>
          <cell r="AJ182" t="str">
            <v>อ้อยตอ</v>
          </cell>
          <cell r="AK182"/>
          <cell r="AL182" t="str">
            <v>Sup</v>
          </cell>
          <cell r="AM182"/>
          <cell r="AN182"/>
          <cell r="AO182"/>
          <cell r="AP182"/>
          <cell r="AQ182">
            <v>0</v>
          </cell>
          <cell r="AR182" t="str">
            <v>sup</v>
          </cell>
          <cell r="AS182">
            <v>0</v>
          </cell>
          <cell r="AT182"/>
          <cell r="AU182"/>
          <cell r="AV182"/>
          <cell r="AW182">
            <v>3.9</v>
          </cell>
          <cell r="AX182" t="str">
            <v>น้ำหยดMove/ราดร่อง</v>
          </cell>
          <cell r="AY182" t="str">
            <v>ระบบไฟฟ้า/เครื่องยนต์</v>
          </cell>
          <cell r="AZ182" t="str">
            <v>ทำเอง รายวัน</v>
          </cell>
          <cell r="BA182">
            <v>2</v>
          </cell>
          <cell r="BB182" t="str">
            <v>yes</v>
          </cell>
          <cell r="BC182" t="str">
            <v>KK-3</v>
          </cell>
          <cell r="BD182">
            <v>1.85</v>
          </cell>
          <cell r="BE182" t="str">
            <v>คู่</v>
          </cell>
          <cell r="BF182" t="str">
            <v>เหนียว</v>
          </cell>
          <cell r="BG182" t="str">
            <v>ผ่าน</v>
          </cell>
          <cell r="BH182" t="str">
            <v>รถตัด</v>
          </cell>
        </row>
        <row r="183">
          <cell r="G183">
            <v>8121030</v>
          </cell>
          <cell r="H183"/>
          <cell r="I183" t="str">
            <v>สปก.</v>
          </cell>
          <cell r="J183">
            <v>19.989999999999998</v>
          </cell>
          <cell r="K183">
            <v>19.989999999999998</v>
          </cell>
          <cell r="L183"/>
          <cell r="M183"/>
          <cell r="N183" t="str">
            <v>อ้อยน้ำราด</v>
          </cell>
          <cell r="O183"/>
          <cell r="P183"/>
          <cell r="Q183">
            <v>0</v>
          </cell>
          <cell r="R183"/>
          <cell r="S183"/>
          <cell r="T183"/>
          <cell r="U183">
            <v>19.989999999999998</v>
          </cell>
          <cell r="V183"/>
          <cell r="W183">
            <v>19.989999999999998</v>
          </cell>
          <cell r="X183">
            <v>239.88</v>
          </cell>
          <cell r="Y183">
            <v>12</v>
          </cell>
          <cell r="Z183">
            <v>4795.2011999999995</v>
          </cell>
          <cell r="AA183">
            <v>239.88</v>
          </cell>
          <cell r="AB183">
            <v>239.88</v>
          </cell>
          <cell r="AC183">
            <v>12</v>
          </cell>
          <cell r="AD183">
            <v>239.88</v>
          </cell>
          <cell r="AE183">
            <v>12</v>
          </cell>
          <cell r="AF183"/>
          <cell r="AG183">
            <v>0</v>
          </cell>
          <cell r="AH183">
            <v>242515</v>
          </cell>
          <cell r="AI183" t="str">
            <v>อ้อยน้ำราด</v>
          </cell>
          <cell r="AJ183" t="str">
            <v>อ้อยปลูก</v>
          </cell>
          <cell r="AK183"/>
          <cell r="AL183" t="str">
            <v>Sup</v>
          </cell>
          <cell r="AM183"/>
          <cell r="AN183"/>
          <cell r="AO183"/>
          <cell r="AP183"/>
          <cell r="AQ183">
            <v>0</v>
          </cell>
          <cell r="AR183" t="str">
            <v>sup</v>
          </cell>
          <cell r="AS183">
            <v>0</v>
          </cell>
          <cell r="AT183"/>
          <cell r="AU183"/>
          <cell r="AV183"/>
          <cell r="AW183">
            <v>19.989999999999998</v>
          </cell>
          <cell r="AX183" t="str">
            <v>น้ำหยดMove/ราดร่อง</v>
          </cell>
          <cell r="AY183" t="str">
            <v>ระบบไฟฟ้า/เครื่องยนต์</v>
          </cell>
          <cell r="AZ183" t="str">
            <v>ทำเอง รายวัน</v>
          </cell>
          <cell r="BA183">
            <v>2</v>
          </cell>
          <cell r="BB183"/>
          <cell r="BC183" t="str">
            <v>PK-2</v>
          </cell>
          <cell r="BD183">
            <v>1.65</v>
          </cell>
          <cell r="BE183" t="str">
            <v>คู่</v>
          </cell>
          <cell r="BF183" t="str">
            <v>เหนียว</v>
          </cell>
          <cell r="BG183" t="str">
            <v>ผ่าน</v>
          </cell>
          <cell r="BH183" t="str">
            <v>รถตัด</v>
          </cell>
        </row>
        <row r="184">
          <cell r="G184">
            <v>8121031</v>
          </cell>
          <cell r="H184"/>
          <cell r="I184" t="str">
            <v>สปก.</v>
          </cell>
          <cell r="J184">
            <v>10.61</v>
          </cell>
          <cell r="K184">
            <v>10.61</v>
          </cell>
          <cell r="L184"/>
          <cell r="M184"/>
          <cell r="N184" t="str">
            <v>ให้ชาวไร่เช่า</v>
          </cell>
          <cell r="O184"/>
          <cell r="P184"/>
          <cell r="Q184">
            <v>0</v>
          </cell>
          <cell r="R184">
            <v>10.61</v>
          </cell>
          <cell r="S184"/>
          <cell r="T184"/>
          <cell r="U184"/>
          <cell r="V184"/>
          <cell r="W184">
            <v>0</v>
          </cell>
          <cell r="X184"/>
          <cell r="Y184"/>
          <cell r="Z184"/>
          <cell r="AA184"/>
          <cell r="AB184"/>
          <cell r="AC184"/>
          <cell r="AD184"/>
          <cell r="AE184"/>
          <cell r="AF184"/>
          <cell r="AG184">
            <v>0</v>
          </cell>
          <cell r="AH184"/>
          <cell r="AI184"/>
          <cell r="AJ184"/>
          <cell r="AK184"/>
          <cell r="AL184" t="str">
            <v>Rain</v>
          </cell>
          <cell r="AM184"/>
          <cell r="AN184"/>
          <cell r="AO184"/>
          <cell r="AP184"/>
          <cell r="AQ184">
            <v>0</v>
          </cell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 t="str">
            <v>เหนียว</v>
          </cell>
          <cell r="BG184"/>
          <cell r="BH184"/>
        </row>
        <row r="185">
          <cell r="G185">
            <v>8121034</v>
          </cell>
          <cell r="H185"/>
          <cell r="I185" t="str">
            <v>นอกโครงการ</v>
          </cell>
          <cell r="J185">
            <v>26.48</v>
          </cell>
          <cell r="K185">
            <v>26.48</v>
          </cell>
          <cell r="L185"/>
          <cell r="M185"/>
          <cell r="N185" t="str">
            <v>อ้อยปลูก MEIOSI</v>
          </cell>
          <cell r="O185"/>
          <cell r="P185"/>
          <cell r="Q185">
            <v>0</v>
          </cell>
          <cell r="R185"/>
          <cell r="S185"/>
          <cell r="T185">
            <v>26.48</v>
          </cell>
          <cell r="U185"/>
          <cell r="V185"/>
          <cell r="W185">
            <v>26.48</v>
          </cell>
          <cell r="X185">
            <v>0</v>
          </cell>
          <cell r="Y185">
            <v>9</v>
          </cell>
          <cell r="Z185"/>
          <cell r="AA185"/>
          <cell r="AB185"/>
          <cell r="AC185"/>
          <cell r="AD185"/>
          <cell r="AE185"/>
          <cell r="AF185"/>
          <cell r="AG185">
            <v>6.4029456193353464</v>
          </cell>
          <cell r="AH185">
            <v>242552</v>
          </cell>
          <cell r="AI185" t="str">
            <v>อ้อยปลูก MEIOSI</v>
          </cell>
          <cell r="AJ185" t="str">
            <v>อ้อยปลูก</v>
          </cell>
          <cell r="AK185" t="str">
            <v>MEIOSI</v>
          </cell>
          <cell r="AL185" t="str">
            <v>Fully</v>
          </cell>
          <cell r="AM185"/>
          <cell r="AN185"/>
          <cell r="AO185"/>
          <cell r="AP185"/>
          <cell r="AQ185">
            <v>0</v>
          </cell>
          <cell r="AR185" t="str">
            <v>sup</v>
          </cell>
          <cell r="AS185">
            <v>0</v>
          </cell>
          <cell r="AT185"/>
          <cell r="AU185"/>
          <cell r="AV185"/>
          <cell r="AW185">
            <v>0</v>
          </cell>
          <cell r="AX185" t="str">
            <v>น้ำหยดMove</v>
          </cell>
          <cell r="AY185" t="str">
            <v>เครื่องยนต์</v>
          </cell>
          <cell r="AZ185" t="str">
            <v>จ้างเหมา</v>
          </cell>
          <cell r="BA185">
            <v>2</v>
          </cell>
          <cell r="BB185" t="str">
            <v>yes</v>
          </cell>
          <cell r="BC185"/>
          <cell r="BD185">
            <v>1.85</v>
          </cell>
          <cell r="BE185" t="str">
            <v>คู่</v>
          </cell>
          <cell r="BF185" t="str">
            <v>เหนียว</v>
          </cell>
          <cell r="BG185"/>
          <cell r="BH185" t="str">
            <v>รถตัด</v>
          </cell>
        </row>
        <row r="186">
          <cell r="G186">
            <v>8121037</v>
          </cell>
          <cell r="H186"/>
          <cell r="I186">
            <v>1</v>
          </cell>
          <cell r="J186">
            <v>1.23</v>
          </cell>
          <cell r="K186">
            <v>1.23</v>
          </cell>
          <cell r="L186"/>
          <cell r="M186"/>
          <cell r="N186" t="str">
            <v>กองดินขุดสระ บ่อ1</v>
          </cell>
          <cell r="O186" t="str">
            <v xml:space="preserve">ทิ้งดิน </v>
          </cell>
          <cell r="P186">
            <v>1.23</v>
          </cell>
          <cell r="Q186">
            <v>0</v>
          </cell>
          <cell r="R186"/>
          <cell r="S186"/>
          <cell r="T186"/>
          <cell r="U186"/>
          <cell r="V186"/>
          <cell r="W186">
            <v>0</v>
          </cell>
          <cell r="X186"/>
          <cell r="Y186"/>
          <cell r="Z186"/>
          <cell r="AA186"/>
          <cell r="AB186"/>
          <cell r="AC186"/>
          <cell r="AD186"/>
          <cell r="AE186"/>
          <cell r="AF186"/>
          <cell r="AG186">
            <v>0</v>
          </cell>
          <cell r="AH186"/>
          <cell r="AI186"/>
          <cell r="AJ186"/>
          <cell r="AK186"/>
          <cell r="AL186">
            <v>0</v>
          </cell>
          <cell r="AM186"/>
          <cell r="AN186"/>
          <cell r="AO186"/>
          <cell r="AP186"/>
          <cell r="AQ186">
            <v>0</v>
          </cell>
          <cell r="AR186"/>
          <cell r="AS186"/>
          <cell r="AT186"/>
          <cell r="AU186"/>
          <cell r="AV186"/>
          <cell r="AW186"/>
          <cell r="AX186"/>
          <cell r="AY186"/>
          <cell r="AZ186"/>
          <cell r="BA186"/>
          <cell r="BB186"/>
          <cell r="BC186"/>
          <cell r="BD186"/>
          <cell r="BE186"/>
          <cell r="BF186" t="str">
            <v>เหนียว</v>
          </cell>
          <cell r="BG186"/>
          <cell r="BH186"/>
        </row>
        <row r="187">
          <cell r="G187">
            <v>8121038</v>
          </cell>
          <cell r="H187"/>
          <cell r="I187">
            <v>1</v>
          </cell>
          <cell r="J187">
            <v>32.85</v>
          </cell>
          <cell r="K187">
            <v>32.85</v>
          </cell>
          <cell r="L187"/>
          <cell r="M187"/>
          <cell r="N187" t="str">
            <v>อ้อยปลูก MEIOSI</v>
          </cell>
          <cell r="O187"/>
          <cell r="P187"/>
          <cell r="Q187">
            <v>0</v>
          </cell>
          <cell r="R187"/>
          <cell r="S187"/>
          <cell r="T187">
            <v>32.85</v>
          </cell>
          <cell r="U187"/>
          <cell r="V187"/>
          <cell r="W187">
            <v>32.85</v>
          </cell>
          <cell r="X187"/>
          <cell r="Y187"/>
          <cell r="Z187"/>
          <cell r="AA187"/>
          <cell r="AB187"/>
          <cell r="AC187"/>
          <cell r="AD187"/>
          <cell r="AE187"/>
          <cell r="AF187"/>
          <cell r="AG187">
            <v>8.9397260273972581</v>
          </cell>
          <cell r="AH187"/>
          <cell r="AI187" t="str">
            <v>อ้อยปลูก MEIOSI</v>
          </cell>
          <cell r="AJ187" t="str">
            <v>อ้อยปลูก</v>
          </cell>
          <cell r="AK187" t="str">
            <v>MEIOSI</v>
          </cell>
          <cell r="AL187" t="str">
            <v>Fully</v>
          </cell>
          <cell r="AM187"/>
          <cell r="AN187"/>
          <cell r="AO187"/>
          <cell r="AP187"/>
          <cell r="AQ187">
            <v>0</v>
          </cell>
          <cell r="AR187" t="str">
            <v>Fully</v>
          </cell>
          <cell r="AS187">
            <v>0</v>
          </cell>
          <cell r="AT187"/>
          <cell r="AU187"/>
          <cell r="AV187"/>
          <cell r="AW187">
            <v>0</v>
          </cell>
          <cell r="AX187" t="str">
            <v>น้ำหยดMove</v>
          </cell>
          <cell r="AY187"/>
          <cell r="AZ187"/>
          <cell r="BA187">
            <v>4</v>
          </cell>
          <cell r="BB187" t="str">
            <v>yes</v>
          </cell>
          <cell r="BC187" t="str">
            <v>ภูเขียว1</v>
          </cell>
          <cell r="BD187">
            <v>1.85</v>
          </cell>
          <cell r="BE187" t="str">
            <v>คู่</v>
          </cell>
          <cell r="BF187" t="str">
            <v>เหนียว</v>
          </cell>
          <cell r="BG187"/>
          <cell r="BH187" t="str">
            <v>รถตัด</v>
          </cell>
        </row>
        <row r="188">
          <cell r="G188" t="str">
            <v>8121038/1</v>
          </cell>
          <cell r="H188"/>
          <cell r="I188"/>
          <cell r="J188">
            <v>31.08</v>
          </cell>
          <cell r="K188">
            <v>31.08</v>
          </cell>
          <cell r="L188"/>
          <cell r="M188"/>
          <cell r="N188" t="str">
            <v>โครงการMEOSI</v>
          </cell>
          <cell r="O188" t="str">
            <v>MP</v>
          </cell>
          <cell r="P188">
            <v>31.08</v>
          </cell>
          <cell r="Q188">
            <v>0</v>
          </cell>
          <cell r="R188"/>
          <cell r="S188"/>
          <cell r="T188"/>
          <cell r="U188"/>
          <cell r="V188"/>
          <cell r="W188">
            <v>0</v>
          </cell>
          <cell r="X188"/>
          <cell r="Y188"/>
          <cell r="Z188"/>
          <cell r="AA188"/>
          <cell r="AB188"/>
          <cell r="AC188"/>
          <cell r="AD188"/>
          <cell r="AE188"/>
          <cell r="AF188"/>
          <cell r="AG188">
            <v>0</v>
          </cell>
          <cell r="AH188"/>
          <cell r="AI188"/>
          <cell r="AJ188"/>
          <cell r="AK188"/>
          <cell r="AL188">
            <v>0</v>
          </cell>
          <cell r="AM188"/>
          <cell r="AN188"/>
          <cell r="AO188"/>
          <cell r="AP188"/>
          <cell r="AQ188">
            <v>0</v>
          </cell>
          <cell r="AR188"/>
          <cell r="AS188"/>
          <cell r="AT188"/>
          <cell r="AU188"/>
          <cell r="AV188"/>
          <cell r="AW188"/>
          <cell r="AX188"/>
          <cell r="AY188"/>
          <cell r="AZ188"/>
          <cell r="BA188"/>
          <cell r="BB188"/>
          <cell r="BC188"/>
          <cell r="BD188"/>
          <cell r="BE188"/>
          <cell r="BF188" t="str">
            <v>เหนียว</v>
          </cell>
          <cell r="BG188"/>
          <cell r="BH188"/>
        </row>
        <row r="189">
          <cell r="G189" t="str">
            <v>8121038/2</v>
          </cell>
          <cell r="H189"/>
          <cell r="I189"/>
          <cell r="J189"/>
          <cell r="K189">
            <v>20.65</v>
          </cell>
          <cell r="L189"/>
          <cell r="M189"/>
          <cell r="N189" t="str">
            <v>อ้อยตอ 1/ปลูกไม่ได้</v>
          </cell>
          <cell r="O189"/>
          <cell r="P189"/>
          <cell r="Q189">
            <v>9.61</v>
          </cell>
          <cell r="R189"/>
          <cell r="S189"/>
          <cell r="T189"/>
          <cell r="U189">
            <v>11.04</v>
          </cell>
          <cell r="V189"/>
          <cell r="W189">
            <v>11.04</v>
          </cell>
          <cell r="X189">
            <v>88.32</v>
          </cell>
          <cell r="Y189">
            <v>8</v>
          </cell>
          <cell r="Z189">
            <v>853.1712</v>
          </cell>
          <cell r="AA189">
            <v>77.28</v>
          </cell>
          <cell r="AB189">
            <v>77.28</v>
          </cell>
          <cell r="AC189">
            <v>7</v>
          </cell>
          <cell r="AD189">
            <v>88.32</v>
          </cell>
          <cell r="AE189">
            <v>8</v>
          </cell>
          <cell r="AF189"/>
          <cell r="AG189">
            <v>0</v>
          </cell>
          <cell r="AH189">
            <v>242576</v>
          </cell>
          <cell r="AI189" t="str">
            <v>อ้อยตอ 1</v>
          </cell>
          <cell r="AJ189" t="str">
            <v>อ้อยตอ</v>
          </cell>
          <cell r="AK189"/>
          <cell r="AL189"/>
          <cell r="AM189"/>
          <cell r="AN189"/>
          <cell r="AO189"/>
          <cell r="AP189"/>
          <cell r="AQ189">
            <v>0</v>
          </cell>
          <cell r="AR189" t="str">
            <v>sup</v>
          </cell>
          <cell r="AS189">
            <v>0</v>
          </cell>
          <cell r="AT189"/>
          <cell r="AU189"/>
          <cell r="AV189"/>
          <cell r="AW189">
            <v>11.04</v>
          </cell>
          <cell r="AX189" t="str">
            <v>น้ำหยดMove</v>
          </cell>
          <cell r="AY189" t="str">
            <v>เครื่องยนต์</v>
          </cell>
          <cell r="AZ189" t="str">
            <v>จ้างเหมา</v>
          </cell>
          <cell r="BA189"/>
          <cell r="BB189"/>
          <cell r="BC189" t="str">
            <v>SB-50</v>
          </cell>
          <cell r="BD189">
            <v>1.65</v>
          </cell>
          <cell r="BE189" t="str">
            <v>เดี่ยว</v>
          </cell>
          <cell r="BF189" t="str">
            <v>เหนียว</v>
          </cell>
          <cell r="BG189" t="str">
            <v>ผ่าน</v>
          </cell>
          <cell r="BH189" t="str">
            <v>รถตัด</v>
          </cell>
        </row>
        <row r="190">
          <cell r="G190">
            <v>8121041</v>
          </cell>
          <cell r="H190"/>
          <cell r="I190">
            <v>1</v>
          </cell>
          <cell r="J190">
            <v>28.18</v>
          </cell>
          <cell r="K190">
            <v>28.18</v>
          </cell>
          <cell r="L190"/>
          <cell r="M190"/>
          <cell r="N190" t="str">
            <v>สระน้ำ บ่อ 1</v>
          </cell>
          <cell r="O190" t="str">
            <v>สระน้ำ</v>
          </cell>
          <cell r="P190">
            <v>28.18</v>
          </cell>
          <cell r="Q190">
            <v>0</v>
          </cell>
          <cell r="R190"/>
          <cell r="S190"/>
          <cell r="T190"/>
          <cell r="U190"/>
          <cell r="V190"/>
          <cell r="W190">
            <v>0</v>
          </cell>
          <cell r="X190"/>
          <cell r="Y190"/>
          <cell r="Z190"/>
          <cell r="AA190"/>
          <cell r="AB190"/>
          <cell r="AC190"/>
          <cell r="AD190"/>
          <cell r="AE190"/>
          <cell r="AF190"/>
          <cell r="AG190">
            <v>0</v>
          </cell>
          <cell r="AH190"/>
          <cell r="AI190"/>
          <cell r="AJ190"/>
          <cell r="AK190"/>
          <cell r="AL190">
            <v>0</v>
          </cell>
          <cell r="AM190"/>
          <cell r="AN190"/>
          <cell r="AO190"/>
          <cell r="AP190"/>
          <cell r="AQ190">
            <v>0</v>
          </cell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 t="str">
            <v>เหนียว</v>
          </cell>
          <cell r="BG190"/>
          <cell r="BH190"/>
        </row>
        <row r="191">
          <cell r="G191" t="str">
            <v>8121041/1</v>
          </cell>
          <cell r="H191"/>
          <cell r="I191">
            <v>1</v>
          </cell>
          <cell r="J191">
            <v>9.43</v>
          </cell>
          <cell r="K191">
            <v>9.43</v>
          </cell>
          <cell r="L191"/>
          <cell r="M191"/>
          <cell r="N191" t="str">
            <v>กองดินขุดสระ บ่อ1</v>
          </cell>
          <cell r="O191" t="str">
            <v>สระน้ำ</v>
          </cell>
          <cell r="P191">
            <v>9.43</v>
          </cell>
          <cell r="Q191">
            <v>0</v>
          </cell>
          <cell r="R191"/>
          <cell r="S191"/>
          <cell r="T191"/>
          <cell r="U191"/>
          <cell r="V191"/>
          <cell r="W191">
            <v>0</v>
          </cell>
          <cell r="X191"/>
          <cell r="Y191"/>
          <cell r="Z191"/>
          <cell r="AA191"/>
          <cell r="AB191"/>
          <cell r="AC191"/>
          <cell r="AD191"/>
          <cell r="AE191"/>
          <cell r="AF191"/>
          <cell r="AG191">
            <v>0</v>
          </cell>
          <cell r="AH191"/>
          <cell r="AI191"/>
          <cell r="AJ191"/>
          <cell r="AK191"/>
          <cell r="AL191">
            <v>0</v>
          </cell>
          <cell r="AM191"/>
          <cell r="AN191"/>
          <cell r="AO191"/>
          <cell r="AP191"/>
          <cell r="AQ191">
            <v>0</v>
          </cell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 t="str">
            <v>เหนียว</v>
          </cell>
          <cell r="BG191"/>
          <cell r="BH191"/>
        </row>
        <row r="192">
          <cell r="G192">
            <v>812542</v>
          </cell>
          <cell r="H192"/>
          <cell r="I192" t="str">
            <v>นอกโครงการ</v>
          </cell>
          <cell r="J192">
            <v>12.9</v>
          </cell>
          <cell r="K192">
            <v>12.9</v>
          </cell>
          <cell r="L192"/>
          <cell r="M192"/>
          <cell r="N192" t="str">
            <v>ให้ชาวไร่เช่า</v>
          </cell>
          <cell r="O192"/>
          <cell r="P192"/>
          <cell r="Q192">
            <v>0</v>
          </cell>
          <cell r="R192">
            <v>12.9</v>
          </cell>
          <cell r="S192"/>
          <cell r="T192"/>
          <cell r="U192"/>
          <cell r="V192"/>
          <cell r="W192">
            <v>0</v>
          </cell>
          <cell r="X192"/>
          <cell r="Y192"/>
          <cell r="Z192"/>
          <cell r="AA192"/>
          <cell r="AB192"/>
          <cell r="AC192"/>
          <cell r="AD192"/>
          <cell r="AE192"/>
          <cell r="AF192"/>
          <cell r="AG192">
            <v>0</v>
          </cell>
          <cell r="AH192"/>
          <cell r="AI192"/>
          <cell r="AJ192"/>
          <cell r="AK192"/>
          <cell r="AL192" t="str">
            <v>Rain</v>
          </cell>
          <cell r="AM192"/>
          <cell r="AN192"/>
          <cell r="AO192"/>
          <cell r="AP192"/>
          <cell r="AQ192">
            <v>0</v>
          </cell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 t="str">
            <v>เหนียว</v>
          </cell>
          <cell r="BG192"/>
          <cell r="BH192"/>
        </row>
        <row r="193">
          <cell r="G193">
            <v>812543</v>
          </cell>
          <cell r="H193"/>
          <cell r="I193">
            <v>2</v>
          </cell>
          <cell r="J193">
            <v>14.96</v>
          </cell>
          <cell r="K193">
            <v>14.96</v>
          </cell>
          <cell r="L193"/>
          <cell r="M193"/>
          <cell r="N193" t="str">
            <v>อ้อยน้ำราด</v>
          </cell>
          <cell r="O193"/>
          <cell r="P193"/>
          <cell r="Q193">
            <v>0</v>
          </cell>
          <cell r="R193"/>
          <cell r="S193"/>
          <cell r="T193"/>
          <cell r="U193">
            <v>14.96</v>
          </cell>
          <cell r="V193"/>
          <cell r="W193">
            <v>14.96</v>
          </cell>
          <cell r="X193">
            <v>194.48000000000002</v>
          </cell>
          <cell r="Y193">
            <v>13</v>
          </cell>
          <cell r="Z193">
            <v>2461.8176000000003</v>
          </cell>
          <cell r="AA193">
            <v>164.56</v>
          </cell>
          <cell r="AB193">
            <v>164.56</v>
          </cell>
          <cell r="AC193">
            <v>11</v>
          </cell>
          <cell r="AD193">
            <v>164.56</v>
          </cell>
          <cell r="AE193">
            <v>11</v>
          </cell>
          <cell r="AF193"/>
          <cell r="AG193">
            <v>7.6610962566844911</v>
          </cell>
          <cell r="AH193">
            <v>242579</v>
          </cell>
          <cell r="AI193" t="str">
            <v>อ้อยน้ำราด</v>
          </cell>
          <cell r="AJ193" t="str">
            <v>อ้อยปลูก</v>
          </cell>
          <cell r="AK193"/>
          <cell r="AL193" t="str">
            <v>Fully</v>
          </cell>
          <cell r="AM193"/>
          <cell r="AN193"/>
          <cell r="AO193"/>
          <cell r="AP193"/>
          <cell r="AQ193">
            <v>0</v>
          </cell>
          <cell r="AR193" t="str">
            <v>Fully</v>
          </cell>
          <cell r="AS193">
            <v>0</v>
          </cell>
          <cell r="AT193"/>
          <cell r="AU193"/>
          <cell r="AV193"/>
          <cell r="AW193">
            <v>14.96</v>
          </cell>
          <cell r="AX193" t="str">
            <v>น้ำหยดMove</v>
          </cell>
          <cell r="AY193" t="str">
            <v>เครื่องยนต์</v>
          </cell>
          <cell r="AZ193" t="str">
            <v>จ้างเหมา</v>
          </cell>
          <cell r="BA193" t="str">
            <v>&gt;4</v>
          </cell>
          <cell r="BB193" t="str">
            <v>yes</v>
          </cell>
          <cell r="BC193" t="str">
            <v>KK-3</v>
          </cell>
          <cell r="BD193">
            <v>1.85</v>
          </cell>
          <cell r="BE193" t="str">
            <v>คู่</v>
          </cell>
          <cell r="BF193" t="str">
            <v>เหนียว</v>
          </cell>
          <cell r="BG193" t="str">
            <v>ผ่าน</v>
          </cell>
          <cell r="BH193" t="str">
            <v>รถตัด</v>
          </cell>
        </row>
        <row r="194">
          <cell r="G194">
            <v>812544</v>
          </cell>
          <cell r="H194"/>
          <cell r="I194">
            <v>2</v>
          </cell>
          <cell r="J194">
            <v>20.010000000000002</v>
          </cell>
          <cell r="K194">
            <v>20.010000000000002</v>
          </cell>
          <cell r="L194"/>
          <cell r="M194"/>
          <cell r="N194" t="str">
            <v>อ้อยตอ 2</v>
          </cell>
          <cell r="O194"/>
          <cell r="P194"/>
          <cell r="Q194">
            <v>0</v>
          </cell>
          <cell r="R194"/>
          <cell r="S194"/>
          <cell r="T194"/>
          <cell r="U194">
            <v>20.010000000000002</v>
          </cell>
          <cell r="V194"/>
          <cell r="W194">
            <v>20.010000000000002</v>
          </cell>
          <cell r="X194">
            <v>270.13500000000005</v>
          </cell>
          <cell r="Y194">
            <v>13.5</v>
          </cell>
          <cell r="Z194">
            <v>3603.6009000000004</v>
          </cell>
          <cell r="AA194">
            <v>180.09</v>
          </cell>
          <cell r="AB194">
            <v>180.09</v>
          </cell>
          <cell r="AC194">
            <v>9</v>
          </cell>
          <cell r="AD194">
            <v>180.09</v>
          </cell>
          <cell r="AE194">
            <v>9</v>
          </cell>
          <cell r="AF194"/>
          <cell r="AG194">
            <v>14.021489255372316</v>
          </cell>
          <cell r="AH194">
            <v>242522</v>
          </cell>
          <cell r="AI194" t="str">
            <v>อ้อยตอ 2</v>
          </cell>
          <cell r="AJ194" t="str">
            <v>อ้อยตอ</v>
          </cell>
          <cell r="AK194"/>
          <cell r="AL194" t="str">
            <v>Fully</v>
          </cell>
          <cell r="AM194"/>
          <cell r="AN194"/>
          <cell r="AO194"/>
          <cell r="AP194"/>
          <cell r="AQ194">
            <v>0</v>
          </cell>
          <cell r="AR194" t="str">
            <v>Fully</v>
          </cell>
          <cell r="AS194">
            <v>0</v>
          </cell>
          <cell r="AT194"/>
          <cell r="AU194"/>
          <cell r="AV194"/>
          <cell r="AW194">
            <v>20.010000000000002</v>
          </cell>
          <cell r="AX194" t="str">
            <v>น้ำหยดMove</v>
          </cell>
          <cell r="AY194" t="str">
            <v>เครื่องยนต์</v>
          </cell>
          <cell r="AZ194" t="str">
            <v>จ้างเหมา</v>
          </cell>
          <cell r="BA194" t="str">
            <v>&gt;4</v>
          </cell>
          <cell r="BB194" t="str">
            <v>yes</v>
          </cell>
          <cell r="BC194" t="str">
            <v>KK-3</v>
          </cell>
          <cell r="BD194">
            <v>1.85</v>
          </cell>
          <cell r="BE194" t="str">
            <v>คู่</v>
          </cell>
          <cell r="BF194" t="str">
            <v>เหนียว</v>
          </cell>
          <cell r="BG194" t="str">
            <v>ผ่าน</v>
          </cell>
          <cell r="BH194" t="str">
            <v>รถตัด</v>
          </cell>
        </row>
        <row r="195">
          <cell r="G195">
            <v>812545</v>
          </cell>
          <cell r="H195"/>
          <cell r="I195">
            <v>2</v>
          </cell>
          <cell r="J195">
            <v>15.72</v>
          </cell>
          <cell r="K195">
            <v>15.72</v>
          </cell>
          <cell r="L195"/>
          <cell r="M195"/>
          <cell r="N195" t="str">
            <v>อ้อยตอ 2</v>
          </cell>
          <cell r="O195"/>
          <cell r="P195"/>
          <cell r="Q195">
            <v>0</v>
          </cell>
          <cell r="R195"/>
          <cell r="S195"/>
          <cell r="T195"/>
          <cell r="U195">
            <v>15.72</v>
          </cell>
          <cell r="V195"/>
          <cell r="W195">
            <v>15.72</v>
          </cell>
          <cell r="X195">
            <v>204.36</v>
          </cell>
          <cell r="Y195">
            <v>13</v>
          </cell>
          <cell r="Z195">
            <v>2224.0656000000004</v>
          </cell>
          <cell r="AA195">
            <v>141.48000000000002</v>
          </cell>
          <cell r="AB195">
            <v>141.48000000000002</v>
          </cell>
          <cell r="AC195">
            <v>9</v>
          </cell>
          <cell r="AD195">
            <v>141.48000000000002</v>
          </cell>
          <cell r="AE195">
            <v>9</v>
          </cell>
          <cell r="AF195"/>
          <cell r="AG195">
            <v>13.715648854961833</v>
          </cell>
          <cell r="AH195">
            <v>242523</v>
          </cell>
          <cell r="AI195" t="str">
            <v>อ้อยตอ 2</v>
          </cell>
          <cell r="AJ195" t="str">
            <v>อ้อยตอ</v>
          </cell>
          <cell r="AK195"/>
          <cell r="AL195" t="str">
            <v>Fully</v>
          </cell>
          <cell r="AM195"/>
          <cell r="AN195"/>
          <cell r="AO195"/>
          <cell r="AP195"/>
          <cell r="AQ195">
            <v>0</v>
          </cell>
          <cell r="AR195" t="str">
            <v>Fully</v>
          </cell>
          <cell r="AS195">
            <v>0</v>
          </cell>
          <cell r="AT195"/>
          <cell r="AU195"/>
          <cell r="AV195"/>
          <cell r="AW195">
            <v>15.72</v>
          </cell>
          <cell r="AX195" t="str">
            <v>น้ำหยดMove</v>
          </cell>
          <cell r="AY195" t="str">
            <v>เครื่องยนต์</v>
          </cell>
          <cell r="AZ195" t="str">
            <v>จ้างเหมา</v>
          </cell>
          <cell r="BA195" t="str">
            <v>&gt;4</v>
          </cell>
          <cell r="BB195" t="str">
            <v>yes</v>
          </cell>
          <cell r="BC195" t="str">
            <v>KK-3</v>
          </cell>
          <cell r="BD195">
            <v>1.85</v>
          </cell>
          <cell r="BE195" t="str">
            <v>คู่</v>
          </cell>
          <cell r="BF195" t="str">
            <v>เหนียว</v>
          </cell>
          <cell r="BG195" t="str">
            <v>ผ่าน</v>
          </cell>
          <cell r="BH195" t="str">
            <v>รถตัด</v>
          </cell>
        </row>
        <row r="196">
          <cell r="G196">
            <v>812546</v>
          </cell>
          <cell r="H196"/>
          <cell r="I196"/>
          <cell r="J196">
            <v>23.57</v>
          </cell>
          <cell r="K196">
            <v>23.57</v>
          </cell>
          <cell r="L196"/>
          <cell r="M196"/>
          <cell r="N196" t="str">
            <v>สระน้ำ บ่อ 2</v>
          </cell>
          <cell r="O196" t="str">
            <v>สระน้ำ</v>
          </cell>
          <cell r="P196">
            <v>23.57</v>
          </cell>
          <cell r="Q196">
            <v>0</v>
          </cell>
          <cell r="R196"/>
          <cell r="S196"/>
          <cell r="T196"/>
          <cell r="U196"/>
          <cell r="V196"/>
          <cell r="W196">
            <v>0</v>
          </cell>
          <cell r="X196"/>
          <cell r="Y196"/>
          <cell r="Z196"/>
          <cell r="AA196"/>
          <cell r="AB196"/>
          <cell r="AC196"/>
          <cell r="AD196"/>
          <cell r="AE196"/>
          <cell r="AF196"/>
          <cell r="AG196">
            <v>0</v>
          </cell>
          <cell r="AH196"/>
          <cell r="AI196"/>
          <cell r="AJ196"/>
          <cell r="AK196"/>
          <cell r="AL196">
            <v>0</v>
          </cell>
          <cell r="AM196"/>
          <cell r="AN196"/>
          <cell r="AO196"/>
          <cell r="AP196"/>
          <cell r="AQ196">
            <v>0</v>
          </cell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 t="str">
            <v>เหนียว</v>
          </cell>
          <cell r="BG196"/>
          <cell r="BH196"/>
        </row>
        <row r="197">
          <cell r="G197">
            <v>812548</v>
          </cell>
          <cell r="H197"/>
          <cell r="I197">
            <v>3</v>
          </cell>
          <cell r="J197">
            <v>28.3</v>
          </cell>
          <cell r="K197">
            <v>28.3</v>
          </cell>
          <cell r="L197"/>
          <cell r="M197"/>
          <cell r="N197" t="str">
            <v>อ้อยตอ 2</v>
          </cell>
          <cell r="O197"/>
          <cell r="P197"/>
          <cell r="Q197">
            <v>0</v>
          </cell>
          <cell r="R197"/>
          <cell r="S197"/>
          <cell r="T197"/>
          <cell r="U197">
            <v>28.3</v>
          </cell>
          <cell r="V197"/>
          <cell r="W197">
            <v>28.3</v>
          </cell>
          <cell r="X197">
            <v>339.6</v>
          </cell>
          <cell r="Y197">
            <v>12</v>
          </cell>
          <cell r="Z197">
            <v>5606.23</v>
          </cell>
          <cell r="AA197">
            <v>198.1</v>
          </cell>
          <cell r="AB197">
            <v>198.1</v>
          </cell>
          <cell r="AC197">
            <v>7</v>
          </cell>
          <cell r="AD197">
            <v>226.4</v>
          </cell>
          <cell r="AE197">
            <v>8</v>
          </cell>
          <cell r="AF197"/>
          <cell r="AG197">
            <v>12.421554770318023</v>
          </cell>
          <cell r="AH197">
            <v>242524</v>
          </cell>
          <cell r="AI197" t="str">
            <v>อ้อยตอ 2</v>
          </cell>
          <cell r="AJ197" t="str">
            <v>อ้อยตอ</v>
          </cell>
          <cell r="AK197"/>
          <cell r="AL197" t="str">
            <v>Fully</v>
          </cell>
          <cell r="AM197"/>
          <cell r="AN197"/>
          <cell r="AO197"/>
          <cell r="AP197"/>
          <cell r="AQ197">
            <v>0</v>
          </cell>
          <cell r="AR197" t="str">
            <v>Fully</v>
          </cell>
          <cell r="AS197">
            <v>0</v>
          </cell>
          <cell r="AT197"/>
          <cell r="AU197"/>
          <cell r="AV197"/>
          <cell r="AW197">
            <v>28.3</v>
          </cell>
          <cell r="AX197" t="str">
            <v>น้ำหยดMove</v>
          </cell>
          <cell r="AY197" t="str">
            <v>เครื่องยนต์</v>
          </cell>
          <cell r="AZ197" t="str">
            <v>จ้างเหมา</v>
          </cell>
          <cell r="BA197" t="str">
            <v>&gt;4</v>
          </cell>
          <cell r="BB197" t="str">
            <v>yes</v>
          </cell>
          <cell r="BC197" t="str">
            <v>KK-3</v>
          </cell>
          <cell r="BD197">
            <v>1.85</v>
          </cell>
          <cell r="BE197" t="str">
            <v>คู่</v>
          </cell>
          <cell r="BF197" t="str">
            <v>เหนียว</v>
          </cell>
          <cell r="BG197" t="str">
            <v>ผ่าน</v>
          </cell>
          <cell r="BH197" t="str">
            <v>รถตัด</v>
          </cell>
        </row>
        <row r="198">
          <cell r="G198">
            <v>812549</v>
          </cell>
          <cell r="H198"/>
          <cell r="I198">
            <v>3</v>
          </cell>
          <cell r="J198">
            <v>8.14</v>
          </cell>
          <cell r="K198">
            <v>8.14</v>
          </cell>
          <cell r="L198"/>
          <cell r="M198"/>
          <cell r="N198" t="str">
            <v>อ้อยตอ 2</v>
          </cell>
          <cell r="O198"/>
          <cell r="P198"/>
          <cell r="Q198">
            <v>0</v>
          </cell>
          <cell r="R198"/>
          <cell r="S198"/>
          <cell r="T198"/>
          <cell r="U198">
            <v>8.14</v>
          </cell>
          <cell r="V198"/>
          <cell r="W198">
            <v>8.14</v>
          </cell>
          <cell r="X198">
            <v>81.400000000000006</v>
          </cell>
          <cell r="Y198">
            <v>10</v>
          </cell>
          <cell r="Z198">
            <v>463.81720000000007</v>
          </cell>
          <cell r="AA198">
            <v>56.980000000000004</v>
          </cell>
          <cell r="AB198">
            <v>56.980000000000004</v>
          </cell>
          <cell r="AC198">
            <v>7</v>
          </cell>
          <cell r="AD198">
            <v>65.12</v>
          </cell>
          <cell r="AE198">
            <v>8</v>
          </cell>
          <cell r="AF198"/>
          <cell r="AG198">
            <v>9.1941031941031941</v>
          </cell>
          <cell r="AH198">
            <v>242524</v>
          </cell>
          <cell r="AI198" t="str">
            <v>อ้อยตอ 2</v>
          </cell>
          <cell r="AJ198" t="str">
            <v>อ้อยตอ</v>
          </cell>
          <cell r="AK198"/>
          <cell r="AL198" t="str">
            <v>Fully</v>
          </cell>
          <cell r="AM198"/>
          <cell r="AN198"/>
          <cell r="AO198"/>
          <cell r="AP198"/>
          <cell r="AQ198">
            <v>0</v>
          </cell>
          <cell r="AR198" t="str">
            <v>Fully</v>
          </cell>
          <cell r="AS198">
            <v>0</v>
          </cell>
          <cell r="AT198"/>
          <cell r="AU198"/>
          <cell r="AV198"/>
          <cell r="AW198">
            <v>8.14</v>
          </cell>
          <cell r="AX198" t="str">
            <v>น้ำหยดMove</v>
          </cell>
          <cell r="AY198" t="str">
            <v>เครื่องยนต์</v>
          </cell>
          <cell r="AZ198" t="str">
            <v>จ้างเหมา</v>
          </cell>
          <cell r="BA198" t="str">
            <v>&gt;4</v>
          </cell>
          <cell r="BB198" t="str">
            <v>yes</v>
          </cell>
          <cell r="BC198" t="str">
            <v>KK-3</v>
          </cell>
          <cell r="BD198">
            <v>1.85</v>
          </cell>
          <cell r="BE198" t="str">
            <v>คู่</v>
          </cell>
          <cell r="BF198" t="str">
            <v>เหนียว</v>
          </cell>
          <cell r="BG198" t="str">
            <v>ผ่าน</v>
          </cell>
          <cell r="BH198" t="str">
            <v>รถตัด</v>
          </cell>
        </row>
        <row r="199">
          <cell r="G199">
            <v>812550</v>
          </cell>
          <cell r="H199"/>
          <cell r="I199">
            <v>3</v>
          </cell>
          <cell r="J199">
            <v>15.42</v>
          </cell>
          <cell r="K199">
            <v>15.42</v>
          </cell>
          <cell r="L199"/>
          <cell r="M199"/>
          <cell r="N199" t="str">
            <v>อ้อยตอ 2</v>
          </cell>
          <cell r="O199"/>
          <cell r="P199"/>
          <cell r="Q199">
            <v>0</v>
          </cell>
          <cell r="R199"/>
          <cell r="S199"/>
          <cell r="T199"/>
          <cell r="U199">
            <v>15.42</v>
          </cell>
          <cell r="V199"/>
          <cell r="W199">
            <v>15.42</v>
          </cell>
          <cell r="X199">
            <v>208.17</v>
          </cell>
          <cell r="Y199">
            <v>13.5</v>
          </cell>
          <cell r="Z199">
            <v>1664.4348</v>
          </cell>
          <cell r="AA199">
            <v>107.94</v>
          </cell>
          <cell r="AB199">
            <v>107.94</v>
          </cell>
          <cell r="AC199">
            <v>7</v>
          </cell>
          <cell r="AD199">
            <v>123.36</v>
          </cell>
          <cell r="AE199">
            <v>8</v>
          </cell>
          <cell r="AF199"/>
          <cell r="AG199">
            <v>15.108949416342414</v>
          </cell>
          <cell r="AH199">
            <v>242525</v>
          </cell>
          <cell r="AI199" t="str">
            <v>อ้อยตอ 2</v>
          </cell>
          <cell r="AJ199" t="str">
            <v>อ้อยตอ</v>
          </cell>
          <cell r="AK199"/>
          <cell r="AL199" t="str">
            <v>Fully</v>
          </cell>
          <cell r="AM199"/>
          <cell r="AN199"/>
          <cell r="AO199"/>
          <cell r="AP199"/>
          <cell r="AQ199">
            <v>0</v>
          </cell>
          <cell r="AR199" t="str">
            <v>Fully</v>
          </cell>
          <cell r="AS199">
            <v>0</v>
          </cell>
          <cell r="AT199"/>
          <cell r="AU199"/>
          <cell r="AV199"/>
          <cell r="AW199">
            <v>15.42</v>
          </cell>
          <cell r="AX199" t="str">
            <v>น้ำหยดMove</v>
          </cell>
          <cell r="AY199" t="str">
            <v>เครื่องยนต์</v>
          </cell>
          <cell r="AZ199" t="str">
            <v>จ้างเหมา</v>
          </cell>
          <cell r="BA199" t="str">
            <v>&gt;4</v>
          </cell>
          <cell r="BB199" t="str">
            <v>yes</v>
          </cell>
          <cell r="BC199" t="str">
            <v>KK-3</v>
          </cell>
          <cell r="BD199">
            <v>1.85</v>
          </cell>
          <cell r="BE199" t="str">
            <v>คู่</v>
          </cell>
          <cell r="BF199" t="str">
            <v>เหนียว</v>
          </cell>
          <cell r="BG199" t="str">
            <v>ผ่าน</v>
          </cell>
          <cell r="BH199" t="str">
            <v>รถตัด</v>
          </cell>
        </row>
        <row r="200">
          <cell r="G200">
            <v>812560</v>
          </cell>
          <cell r="H200"/>
          <cell r="I200">
            <v>2</v>
          </cell>
          <cell r="J200">
            <v>12.97</v>
          </cell>
          <cell r="K200">
            <v>12.97</v>
          </cell>
          <cell r="L200"/>
          <cell r="M200"/>
          <cell r="N200" t="str">
            <v>กองดินขุดสระ บ่อ2</v>
          </cell>
          <cell r="O200" t="str">
            <v xml:space="preserve">ทิ้งดิน </v>
          </cell>
          <cell r="P200">
            <v>12.97</v>
          </cell>
          <cell r="Q200">
            <v>0</v>
          </cell>
          <cell r="R200"/>
          <cell r="S200"/>
          <cell r="T200"/>
          <cell r="U200"/>
          <cell r="V200"/>
          <cell r="W200">
            <v>0</v>
          </cell>
          <cell r="X200"/>
          <cell r="Y200"/>
          <cell r="Z200"/>
          <cell r="AA200"/>
          <cell r="AB200"/>
          <cell r="AC200"/>
          <cell r="AD200"/>
          <cell r="AE200"/>
          <cell r="AF200"/>
          <cell r="AG200">
            <v>0</v>
          </cell>
          <cell r="AH200"/>
          <cell r="AI200"/>
          <cell r="AJ200"/>
          <cell r="AK200"/>
          <cell r="AL200">
            <v>0</v>
          </cell>
          <cell r="AM200"/>
          <cell r="AN200"/>
          <cell r="AO200"/>
          <cell r="AP200"/>
          <cell r="AQ200">
            <v>0</v>
          </cell>
          <cell r="AR200"/>
          <cell r="AS200"/>
          <cell r="AT200"/>
          <cell r="AU200"/>
          <cell r="AV200"/>
          <cell r="AW200"/>
          <cell r="AX200"/>
          <cell r="AY200"/>
          <cell r="AZ200"/>
          <cell r="BA200"/>
          <cell r="BB200"/>
          <cell r="BC200"/>
          <cell r="BD200"/>
          <cell r="BE200"/>
          <cell r="BF200" t="str">
            <v>เหนียว</v>
          </cell>
          <cell r="BG200"/>
          <cell r="BH200"/>
        </row>
        <row r="201">
          <cell r="G201">
            <v>801303</v>
          </cell>
          <cell r="H201" t="str">
            <v>BSC</v>
          </cell>
          <cell r="I201"/>
          <cell r="J201">
            <v>2.58</v>
          </cell>
          <cell r="K201">
            <v>2.57</v>
          </cell>
          <cell r="L201"/>
          <cell r="M201"/>
          <cell r="N201" t="str">
            <v>ให้ชาวไร่เช่า</v>
          </cell>
          <cell r="O201"/>
          <cell r="P201"/>
          <cell r="Q201"/>
          <cell r="R201">
            <v>2.57</v>
          </cell>
          <cell r="S201"/>
          <cell r="T201"/>
          <cell r="U201"/>
          <cell r="V201"/>
          <cell r="W201">
            <v>0</v>
          </cell>
          <cell r="X201"/>
          <cell r="Y201"/>
          <cell r="Z201"/>
          <cell r="AA201"/>
          <cell r="AB201"/>
          <cell r="AC201"/>
          <cell r="AD201"/>
          <cell r="AE201"/>
          <cell r="AF201"/>
          <cell r="AG201">
            <v>0</v>
          </cell>
          <cell r="AH201"/>
          <cell r="AI201"/>
          <cell r="AJ201"/>
          <cell r="AK201"/>
          <cell r="AL201" t="str">
            <v>Rain</v>
          </cell>
          <cell r="AM201"/>
          <cell r="AN201"/>
          <cell r="AO201"/>
          <cell r="AP201"/>
          <cell r="AQ201">
            <v>0</v>
          </cell>
          <cell r="AR201"/>
          <cell r="AS201"/>
          <cell r="AT201"/>
          <cell r="AU201"/>
          <cell r="AV201"/>
          <cell r="AW201"/>
          <cell r="AX201"/>
          <cell r="AY201"/>
          <cell r="AZ201"/>
          <cell r="BA201"/>
          <cell r="BB201"/>
          <cell r="BC201"/>
          <cell r="BD201"/>
          <cell r="BE201"/>
          <cell r="BF201" t="str">
            <v xml:space="preserve">ทราย </v>
          </cell>
          <cell r="BG201"/>
          <cell r="BH201"/>
        </row>
        <row r="202">
          <cell r="G202">
            <v>801304</v>
          </cell>
          <cell r="H202" t="str">
            <v>BSC</v>
          </cell>
          <cell r="I202"/>
          <cell r="J202">
            <v>3.31</v>
          </cell>
          <cell r="K202">
            <v>3.3</v>
          </cell>
          <cell r="L202"/>
          <cell r="M202"/>
          <cell r="N202" t="str">
            <v>ให้ชาวไร่เช่า</v>
          </cell>
          <cell r="O202"/>
          <cell r="P202"/>
          <cell r="Q202"/>
          <cell r="R202">
            <v>3.3</v>
          </cell>
          <cell r="S202"/>
          <cell r="T202"/>
          <cell r="U202"/>
          <cell r="V202"/>
          <cell r="W202">
            <v>0</v>
          </cell>
          <cell r="X202"/>
          <cell r="Y202"/>
          <cell r="Z202"/>
          <cell r="AA202"/>
          <cell r="AB202"/>
          <cell r="AC202"/>
          <cell r="AD202"/>
          <cell r="AE202"/>
          <cell r="AF202"/>
          <cell r="AG202">
            <v>0</v>
          </cell>
          <cell r="AH202"/>
          <cell r="AI202"/>
          <cell r="AJ202"/>
          <cell r="AK202"/>
          <cell r="AL202" t="str">
            <v>Rain</v>
          </cell>
          <cell r="AM202"/>
          <cell r="AN202"/>
          <cell r="AO202"/>
          <cell r="AP202"/>
          <cell r="AQ202">
            <v>0</v>
          </cell>
          <cell r="AR202"/>
          <cell r="AS202"/>
          <cell r="AT202"/>
          <cell r="AU202"/>
          <cell r="AV202"/>
          <cell r="AW202"/>
          <cell r="AX202"/>
          <cell r="AY202"/>
          <cell r="AZ202"/>
          <cell r="BA202"/>
          <cell r="BB202"/>
          <cell r="BC202"/>
          <cell r="BD202"/>
          <cell r="BE202"/>
          <cell r="BF202" t="str">
            <v xml:space="preserve">ทราย </v>
          </cell>
          <cell r="BG202"/>
          <cell r="BH202"/>
        </row>
        <row r="203">
          <cell r="G203">
            <v>801305</v>
          </cell>
          <cell r="H203" t="str">
            <v>BSC</v>
          </cell>
          <cell r="I203"/>
          <cell r="J203">
            <v>24.47</v>
          </cell>
          <cell r="K203">
            <v>24.46</v>
          </cell>
          <cell r="L203"/>
          <cell r="M203"/>
          <cell r="N203" t="str">
            <v>ให้ชาวไร่เช่า</v>
          </cell>
          <cell r="O203"/>
          <cell r="P203"/>
          <cell r="Q203"/>
          <cell r="R203">
            <v>24.46</v>
          </cell>
          <cell r="S203"/>
          <cell r="T203"/>
          <cell r="U203"/>
          <cell r="V203"/>
          <cell r="W203">
            <v>0</v>
          </cell>
          <cell r="X203"/>
          <cell r="Y203"/>
          <cell r="Z203"/>
          <cell r="AA203"/>
          <cell r="AB203"/>
          <cell r="AC203"/>
          <cell r="AD203"/>
          <cell r="AE203"/>
          <cell r="AF203"/>
          <cell r="AG203">
            <v>0</v>
          </cell>
          <cell r="AH203"/>
          <cell r="AI203"/>
          <cell r="AJ203"/>
          <cell r="AK203"/>
          <cell r="AL203" t="str">
            <v>Rain</v>
          </cell>
          <cell r="AM203"/>
          <cell r="AN203"/>
          <cell r="AO203"/>
          <cell r="AP203"/>
          <cell r="AQ203">
            <v>0</v>
          </cell>
          <cell r="AR203"/>
          <cell r="AS203"/>
          <cell r="AT203"/>
          <cell r="AU203"/>
          <cell r="AV203"/>
          <cell r="AW203"/>
          <cell r="AX203"/>
          <cell r="AY203"/>
          <cell r="AZ203"/>
          <cell r="BA203"/>
          <cell r="BB203"/>
          <cell r="BC203"/>
          <cell r="BD203"/>
          <cell r="BE203"/>
          <cell r="BF203" t="str">
            <v xml:space="preserve">ทราย </v>
          </cell>
          <cell r="BG203"/>
          <cell r="BH203"/>
        </row>
        <row r="204">
          <cell r="G204">
            <v>801306</v>
          </cell>
          <cell r="H204" t="str">
            <v>BSC</v>
          </cell>
          <cell r="I204"/>
          <cell r="J204">
            <v>22.38</v>
          </cell>
          <cell r="K204">
            <v>22.38</v>
          </cell>
          <cell r="L204"/>
          <cell r="M204"/>
          <cell r="N204" t="str">
            <v>ให้ชาวไร่เช่า</v>
          </cell>
          <cell r="O204"/>
          <cell r="P204"/>
          <cell r="Q204">
            <v>0</v>
          </cell>
          <cell r="R204">
            <v>22.38</v>
          </cell>
          <cell r="S204"/>
          <cell r="T204"/>
          <cell r="U204"/>
          <cell r="V204"/>
          <cell r="W204">
            <v>0</v>
          </cell>
          <cell r="X204"/>
          <cell r="Y204"/>
          <cell r="Z204"/>
          <cell r="AA204"/>
          <cell r="AB204"/>
          <cell r="AC204"/>
          <cell r="AD204"/>
          <cell r="AE204"/>
          <cell r="AF204"/>
          <cell r="AG204">
            <v>0</v>
          </cell>
          <cell r="AH204"/>
          <cell r="AI204"/>
          <cell r="AJ204"/>
          <cell r="AK204"/>
          <cell r="AL204" t="str">
            <v>Rain</v>
          </cell>
          <cell r="AM204"/>
          <cell r="AN204"/>
          <cell r="AO204"/>
          <cell r="AP204"/>
          <cell r="AQ204">
            <v>0</v>
          </cell>
          <cell r="AR204"/>
          <cell r="AS204"/>
          <cell r="AT204"/>
          <cell r="AU204"/>
          <cell r="AV204"/>
          <cell r="AW204"/>
          <cell r="AX204"/>
          <cell r="AY204"/>
          <cell r="AZ204"/>
          <cell r="BA204"/>
          <cell r="BB204"/>
          <cell r="BC204"/>
          <cell r="BD204"/>
          <cell r="BE204"/>
          <cell r="BF204" t="str">
            <v xml:space="preserve">ทราย </v>
          </cell>
          <cell r="BG204"/>
          <cell r="BH204"/>
        </row>
        <row r="205">
          <cell r="G205">
            <v>801307</v>
          </cell>
          <cell r="H205" t="str">
            <v>BSC</v>
          </cell>
          <cell r="I205"/>
          <cell r="J205">
            <v>19.940000000000001</v>
          </cell>
          <cell r="K205">
            <v>19.940000000000001</v>
          </cell>
          <cell r="L205"/>
          <cell r="M205"/>
          <cell r="N205" t="str">
            <v>ให้ชาวไร่เช่า</v>
          </cell>
          <cell r="O205"/>
          <cell r="P205"/>
          <cell r="Q205">
            <v>0</v>
          </cell>
          <cell r="R205">
            <v>19.940000000000001</v>
          </cell>
          <cell r="S205"/>
          <cell r="T205"/>
          <cell r="U205"/>
          <cell r="V205"/>
          <cell r="W205">
            <v>0</v>
          </cell>
          <cell r="X205"/>
          <cell r="Y205"/>
          <cell r="Z205"/>
          <cell r="AA205"/>
          <cell r="AB205"/>
          <cell r="AC205"/>
          <cell r="AD205"/>
          <cell r="AE205"/>
          <cell r="AF205"/>
          <cell r="AG205">
            <v>0</v>
          </cell>
          <cell r="AH205"/>
          <cell r="AI205"/>
          <cell r="AJ205"/>
          <cell r="AK205"/>
          <cell r="AL205" t="str">
            <v>Sup</v>
          </cell>
          <cell r="AM205"/>
          <cell r="AN205"/>
          <cell r="AO205"/>
          <cell r="AP205"/>
          <cell r="AQ205">
            <v>0</v>
          </cell>
          <cell r="AR205"/>
          <cell r="AS205"/>
          <cell r="AT205"/>
          <cell r="AU205"/>
          <cell r="AV205"/>
          <cell r="AW205"/>
          <cell r="AX205"/>
          <cell r="AY205"/>
          <cell r="AZ205"/>
          <cell r="BA205"/>
          <cell r="BB205"/>
          <cell r="BC205"/>
          <cell r="BD205"/>
          <cell r="BE205"/>
          <cell r="BF205" t="str">
            <v xml:space="preserve">ทราย </v>
          </cell>
          <cell r="BG205"/>
          <cell r="BH205"/>
        </row>
        <row r="206">
          <cell r="G206">
            <v>801309</v>
          </cell>
          <cell r="H206" t="str">
            <v>BSC</v>
          </cell>
          <cell r="I206"/>
          <cell r="J206">
            <v>10.039999999999999</v>
          </cell>
          <cell r="K206">
            <v>10.039999999999999</v>
          </cell>
          <cell r="L206"/>
          <cell r="M206"/>
          <cell r="N206" t="str">
            <v>ให้ชาวไร่เช่า</v>
          </cell>
          <cell r="O206"/>
          <cell r="P206"/>
          <cell r="Q206">
            <v>0</v>
          </cell>
          <cell r="R206">
            <v>10.039999999999999</v>
          </cell>
          <cell r="S206"/>
          <cell r="T206"/>
          <cell r="U206"/>
          <cell r="V206"/>
          <cell r="W206">
            <v>0</v>
          </cell>
          <cell r="X206"/>
          <cell r="Y206"/>
          <cell r="Z206"/>
          <cell r="AA206"/>
          <cell r="AB206"/>
          <cell r="AC206"/>
          <cell r="AD206"/>
          <cell r="AE206"/>
          <cell r="AF206"/>
          <cell r="AG206">
            <v>0</v>
          </cell>
          <cell r="AH206"/>
          <cell r="AI206"/>
          <cell r="AJ206"/>
          <cell r="AK206"/>
          <cell r="AL206" t="str">
            <v>Sup</v>
          </cell>
          <cell r="AM206"/>
          <cell r="AN206"/>
          <cell r="AO206"/>
          <cell r="AP206"/>
          <cell r="AQ206">
            <v>0</v>
          </cell>
          <cell r="AR206"/>
          <cell r="AS206"/>
          <cell r="AT206"/>
          <cell r="AU206"/>
          <cell r="AV206"/>
          <cell r="AW206"/>
          <cell r="AX206"/>
          <cell r="AY206"/>
          <cell r="AZ206"/>
          <cell r="BA206"/>
          <cell r="BB206"/>
          <cell r="BC206"/>
          <cell r="BD206"/>
          <cell r="BE206"/>
          <cell r="BF206" t="str">
            <v xml:space="preserve">ทราย </v>
          </cell>
          <cell r="BG206"/>
          <cell r="BH206"/>
        </row>
        <row r="207">
          <cell r="G207">
            <v>801310</v>
          </cell>
          <cell r="H207" t="str">
            <v>BSC</v>
          </cell>
          <cell r="I207"/>
          <cell r="J207">
            <v>19.690000000000001</v>
          </cell>
          <cell r="K207">
            <v>19.68</v>
          </cell>
          <cell r="L207"/>
          <cell r="M207"/>
          <cell r="N207" t="str">
            <v>ให้ชาวไร่เช่า</v>
          </cell>
          <cell r="O207"/>
          <cell r="P207"/>
          <cell r="Q207"/>
          <cell r="R207">
            <v>19.68</v>
          </cell>
          <cell r="S207"/>
          <cell r="T207"/>
          <cell r="U207"/>
          <cell r="V207"/>
          <cell r="W207">
            <v>0</v>
          </cell>
          <cell r="X207"/>
          <cell r="Y207"/>
          <cell r="Z207"/>
          <cell r="AA207"/>
          <cell r="AB207"/>
          <cell r="AC207"/>
          <cell r="AD207"/>
          <cell r="AE207"/>
          <cell r="AF207"/>
          <cell r="AG207">
            <v>0</v>
          </cell>
          <cell r="AH207"/>
          <cell r="AI207"/>
          <cell r="AJ207"/>
          <cell r="AK207"/>
          <cell r="AL207" t="str">
            <v>Rain</v>
          </cell>
          <cell r="AM207"/>
          <cell r="AN207"/>
          <cell r="AO207"/>
          <cell r="AP207"/>
          <cell r="AQ207">
            <v>0</v>
          </cell>
          <cell r="AR207"/>
          <cell r="AS207"/>
          <cell r="AT207"/>
          <cell r="AU207"/>
          <cell r="AV207"/>
          <cell r="AW207"/>
          <cell r="AX207"/>
          <cell r="AY207"/>
          <cell r="AZ207"/>
          <cell r="BA207"/>
          <cell r="BB207"/>
          <cell r="BC207"/>
          <cell r="BD207"/>
          <cell r="BE207"/>
          <cell r="BF207" t="str">
            <v xml:space="preserve">ทราย </v>
          </cell>
          <cell r="BG207"/>
          <cell r="BH207"/>
        </row>
        <row r="208">
          <cell r="G208">
            <v>801311</v>
          </cell>
          <cell r="H208" t="str">
            <v>BSC</v>
          </cell>
          <cell r="I208"/>
          <cell r="J208">
            <v>25.26</v>
          </cell>
          <cell r="K208">
            <v>25.26</v>
          </cell>
          <cell r="L208"/>
          <cell r="M208"/>
          <cell r="N208" t="str">
            <v>ให้ชาวไร่เช่า</v>
          </cell>
          <cell r="O208"/>
          <cell r="P208"/>
          <cell r="Q208"/>
          <cell r="R208">
            <v>25.26</v>
          </cell>
          <cell r="S208"/>
          <cell r="T208"/>
          <cell r="U208"/>
          <cell r="V208"/>
          <cell r="W208">
            <v>0</v>
          </cell>
          <cell r="X208"/>
          <cell r="Y208"/>
          <cell r="Z208"/>
          <cell r="AA208"/>
          <cell r="AB208"/>
          <cell r="AC208"/>
          <cell r="AD208"/>
          <cell r="AE208"/>
          <cell r="AF208"/>
          <cell r="AG208">
            <v>0</v>
          </cell>
          <cell r="AH208"/>
          <cell r="AI208"/>
          <cell r="AJ208"/>
          <cell r="AK208"/>
          <cell r="AL208" t="str">
            <v>Rain</v>
          </cell>
          <cell r="AM208"/>
          <cell r="AN208"/>
          <cell r="AO208"/>
          <cell r="AP208"/>
          <cell r="AQ208">
            <v>0</v>
          </cell>
          <cell r="AR208"/>
          <cell r="AS208"/>
          <cell r="AT208"/>
          <cell r="AU208"/>
          <cell r="AV208"/>
          <cell r="AW208"/>
          <cell r="AX208"/>
          <cell r="AY208"/>
          <cell r="AZ208"/>
          <cell r="BA208"/>
          <cell r="BB208"/>
          <cell r="BC208"/>
          <cell r="BD208"/>
          <cell r="BE208"/>
          <cell r="BF208" t="str">
            <v xml:space="preserve">ทราย </v>
          </cell>
          <cell r="BG208"/>
          <cell r="BH208"/>
        </row>
        <row r="209">
          <cell r="G209">
            <v>801312</v>
          </cell>
          <cell r="H209" t="str">
            <v>BSC</v>
          </cell>
          <cell r="I209"/>
          <cell r="J209">
            <v>12.16</v>
          </cell>
          <cell r="K209">
            <v>12.16</v>
          </cell>
          <cell r="L209"/>
          <cell r="M209"/>
          <cell r="N209" t="str">
            <v>ให้ชาวไร่เช่า</v>
          </cell>
          <cell r="O209"/>
          <cell r="P209"/>
          <cell r="Q209"/>
          <cell r="R209">
            <v>12.16</v>
          </cell>
          <cell r="S209"/>
          <cell r="T209"/>
          <cell r="U209"/>
          <cell r="V209"/>
          <cell r="W209">
            <v>0</v>
          </cell>
          <cell r="X209"/>
          <cell r="Y209"/>
          <cell r="Z209"/>
          <cell r="AA209"/>
          <cell r="AB209"/>
          <cell r="AC209"/>
          <cell r="AD209"/>
          <cell r="AE209"/>
          <cell r="AF209"/>
          <cell r="AG209">
            <v>0</v>
          </cell>
          <cell r="AH209"/>
          <cell r="AI209"/>
          <cell r="AJ209"/>
          <cell r="AK209"/>
          <cell r="AL209" t="str">
            <v>Rain</v>
          </cell>
          <cell r="AM209"/>
          <cell r="AN209"/>
          <cell r="AO209"/>
          <cell r="AP209"/>
          <cell r="AQ209">
            <v>0</v>
          </cell>
          <cell r="AR209"/>
          <cell r="AS209"/>
          <cell r="AT209"/>
          <cell r="AU209"/>
          <cell r="AV209"/>
          <cell r="AW209"/>
          <cell r="AX209"/>
          <cell r="AY209"/>
          <cell r="AZ209"/>
          <cell r="BA209"/>
          <cell r="BB209"/>
          <cell r="BC209"/>
          <cell r="BD209"/>
          <cell r="BE209"/>
          <cell r="BF209" t="str">
            <v xml:space="preserve">ทราย </v>
          </cell>
          <cell r="BG209"/>
          <cell r="BH209"/>
        </row>
        <row r="210">
          <cell r="G210">
            <v>801313</v>
          </cell>
          <cell r="H210" t="str">
            <v>BSC</v>
          </cell>
          <cell r="I210"/>
          <cell r="J210">
            <v>8.69</v>
          </cell>
          <cell r="K210">
            <v>8.68</v>
          </cell>
          <cell r="L210"/>
          <cell r="M210"/>
          <cell r="N210" t="str">
            <v>ให้ชาวไร่เช่า</v>
          </cell>
          <cell r="O210"/>
          <cell r="P210"/>
          <cell r="Q210"/>
          <cell r="R210">
            <v>8.68</v>
          </cell>
          <cell r="S210"/>
          <cell r="T210"/>
          <cell r="U210"/>
          <cell r="V210"/>
          <cell r="W210">
            <v>0</v>
          </cell>
          <cell r="X210"/>
          <cell r="Y210"/>
          <cell r="Z210"/>
          <cell r="AA210"/>
          <cell r="AB210"/>
          <cell r="AC210"/>
          <cell r="AD210"/>
          <cell r="AE210"/>
          <cell r="AF210"/>
          <cell r="AG210">
            <v>0</v>
          </cell>
          <cell r="AH210"/>
          <cell r="AI210"/>
          <cell r="AJ210"/>
          <cell r="AK210"/>
          <cell r="AL210" t="str">
            <v>Rain</v>
          </cell>
          <cell r="AM210"/>
          <cell r="AN210"/>
          <cell r="AO210"/>
          <cell r="AP210"/>
          <cell r="AQ210">
            <v>0</v>
          </cell>
          <cell r="AR210"/>
          <cell r="AS210"/>
          <cell r="AT210"/>
          <cell r="AU210"/>
          <cell r="AV210"/>
          <cell r="AW210"/>
          <cell r="AX210"/>
          <cell r="AY210"/>
          <cell r="AZ210"/>
          <cell r="BA210"/>
          <cell r="BB210"/>
          <cell r="BC210"/>
          <cell r="BD210"/>
          <cell r="BE210"/>
          <cell r="BF210" t="str">
            <v xml:space="preserve">ทราย </v>
          </cell>
          <cell r="BG210"/>
          <cell r="BH210"/>
        </row>
        <row r="211">
          <cell r="G211">
            <v>801314</v>
          </cell>
          <cell r="H211" t="str">
            <v>BSC</v>
          </cell>
          <cell r="I211"/>
          <cell r="J211">
            <v>37.700000000000003</v>
          </cell>
          <cell r="K211">
            <v>37.69</v>
          </cell>
          <cell r="L211"/>
          <cell r="M211"/>
          <cell r="N211" t="str">
            <v>ให้ชาวไร่เช่า</v>
          </cell>
          <cell r="O211"/>
          <cell r="P211"/>
          <cell r="Q211"/>
          <cell r="R211">
            <v>37.69</v>
          </cell>
          <cell r="S211"/>
          <cell r="T211"/>
          <cell r="U211"/>
          <cell r="V211"/>
          <cell r="W211">
            <v>0</v>
          </cell>
          <cell r="X211"/>
          <cell r="Y211"/>
          <cell r="Z211"/>
          <cell r="AA211"/>
          <cell r="AB211"/>
          <cell r="AC211"/>
          <cell r="AD211"/>
          <cell r="AE211"/>
          <cell r="AF211"/>
          <cell r="AG211">
            <v>0</v>
          </cell>
          <cell r="AH211"/>
          <cell r="AI211"/>
          <cell r="AJ211"/>
          <cell r="AK211"/>
          <cell r="AL211" t="str">
            <v>Rain</v>
          </cell>
          <cell r="AM211"/>
          <cell r="AN211"/>
          <cell r="AO211"/>
          <cell r="AP211"/>
          <cell r="AQ211">
            <v>0</v>
          </cell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 t="str">
            <v xml:space="preserve">ทราย </v>
          </cell>
          <cell r="BG211"/>
          <cell r="BH211"/>
        </row>
        <row r="212">
          <cell r="G212">
            <v>801315</v>
          </cell>
          <cell r="H212" t="str">
            <v>BSC</v>
          </cell>
          <cell r="I212"/>
          <cell r="J212">
            <v>17.64</v>
          </cell>
          <cell r="K212">
            <v>17.64</v>
          </cell>
          <cell r="L212"/>
          <cell r="M212"/>
          <cell r="N212" t="str">
            <v>ให้ชาวไร่เช่า</v>
          </cell>
          <cell r="O212"/>
          <cell r="P212"/>
          <cell r="Q212"/>
          <cell r="R212">
            <v>17.64</v>
          </cell>
          <cell r="S212"/>
          <cell r="T212"/>
          <cell r="U212"/>
          <cell r="V212"/>
          <cell r="W212">
            <v>0</v>
          </cell>
          <cell r="X212"/>
          <cell r="Y212"/>
          <cell r="Z212"/>
          <cell r="AA212"/>
          <cell r="AB212"/>
          <cell r="AC212"/>
          <cell r="AD212"/>
          <cell r="AE212"/>
          <cell r="AF212"/>
          <cell r="AG212">
            <v>0</v>
          </cell>
          <cell r="AH212"/>
          <cell r="AI212"/>
          <cell r="AJ212"/>
          <cell r="AK212"/>
          <cell r="AL212" t="str">
            <v>Rain</v>
          </cell>
          <cell r="AM212"/>
          <cell r="AN212"/>
          <cell r="AO212"/>
          <cell r="AP212"/>
          <cell r="AQ212">
            <v>0</v>
          </cell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 t="str">
            <v xml:space="preserve">ทราย </v>
          </cell>
          <cell r="BG212"/>
          <cell r="BH212"/>
        </row>
        <row r="213">
          <cell r="G213">
            <v>801318</v>
          </cell>
          <cell r="H213" t="str">
            <v>BSC</v>
          </cell>
          <cell r="I213"/>
          <cell r="J213">
            <v>16.309999999999999</v>
          </cell>
          <cell r="K213">
            <v>16.309999999999999</v>
          </cell>
          <cell r="L213"/>
          <cell r="M213"/>
          <cell r="N213" t="str">
            <v>ให้ชาวไร่เช่า</v>
          </cell>
          <cell r="O213"/>
          <cell r="P213"/>
          <cell r="Q213">
            <v>0</v>
          </cell>
          <cell r="R213">
            <v>16.309999999999999</v>
          </cell>
          <cell r="S213"/>
          <cell r="T213"/>
          <cell r="U213"/>
          <cell r="V213"/>
          <cell r="W213">
            <v>0</v>
          </cell>
          <cell r="X213"/>
          <cell r="Y213"/>
          <cell r="Z213"/>
          <cell r="AA213"/>
          <cell r="AB213"/>
          <cell r="AC213"/>
          <cell r="AD213"/>
          <cell r="AE213"/>
          <cell r="AF213"/>
          <cell r="AG213">
            <v>0</v>
          </cell>
          <cell r="AH213"/>
          <cell r="AI213"/>
          <cell r="AJ213"/>
          <cell r="AK213"/>
          <cell r="AL213" t="str">
            <v>Rain</v>
          </cell>
          <cell r="AM213"/>
          <cell r="AN213"/>
          <cell r="AO213"/>
          <cell r="AP213"/>
          <cell r="AQ213" t="str">
            <v>ขุดขยายสระ 801328 (รับน้ำกส.)</v>
          </cell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 t="str">
            <v xml:space="preserve">ทราย </v>
          </cell>
          <cell r="BG213"/>
          <cell r="BH213"/>
        </row>
        <row r="214">
          <cell r="G214">
            <v>801319</v>
          </cell>
          <cell r="H214"/>
          <cell r="I214"/>
          <cell r="J214">
            <v>5.15</v>
          </cell>
          <cell r="K214">
            <v>5.15</v>
          </cell>
          <cell r="L214"/>
          <cell r="M214"/>
          <cell r="N214" t="str">
            <v>ให้ชาวไร่เช่า</v>
          </cell>
          <cell r="O214"/>
          <cell r="P214"/>
          <cell r="Q214">
            <v>0</v>
          </cell>
          <cell r="R214">
            <v>5.15</v>
          </cell>
          <cell r="S214"/>
          <cell r="T214"/>
          <cell r="U214"/>
          <cell r="V214"/>
          <cell r="W214">
            <v>0</v>
          </cell>
          <cell r="X214"/>
          <cell r="Y214"/>
          <cell r="Z214"/>
          <cell r="AA214"/>
          <cell r="AB214"/>
          <cell r="AC214"/>
          <cell r="AD214"/>
          <cell r="AE214"/>
          <cell r="AF214"/>
          <cell r="AG214">
            <v>0</v>
          </cell>
          <cell r="AH214"/>
          <cell r="AI214"/>
          <cell r="AJ214"/>
          <cell r="AK214"/>
          <cell r="AL214" t="str">
            <v>Rain</v>
          </cell>
          <cell r="AM214"/>
          <cell r="AN214"/>
          <cell r="AO214"/>
          <cell r="AP214"/>
          <cell r="AQ214" t="str">
            <v>ขุดขยายสระ 801328 (รับน้ำกส.)</v>
          </cell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 t="str">
            <v xml:space="preserve">ทราย </v>
          </cell>
          <cell r="BG214"/>
          <cell r="BH214"/>
        </row>
        <row r="215">
          <cell r="G215">
            <v>801320</v>
          </cell>
          <cell r="H215" t="str">
            <v>BSC</v>
          </cell>
          <cell r="I215"/>
          <cell r="J215">
            <v>39.56</v>
          </cell>
          <cell r="K215">
            <v>39.56</v>
          </cell>
          <cell r="L215"/>
          <cell r="M215"/>
          <cell r="N215" t="str">
            <v>ให้ชาวไร่เช่า</v>
          </cell>
          <cell r="O215"/>
          <cell r="P215"/>
          <cell r="Q215">
            <v>0</v>
          </cell>
          <cell r="R215">
            <v>39.56</v>
          </cell>
          <cell r="S215"/>
          <cell r="T215"/>
          <cell r="U215"/>
          <cell r="V215"/>
          <cell r="W215">
            <v>0</v>
          </cell>
          <cell r="X215"/>
          <cell r="Y215"/>
          <cell r="Z215"/>
          <cell r="AA215"/>
          <cell r="AB215"/>
          <cell r="AC215"/>
          <cell r="AD215"/>
          <cell r="AE215"/>
          <cell r="AF215"/>
          <cell r="AG215">
            <v>0</v>
          </cell>
          <cell r="AH215"/>
          <cell r="AI215"/>
          <cell r="AJ215"/>
          <cell r="AK215"/>
          <cell r="AL215" t="str">
            <v>Rain</v>
          </cell>
          <cell r="AM215"/>
          <cell r="AN215"/>
          <cell r="AO215"/>
          <cell r="AP215"/>
          <cell r="AQ215" t="str">
            <v>ขุดขยายสระ 801328 (รับน้ำกส.)</v>
          </cell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 t="str">
            <v xml:space="preserve">ทราย </v>
          </cell>
          <cell r="BG215"/>
          <cell r="BH215"/>
        </row>
        <row r="216">
          <cell r="G216">
            <v>801323</v>
          </cell>
          <cell r="H216" t="str">
            <v>BSC</v>
          </cell>
          <cell r="I216"/>
          <cell r="J216">
            <v>15.71</v>
          </cell>
          <cell r="K216">
            <v>15.71</v>
          </cell>
          <cell r="L216"/>
          <cell r="M216"/>
          <cell r="N216" t="str">
            <v>ให้ชาวไร่เช่า</v>
          </cell>
          <cell r="O216"/>
          <cell r="P216"/>
          <cell r="Q216">
            <v>0</v>
          </cell>
          <cell r="R216">
            <v>15.71</v>
          </cell>
          <cell r="S216"/>
          <cell r="T216"/>
          <cell r="U216"/>
          <cell r="V216"/>
          <cell r="W216">
            <v>0</v>
          </cell>
          <cell r="X216"/>
          <cell r="Y216"/>
          <cell r="Z216"/>
          <cell r="AA216"/>
          <cell r="AB216"/>
          <cell r="AC216"/>
          <cell r="AD216"/>
          <cell r="AE216"/>
          <cell r="AF216"/>
          <cell r="AG216">
            <v>0</v>
          </cell>
          <cell r="AH216"/>
          <cell r="AI216"/>
          <cell r="AJ216"/>
          <cell r="AK216"/>
          <cell r="AL216" t="str">
            <v>Rain</v>
          </cell>
          <cell r="AM216"/>
          <cell r="AN216"/>
          <cell r="AO216"/>
          <cell r="AP216"/>
          <cell r="AQ216" t="str">
            <v>ขุดขยายสระ 801328 (รับน้ำกส.)</v>
          </cell>
          <cell r="AR216"/>
          <cell r="AS216"/>
          <cell r="AT216"/>
          <cell r="AU216"/>
          <cell r="AV216"/>
          <cell r="AW216"/>
          <cell r="AX216"/>
          <cell r="AY216"/>
          <cell r="AZ216"/>
          <cell r="BA216"/>
          <cell r="BB216"/>
          <cell r="BC216"/>
          <cell r="BD216"/>
          <cell r="BE216"/>
          <cell r="BF216" t="str">
            <v xml:space="preserve">ทราย </v>
          </cell>
          <cell r="BG216"/>
          <cell r="BH216"/>
        </row>
        <row r="217">
          <cell r="G217">
            <v>801324</v>
          </cell>
          <cell r="H217" t="str">
            <v>BSC</v>
          </cell>
          <cell r="I217"/>
          <cell r="J217">
            <v>22.16</v>
          </cell>
          <cell r="K217">
            <v>22.16</v>
          </cell>
          <cell r="L217"/>
          <cell r="M217"/>
          <cell r="N217" t="str">
            <v>ให้ชาวไร่เช่า</v>
          </cell>
          <cell r="O217"/>
          <cell r="P217"/>
          <cell r="Q217">
            <v>0</v>
          </cell>
          <cell r="R217">
            <v>22.16</v>
          </cell>
          <cell r="S217"/>
          <cell r="T217"/>
          <cell r="U217"/>
          <cell r="V217"/>
          <cell r="W217">
            <v>0</v>
          </cell>
          <cell r="X217"/>
          <cell r="Y217"/>
          <cell r="Z217"/>
          <cell r="AA217"/>
          <cell r="AB217"/>
          <cell r="AC217"/>
          <cell r="AD217"/>
          <cell r="AE217"/>
          <cell r="AF217"/>
          <cell r="AG217">
            <v>0</v>
          </cell>
          <cell r="AH217"/>
          <cell r="AI217"/>
          <cell r="AJ217"/>
          <cell r="AK217"/>
          <cell r="AL217" t="str">
            <v>Rain</v>
          </cell>
          <cell r="AM217"/>
          <cell r="AN217"/>
          <cell r="AO217"/>
          <cell r="AP217"/>
          <cell r="AQ217" t="str">
            <v>ขุดขยายสระ 801328 (รับน้ำกส.)</v>
          </cell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 t="str">
            <v xml:space="preserve">ทราย </v>
          </cell>
          <cell r="BG217"/>
          <cell r="BH217"/>
        </row>
        <row r="218">
          <cell r="G218">
            <v>801325</v>
          </cell>
          <cell r="H218" t="str">
            <v>BSC</v>
          </cell>
          <cell r="I218"/>
          <cell r="J218">
            <v>52.120000000000005</v>
          </cell>
          <cell r="K218">
            <v>52.120000000000005</v>
          </cell>
          <cell r="L218"/>
          <cell r="M218"/>
          <cell r="N218" t="str">
            <v>ให้ชาวไร่เช่า</v>
          </cell>
          <cell r="O218"/>
          <cell r="P218"/>
          <cell r="Q218">
            <v>0</v>
          </cell>
          <cell r="R218">
            <v>52.120000000000005</v>
          </cell>
          <cell r="S218"/>
          <cell r="T218"/>
          <cell r="U218"/>
          <cell r="V218"/>
          <cell r="W218">
            <v>0</v>
          </cell>
          <cell r="X218"/>
          <cell r="Y218"/>
          <cell r="Z218"/>
          <cell r="AA218"/>
          <cell r="AB218"/>
          <cell r="AC218"/>
          <cell r="AD218"/>
          <cell r="AE218"/>
          <cell r="AF218"/>
          <cell r="AG218">
            <v>0</v>
          </cell>
          <cell r="AH218"/>
          <cell r="AI218"/>
          <cell r="AJ218"/>
          <cell r="AK218"/>
          <cell r="AL218" t="str">
            <v>Rain</v>
          </cell>
          <cell r="AM218"/>
          <cell r="AN218"/>
          <cell r="AO218"/>
          <cell r="AP218"/>
          <cell r="AQ218" t="str">
            <v>ขุดขยายสระ 801328 (รับน้ำกส.)</v>
          </cell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 t="str">
            <v xml:space="preserve">ทราย </v>
          </cell>
          <cell r="BG218"/>
          <cell r="BH218"/>
        </row>
        <row r="219">
          <cell r="G219">
            <v>801327</v>
          </cell>
          <cell r="H219" t="str">
            <v>BSC</v>
          </cell>
          <cell r="I219"/>
          <cell r="J219">
            <v>6.59</v>
          </cell>
          <cell r="K219">
            <v>6.59</v>
          </cell>
          <cell r="L219"/>
          <cell r="M219"/>
          <cell r="N219" t="str">
            <v>ให้ชาวไร่เช่า</v>
          </cell>
          <cell r="O219"/>
          <cell r="P219"/>
          <cell r="Q219">
            <v>0</v>
          </cell>
          <cell r="R219">
            <v>6.59</v>
          </cell>
          <cell r="S219"/>
          <cell r="T219"/>
          <cell r="U219"/>
          <cell r="V219"/>
          <cell r="W219">
            <v>0</v>
          </cell>
          <cell r="X219"/>
          <cell r="Y219"/>
          <cell r="Z219"/>
          <cell r="AA219"/>
          <cell r="AB219"/>
          <cell r="AC219"/>
          <cell r="AD219"/>
          <cell r="AE219"/>
          <cell r="AF219"/>
          <cell r="AG219">
            <v>0</v>
          </cell>
          <cell r="AH219"/>
          <cell r="AI219"/>
          <cell r="AJ219"/>
          <cell r="AK219"/>
          <cell r="AL219" t="str">
            <v>Rain</v>
          </cell>
          <cell r="AM219"/>
          <cell r="AN219"/>
          <cell r="AO219"/>
          <cell r="AP219"/>
          <cell r="AQ219" t="str">
            <v>ขุดขยายสระ 801328 (รับน้ำกส.)</v>
          </cell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 t="str">
            <v xml:space="preserve">ทราย </v>
          </cell>
          <cell r="BG219"/>
          <cell r="BH219"/>
        </row>
        <row r="220">
          <cell r="G220">
            <v>801328</v>
          </cell>
          <cell r="H220" t="str">
            <v>BSC</v>
          </cell>
          <cell r="I220"/>
          <cell r="J220">
            <v>45.45</v>
          </cell>
          <cell r="K220">
            <v>45.45</v>
          </cell>
          <cell r="L220"/>
          <cell r="M220"/>
          <cell r="N220" t="str">
            <v>อ้อยตอ 2</v>
          </cell>
          <cell r="O220"/>
          <cell r="P220"/>
          <cell r="Q220">
            <v>0</v>
          </cell>
          <cell r="R220"/>
          <cell r="S220"/>
          <cell r="T220"/>
          <cell r="U220">
            <v>45.45</v>
          </cell>
          <cell r="V220"/>
          <cell r="W220">
            <v>45.45</v>
          </cell>
          <cell r="X220">
            <v>613.57500000000005</v>
          </cell>
          <cell r="Y220">
            <v>13.5</v>
          </cell>
          <cell r="Z220">
            <v>24788.430000000004</v>
          </cell>
          <cell r="AA220">
            <v>545.40000000000009</v>
          </cell>
          <cell r="AB220">
            <v>545.40000000000009</v>
          </cell>
          <cell r="AC220">
            <v>12</v>
          </cell>
          <cell r="AD220">
            <v>590.85</v>
          </cell>
          <cell r="AE220">
            <v>13</v>
          </cell>
          <cell r="AF220">
            <v>90</v>
          </cell>
          <cell r="AG220">
            <v>13.264466446644661</v>
          </cell>
          <cell r="AH220">
            <v>242523</v>
          </cell>
          <cell r="AI220" t="str">
            <v>อ้อยตอ 2</v>
          </cell>
          <cell r="AJ220" t="str">
            <v>อ้อยตอ</v>
          </cell>
          <cell r="AK220"/>
          <cell r="AL220" t="str">
            <v>Fully</v>
          </cell>
          <cell r="AM220"/>
          <cell r="AN220"/>
          <cell r="AO220"/>
          <cell r="AP220" t="str">
            <v>อุปกรณ์ฟลัดฟลูม</v>
          </cell>
          <cell r="AQ220" t="str">
            <v>ขุดขยายสระ 801328 (รับน้ำกส.)</v>
          </cell>
          <cell r="AR220" t="str">
            <v>Fully</v>
          </cell>
          <cell r="AS220">
            <v>0</v>
          </cell>
          <cell r="AT220"/>
          <cell r="AU220"/>
          <cell r="AV220"/>
          <cell r="AW220">
            <v>45.45</v>
          </cell>
          <cell r="AX220" t="str">
            <v>น้ำหยดMove/ราดร่อง</v>
          </cell>
          <cell r="AY220" t="str">
            <v>ระบบไฟฟ้า/เครื่องยนต์</v>
          </cell>
          <cell r="AZ220" t="str">
            <v>ทำเอง รายวัน</v>
          </cell>
          <cell r="BA220" t="str">
            <v>&gt;4</v>
          </cell>
          <cell r="BB220" t="str">
            <v>yes</v>
          </cell>
          <cell r="BC220" t="str">
            <v>KK-3</v>
          </cell>
          <cell r="BD220">
            <v>1.85</v>
          </cell>
          <cell r="BE220" t="str">
            <v>คู่</v>
          </cell>
          <cell r="BF220" t="str">
            <v>เหนียว</v>
          </cell>
          <cell r="BG220" t="str">
            <v>ผ่าน</v>
          </cell>
          <cell r="BH220" t="str">
            <v>รถตัด</v>
          </cell>
        </row>
        <row r="221">
          <cell r="G221">
            <v>801330</v>
          </cell>
          <cell r="H221"/>
          <cell r="I221"/>
          <cell r="J221">
            <v>17.66</v>
          </cell>
          <cell r="K221">
            <v>17.66</v>
          </cell>
          <cell r="L221"/>
          <cell r="M221"/>
          <cell r="N221" t="str">
            <v>อ้อยตุลาคม</v>
          </cell>
          <cell r="O221" t="str">
            <v>สระน้ำ</v>
          </cell>
          <cell r="P221">
            <v>13.31</v>
          </cell>
          <cell r="Q221">
            <v>0</v>
          </cell>
          <cell r="R221"/>
          <cell r="S221"/>
          <cell r="T221"/>
          <cell r="U221">
            <v>4.3499999999999996</v>
          </cell>
          <cell r="V221"/>
          <cell r="W221">
            <v>4.3499999999999996</v>
          </cell>
          <cell r="X221">
            <v>69.599999999999994</v>
          </cell>
          <cell r="Y221">
            <v>16</v>
          </cell>
          <cell r="Z221">
            <v>208.14749999999995</v>
          </cell>
          <cell r="AA221">
            <v>47.849999999999994</v>
          </cell>
          <cell r="AB221">
            <v>47.849999999999994</v>
          </cell>
          <cell r="AC221">
            <v>11</v>
          </cell>
          <cell r="AD221">
            <v>47.849999999999994</v>
          </cell>
          <cell r="AE221">
            <v>11</v>
          </cell>
          <cell r="AF221">
            <v>90</v>
          </cell>
          <cell r="AG221">
            <v>0</v>
          </cell>
          <cell r="AH221">
            <v>242489</v>
          </cell>
          <cell r="AI221" t="str">
            <v>อ้อยตุลาคม</v>
          </cell>
          <cell r="AJ221" t="str">
            <v>อ้อยปลูก</v>
          </cell>
          <cell r="AK221"/>
          <cell r="AL221" t="str">
            <v>Fully</v>
          </cell>
          <cell r="AM221"/>
          <cell r="AN221"/>
          <cell r="AO221"/>
          <cell r="AP221"/>
          <cell r="AQ221" t="str">
            <v>ขุดขยายสระ 801328 (รับน้ำกส.)</v>
          </cell>
          <cell r="AR221" t="str">
            <v>Fully</v>
          </cell>
          <cell r="AS221">
            <v>0</v>
          </cell>
          <cell r="AT221"/>
          <cell r="AU221"/>
          <cell r="AV221"/>
          <cell r="AW221">
            <v>4.3499999999999996</v>
          </cell>
          <cell r="AX221" t="str">
            <v>น้ำหยดFix</v>
          </cell>
          <cell r="AY221" t="str">
            <v>เครื่องยนต์</v>
          </cell>
          <cell r="AZ221" t="str">
            <v>ทำเอง รายวัน</v>
          </cell>
          <cell r="BA221" t="str">
            <v>&gt;4</v>
          </cell>
          <cell r="BB221"/>
          <cell r="BC221" t="str">
            <v>KK-3</v>
          </cell>
          <cell r="BD221">
            <v>1.85</v>
          </cell>
          <cell r="BE221" t="str">
            <v>คู่</v>
          </cell>
          <cell r="BF221" t="str">
            <v>เหนียว</v>
          </cell>
          <cell r="BG221" t="str">
            <v>ผ่าน</v>
          </cell>
          <cell r="BH221" t="str">
            <v>รถตัด</v>
          </cell>
        </row>
        <row r="222">
          <cell r="G222">
            <v>801332</v>
          </cell>
          <cell r="H222"/>
          <cell r="I222"/>
          <cell r="J222">
            <v>5.31</v>
          </cell>
          <cell r="K222">
            <v>5.31</v>
          </cell>
          <cell r="L222"/>
          <cell r="M222"/>
          <cell r="N222" t="str">
            <v>อ้อยตอ 1</v>
          </cell>
          <cell r="O222"/>
          <cell r="P222"/>
          <cell r="Q222">
            <v>0</v>
          </cell>
          <cell r="R222"/>
          <cell r="S222"/>
          <cell r="T222"/>
          <cell r="U222">
            <v>5.31</v>
          </cell>
          <cell r="V222"/>
          <cell r="W222">
            <v>5.31</v>
          </cell>
          <cell r="X222">
            <v>69.03</v>
          </cell>
          <cell r="Y222">
            <v>13</v>
          </cell>
          <cell r="Z222">
            <v>281.96099999999996</v>
          </cell>
          <cell r="AA222">
            <v>53.099999999999994</v>
          </cell>
          <cell r="AB222">
            <v>53.099999999999994</v>
          </cell>
          <cell r="AC222">
            <v>10</v>
          </cell>
          <cell r="AD222">
            <v>53.099999999999994</v>
          </cell>
          <cell r="AE222">
            <v>10</v>
          </cell>
          <cell r="AF222">
            <v>90</v>
          </cell>
          <cell r="AG222">
            <v>14.563088512241055</v>
          </cell>
          <cell r="AH222">
            <v>242559</v>
          </cell>
          <cell r="AI222" t="str">
            <v>อ้อยตอ 1</v>
          </cell>
          <cell r="AJ222" t="str">
            <v>อ้อยตอ</v>
          </cell>
          <cell r="AK222"/>
          <cell r="AL222" t="str">
            <v>Fully</v>
          </cell>
          <cell r="AM222"/>
          <cell r="AN222"/>
          <cell r="AO222"/>
          <cell r="AP222"/>
          <cell r="AQ222" t="str">
            <v>ขุดขยายสระ 801328 (รับน้ำกส.)</v>
          </cell>
          <cell r="AR222" t="str">
            <v>Fully</v>
          </cell>
          <cell r="AS222">
            <v>0</v>
          </cell>
          <cell r="AT222"/>
          <cell r="AU222"/>
          <cell r="AV222"/>
          <cell r="AW222">
            <v>5.31</v>
          </cell>
          <cell r="AX222" t="str">
            <v>น้ำหยดMove/ราดร่อง</v>
          </cell>
          <cell r="AY222" t="str">
            <v>ระบบไฟฟ้า/เครื่องยนต์</v>
          </cell>
          <cell r="AZ222" t="str">
            <v>ทำเอง รายวัน</v>
          </cell>
          <cell r="BA222" t="str">
            <v>&gt;4</v>
          </cell>
          <cell r="BB222" t="str">
            <v>yes</v>
          </cell>
          <cell r="BC222" t="str">
            <v>ผสม</v>
          </cell>
          <cell r="BD222">
            <v>1.85</v>
          </cell>
          <cell r="BE222" t="str">
            <v>คู่</v>
          </cell>
          <cell r="BF222" t="str">
            <v>เหนียว</v>
          </cell>
          <cell r="BG222" t="str">
            <v>ผ่าน</v>
          </cell>
          <cell r="BH222" t="str">
            <v>รถตัด</v>
          </cell>
        </row>
        <row r="223">
          <cell r="G223">
            <v>801333</v>
          </cell>
          <cell r="H223"/>
          <cell r="I223"/>
          <cell r="J223">
            <v>3.13</v>
          </cell>
          <cell r="K223">
            <v>3.13</v>
          </cell>
          <cell r="L223"/>
          <cell r="M223"/>
          <cell r="N223" t="str">
            <v>แค้มป์</v>
          </cell>
          <cell r="O223" t="str">
            <v>แค้มป์</v>
          </cell>
          <cell r="P223">
            <v>3.13</v>
          </cell>
          <cell r="Q223">
            <v>0</v>
          </cell>
          <cell r="R223"/>
          <cell r="S223"/>
          <cell r="T223"/>
          <cell r="U223"/>
          <cell r="V223"/>
          <cell r="W223">
            <v>0</v>
          </cell>
          <cell r="X223"/>
          <cell r="Y223"/>
          <cell r="Z223"/>
          <cell r="AA223"/>
          <cell r="AB223"/>
          <cell r="AC223"/>
          <cell r="AD223"/>
          <cell r="AE223"/>
          <cell r="AF223"/>
          <cell r="AG223">
            <v>0</v>
          </cell>
          <cell r="AH223"/>
          <cell r="AI223"/>
          <cell r="AJ223"/>
          <cell r="AK223"/>
          <cell r="AL223">
            <v>0</v>
          </cell>
          <cell r="AM223"/>
          <cell r="AN223"/>
          <cell r="AO223"/>
          <cell r="AP223"/>
          <cell r="AQ223">
            <v>0</v>
          </cell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 t="str">
            <v>เหนียว</v>
          </cell>
          <cell r="BG223"/>
          <cell r="BH223"/>
        </row>
        <row r="224">
          <cell r="G224">
            <v>801334</v>
          </cell>
          <cell r="H224"/>
          <cell r="I224"/>
          <cell r="J224">
            <v>40.049999999999997</v>
          </cell>
          <cell r="K224">
            <v>40.049999999999997</v>
          </cell>
          <cell r="L224"/>
          <cell r="M224"/>
          <cell r="N224" t="str">
            <v>อ้อยตอ 1</v>
          </cell>
          <cell r="O224"/>
          <cell r="P224"/>
          <cell r="Q224">
            <v>0</v>
          </cell>
          <cell r="R224"/>
          <cell r="S224"/>
          <cell r="T224"/>
          <cell r="U224">
            <v>40.049999999999997</v>
          </cell>
          <cell r="V224"/>
          <cell r="W224">
            <v>40.049999999999997</v>
          </cell>
          <cell r="X224">
            <v>480.59999999999997</v>
          </cell>
          <cell r="Y224">
            <v>12</v>
          </cell>
          <cell r="Z224">
            <v>16040.025</v>
          </cell>
          <cell r="AA224">
            <v>400.5</v>
          </cell>
          <cell r="AB224">
            <v>400.5</v>
          </cell>
          <cell r="AC224">
            <v>10</v>
          </cell>
          <cell r="AD224">
            <v>320.39999999999998</v>
          </cell>
          <cell r="AE224">
            <v>8</v>
          </cell>
          <cell r="AF224">
            <v>90</v>
          </cell>
          <cell r="AG224">
            <v>9.4177278401997491</v>
          </cell>
          <cell r="AH224">
            <v>242585</v>
          </cell>
          <cell r="AI224" t="str">
            <v>อ้อยตอ 1</v>
          </cell>
          <cell r="AJ224" t="str">
            <v>อ้อยตอ</v>
          </cell>
          <cell r="AK224"/>
          <cell r="AL224" t="str">
            <v>Fully</v>
          </cell>
          <cell r="AM224"/>
          <cell r="AN224"/>
          <cell r="AO224"/>
          <cell r="AP224"/>
          <cell r="AQ224" t="str">
            <v>ขุดขยายสระ 801328 (รับน้ำกส.)</v>
          </cell>
          <cell r="AR224" t="str">
            <v>Fully</v>
          </cell>
          <cell r="AS224">
            <v>0</v>
          </cell>
          <cell r="AT224"/>
          <cell r="AU224">
            <v>40.049999999999997</v>
          </cell>
          <cell r="AV224"/>
          <cell r="AW224"/>
          <cell r="AX224" t="str">
            <v>ระบบน้ำใต้ดิน</v>
          </cell>
          <cell r="AY224" t="str">
            <v>ระบบไฟฟ้า</v>
          </cell>
          <cell r="AZ224" t="str">
            <v>ทำเอง รายวัน</v>
          </cell>
          <cell r="BA224" t="str">
            <v>&gt;4</v>
          </cell>
          <cell r="BB224" t="str">
            <v>yes</v>
          </cell>
          <cell r="BC224" t="str">
            <v>KK-3</v>
          </cell>
          <cell r="BD224">
            <v>1.85</v>
          </cell>
          <cell r="BE224" t="str">
            <v>คู่</v>
          </cell>
          <cell r="BF224" t="str">
            <v>เหนียว</v>
          </cell>
          <cell r="BG224" t="str">
            <v>ผ่าน</v>
          </cell>
          <cell r="BH224" t="str">
            <v>รถตัด</v>
          </cell>
        </row>
        <row r="225">
          <cell r="G225">
            <v>801336</v>
          </cell>
          <cell r="H225" t="str">
            <v>BSC</v>
          </cell>
          <cell r="I225"/>
          <cell r="J225">
            <v>9.43</v>
          </cell>
          <cell r="K225">
            <v>9.43</v>
          </cell>
          <cell r="L225"/>
          <cell r="M225"/>
          <cell r="N225" t="str">
            <v>อ้อยน้ำราด</v>
          </cell>
          <cell r="O225"/>
          <cell r="P225"/>
          <cell r="Q225">
            <v>0</v>
          </cell>
          <cell r="R225"/>
          <cell r="S225"/>
          <cell r="T225"/>
          <cell r="U225">
            <v>9.43</v>
          </cell>
          <cell r="V225"/>
          <cell r="W225">
            <v>9.43</v>
          </cell>
          <cell r="X225">
            <v>122.59</v>
          </cell>
          <cell r="Y225">
            <v>13</v>
          </cell>
          <cell r="Z225">
            <v>889.24899999999991</v>
          </cell>
          <cell r="AA225">
            <v>94.3</v>
          </cell>
          <cell r="AB225">
            <v>94.3</v>
          </cell>
          <cell r="AC225">
            <v>10</v>
          </cell>
          <cell r="AD225">
            <v>94.3</v>
          </cell>
          <cell r="AE225">
            <v>10</v>
          </cell>
          <cell r="AF225">
            <v>90</v>
          </cell>
          <cell r="AG225">
            <v>10.985153764581124</v>
          </cell>
          <cell r="AH225">
            <v>242533</v>
          </cell>
          <cell r="AI225" t="str">
            <v>อ้อยน้ำราด</v>
          </cell>
          <cell r="AJ225" t="str">
            <v>อ้อยปลูก</v>
          </cell>
          <cell r="AK225"/>
          <cell r="AL225" t="str">
            <v>Fully</v>
          </cell>
          <cell r="AM225"/>
          <cell r="AN225"/>
          <cell r="AO225"/>
          <cell r="AP225"/>
          <cell r="AQ225" t="str">
            <v>ขุดขยายสระ 801328 (รับน้ำกส.)</v>
          </cell>
          <cell r="AR225" t="str">
            <v>Fully</v>
          </cell>
          <cell r="AS225">
            <v>0</v>
          </cell>
          <cell r="AT225"/>
          <cell r="AU225"/>
          <cell r="AV225"/>
          <cell r="AW225">
            <v>9.43</v>
          </cell>
          <cell r="AX225" t="str">
            <v>น้ำหยดMove/ราดร่อง</v>
          </cell>
          <cell r="AY225" t="str">
            <v>เครื่องยนต์</v>
          </cell>
          <cell r="AZ225" t="str">
            <v>ทำเอง รายวัน</v>
          </cell>
          <cell r="BA225" t="str">
            <v>&gt;4</v>
          </cell>
          <cell r="BB225" t="str">
            <v>yes</v>
          </cell>
          <cell r="BC225" t="str">
            <v>KK-3/PK-2</v>
          </cell>
          <cell r="BD225">
            <v>1.85</v>
          </cell>
          <cell r="BE225" t="str">
            <v>คู่</v>
          </cell>
          <cell r="BF225" t="str">
            <v>เหนียว</v>
          </cell>
          <cell r="BG225" t="str">
            <v>ผ่าน</v>
          </cell>
          <cell r="BH225" t="str">
            <v>รถตัด</v>
          </cell>
        </row>
        <row r="226">
          <cell r="G226">
            <v>801337</v>
          </cell>
          <cell r="H226"/>
          <cell r="I226"/>
          <cell r="J226">
            <v>136.69</v>
          </cell>
          <cell r="K226">
            <v>23.71</v>
          </cell>
          <cell r="L226"/>
          <cell r="M226"/>
          <cell r="N226" t="str">
            <v>อ้อยตอ 1</v>
          </cell>
          <cell r="O226"/>
          <cell r="P226"/>
          <cell r="Q226">
            <v>0</v>
          </cell>
          <cell r="R226"/>
          <cell r="S226"/>
          <cell r="T226"/>
          <cell r="U226">
            <v>23.71</v>
          </cell>
          <cell r="V226"/>
          <cell r="W226">
            <v>23.71</v>
          </cell>
          <cell r="X226">
            <v>260.81</v>
          </cell>
          <cell r="Y226">
            <v>11</v>
          </cell>
          <cell r="Z226">
            <v>5621.6410000000005</v>
          </cell>
          <cell r="AA226">
            <v>237.10000000000002</v>
          </cell>
          <cell r="AB226">
            <v>237.10000000000002</v>
          </cell>
          <cell r="AC226">
            <v>10</v>
          </cell>
          <cell r="AD226">
            <v>237.10000000000002</v>
          </cell>
          <cell r="AE226">
            <v>10</v>
          </cell>
          <cell r="AF226">
            <v>90</v>
          </cell>
          <cell r="AG226">
            <v>10.241056405004022</v>
          </cell>
          <cell r="AH226">
            <v>242542</v>
          </cell>
          <cell r="AI226" t="str">
            <v>อ้อยตอ 1</v>
          </cell>
          <cell r="AJ226" t="str">
            <v>อ้อยตอ</v>
          </cell>
          <cell r="AK226"/>
          <cell r="AL226" t="str">
            <v>sup</v>
          </cell>
          <cell r="AM226"/>
          <cell r="AN226"/>
          <cell r="AO226"/>
          <cell r="AP226"/>
          <cell r="AQ226" t="str">
            <v>ระบบส่งน้ำ 801354</v>
          </cell>
          <cell r="AR226" t="str">
            <v>Fully</v>
          </cell>
          <cell r="AS226">
            <v>0</v>
          </cell>
          <cell r="AT226"/>
          <cell r="AU226"/>
          <cell r="AV226"/>
          <cell r="AW226">
            <v>23.71</v>
          </cell>
          <cell r="AX226" t="str">
            <v>น้ำหยดMove/ราดร่อง</v>
          </cell>
          <cell r="AY226" t="str">
            <v>ระบบไฟฟ้า/เครื่องยนต์</v>
          </cell>
          <cell r="AZ226" t="str">
            <v>ทำเอง รายวัน</v>
          </cell>
          <cell r="BA226" t="str">
            <v>&gt;4</v>
          </cell>
          <cell r="BB226" t="str">
            <v>yes</v>
          </cell>
          <cell r="BC226" t="str">
            <v>KK-3</v>
          </cell>
          <cell r="BD226">
            <v>1.85</v>
          </cell>
          <cell r="BE226" t="str">
            <v>คู่</v>
          </cell>
          <cell r="BF226" t="str">
            <v>เหนียว</v>
          </cell>
          <cell r="BG226" t="str">
            <v>ผ่าน</v>
          </cell>
          <cell r="BH226" t="str">
            <v>รถตัด</v>
          </cell>
        </row>
        <row r="227">
          <cell r="G227" t="str">
            <v>801337/1</v>
          </cell>
          <cell r="H227"/>
          <cell r="I227"/>
          <cell r="J227">
            <v>2.69</v>
          </cell>
          <cell r="K227">
            <v>2.69</v>
          </cell>
          <cell r="L227"/>
          <cell r="M227"/>
          <cell r="N227" t="str">
            <v>ปลูกไม่ได้</v>
          </cell>
          <cell r="O227" t="str">
            <v>ถนนCane yeard</v>
          </cell>
          <cell r="P227">
            <v>2.69</v>
          </cell>
          <cell r="Q227"/>
          <cell r="R227"/>
          <cell r="S227"/>
          <cell r="T227"/>
          <cell r="U227"/>
          <cell r="V227"/>
          <cell r="W227">
            <v>0</v>
          </cell>
          <cell r="X227"/>
          <cell r="Y227"/>
          <cell r="Z227"/>
          <cell r="AA227"/>
          <cell r="AB227"/>
          <cell r="AC227"/>
          <cell r="AD227"/>
          <cell r="AE227"/>
          <cell r="AF227"/>
          <cell r="AG227">
            <v>0</v>
          </cell>
          <cell r="AH227"/>
          <cell r="AI227"/>
          <cell r="AJ227"/>
          <cell r="AK227"/>
          <cell r="AL227" t="str">
            <v>Fully</v>
          </cell>
          <cell r="AM227"/>
          <cell r="AN227"/>
          <cell r="AO227"/>
          <cell r="AP227"/>
          <cell r="AQ227">
            <v>0</v>
          </cell>
          <cell r="AR227"/>
          <cell r="AS227"/>
          <cell r="AT227"/>
          <cell r="AU227"/>
          <cell r="AV227"/>
          <cell r="AW227"/>
          <cell r="AX227"/>
          <cell r="AY227"/>
          <cell r="AZ227"/>
          <cell r="BA227"/>
          <cell r="BB227"/>
          <cell r="BC227"/>
          <cell r="BD227"/>
          <cell r="BE227"/>
          <cell r="BF227" t="str">
            <v>เหนียว</v>
          </cell>
          <cell r="BG227"/>
          <cell r="BH227"/>
        </row>
        <row r="228">
          <cell r="G228">
            <v>801339</v>
          </cell>
          <cell r="H228" t="str">
            <v>BSC</v>
          </cell>
          <cell r="I228"/>
          <cell r="J228">
            <v>22.16</v>
          </cell>
          <cell r="K228">
            <v>22.16</v>
          </cell>
          <cell r="L228"/>
          <cell r="M228"/>
          <cell r="N228" t="str">
            <v>อ้อยตอ 1</v>
          </cell>
          <cell r="O228"/>
          <cell r="P228"/>
          <cell r="Q228">
            <v>0</v>
          </cell>
          <cell r="R228"/>
          <cell r="S228"/>
          <cell r="T228"/>
          <cell r="U228">
            <v>22.16</v>
          </cell>
          <cell r="V228"/>
          <cell r="W228">
            <v>22.16</v>
          </cell>
          <cell r="X228">
            <v>243.76</v>
          </cell>
          <cell r="Y228">
            <v>11</v>
          </cell>
          <cell r="Z228">
            <v>5401.7215999999999</v>
          </cell>
          <cell r="AA228">
            <v>243.76</v>
          </cell>
          <cell r="AB228">
            <v>243.76</v>
          </cell>
          <cell r="AC228">
            <v>11</v>
          </cell>
          <cell r="AD228">
            <v>243.76</v>
          </cell>
          <cell r="AE228">
            <v>11</v>
          </cell>
          <cell r="AF228">
            <v>90</v>
          </cell>
          <cell r="AG228">
            <v>12.141696750902527</v>
          </cell>
          <cell r="AH228">
            <v>242537</v>
          </cell>
          <cell r="AI228" t="str">
            <v>อ้อยตอ 1</v>
          </cell>
          <cell r="AJ228" t="str">
            <v>อ้อยตอ</v>
          </cell>
          <cell r="AK228"/>
          <cell r="AL228" t="str">
            <v>Rain</v>
          </cell>
          <cell r="AM228"/>
          <cell r="AN228"/>
          <cell r="AO228"/>
          <cell r="AP228"/>
          <cell r="AQ228">
            <v>0</v>
          </cell>
          <cell r="AR228" t="str">
            <v>Sup</v>
          </cell>
          <cell r="AS228">
            <v>0</v>
          </cell>
          <cell r="AT228"/>
          <cell r="AU228"/>
          <cell r="AV228"/>
          <cell r="AW228">
            <v>22.16</v>
          </cell>
          <cell r="AX228" t="str">
            <v>น้ำหยดMove/ราดร่อง</v>
          </cell>
          <cell r="AY228" t="str">
            <v>เครื่องยนต์</v>
          </cell>
          <cell r="AZ228" t="str">
            <v>จ้างเหมาราดร่อง 250</v>
          </cell>
          <cell r="BA228">
            <v>2</v>
          </cell>
          <cell r="BB228" t="str">
            <v>yes</v>
          </cell>
          <cell r="BC228" t="str">
            <v>KK-3</v>
          </cell>
          <cell r="BD228">
            <v>1.85</v>
          </cell>
          <cell r="BE228" t="str">
            <v>คู่</v>
          </cell>
          <cell r="BF228" t="str">
            <v>เหนียว</v>
          </cell>
          <cell r="BG228" t="str">
            <v>ผ่าน</v>
          </cell>
          <cell r="BH228" t="str">
            <v>รถตัด</v>
          </cell>
        </row>
        <row r="229">
          <cell r="G229">
            <v>801340</v>
          </cell>
          <cell r="H229" t="str">
            <v>BSC</v>
          </cell>
          <cell r="I229"/>
          <cell r="J229">
            <v>19.29</v>
          </cell>
          <cell r="K229">
            <v>19.29</v>
          </cell>
          <cell r="L229"/>
          <cell r="M229"/>
          <cell r="N229" t="str">
            <v>อ้อยตอ 1</v>
          </cell>
          <cell r="O229"/>
          <cell r="P229"/>
          <cell r="Q229">
            <v>0</v>
          </cell>
          <cell r="R229"/>
          <cell r="S229"/>
          <cell r="T229"/>
          <cell r="U229">
            <v>19.29</v>
          </cell>
          <cell r="V229"/>
          <cell r="W229">
            <v>19.29</v>
          </cell>
          <cell r="X229">
            <v>212.19</v>
          </cell>
          <cell r="Y229">
            <v>11</v>
          </cell>
          <cell r="Z229">
            <v>3721.0409999999993</v>
          </cell>
          <cell r="AA229">
            <v>192.89999999999998</v>
          </cell>
          <cell r="AB229">
            <v>192.89999999999998</v>
          </cell>
          <cell r="AC229">
            <v>10</v>
          </cell>
          <cell r="AD229">
            <v>192.89999999999998</v>
          </cell>
          <cell r="AE229">
            <v>10</v>
          </cell>
          <cell r="AF229">
            <v>90</v>
          </cell>
          <cell r="AG229">
            <v>12.006220839813377</v>
          </cell>
          <cell r="AH229">
            <v>242537</v>
          </cell>
          <cell r="AI229" t="str">
            <v>อ้อยตอ 1</v>
          </cell>
          <cell r="AJ229" t="str">
            <v>อ้อยตอ</v>
          </cell>
          <cell r="AK229"/>
          <cell r="AL229" t="str">
            <v>Rain</v>
          </cell>
          <cell r="AM229"/>
          <cell r="AN229"/>
          <cell r="AO229"/>
          <cell r="AP229"/>
          <cell r="AQ229">
            <v>0</v>
          </cell>
          <cell r="AR229" t="str">
            <v>Sup</v>
          </cell>
          <cell r="AS229">
            <v>0</v>
          </cell>
          <cell r="AT229"/>
          <cell r="AU229"/>
          <cell r="AV229"/>
          <cell r="AW229">
            <v>19.29</v>
          </cell>
          <cell r="AX229" t="str">
            <v>น้ำหยดMove/ราดร่อง</v>
          </cell>
          <cell r="AY229" t="str">
            <v>เครื่องยนต์</v>
          </cell>
          <cell r="AZ229" t="str">
            <v>จ้างเหมาราดร่อง 250</v>
          </cell>
          <cell r="BA229">
            <v>2</v>
          </cell>
          <cell r="BB229" t="str">
            <v>yes</v>
          </cell>
          <cell r="BC229" t="str">
            <v>KK-3</v>
          </cell>
          <cell r="BD229">
            <v>1.85</v>
          </cell>
          <cell r="BE229" t="str">
            <v>คู่</v>
          </cell>
          <cell r="BF229" t="str">
            <v>เหนียว</v>
          </cell>
          <cell r="BG229" t="str">
            <v>ผ่าน</v>
          </cell>
          <cell r="BH229" t="str">
            <v>รถตัด</v>
          </cell>
        </row>
        <row r="230">
          <cell r="G230">
            <v>801341</v>
          </cell>
          <cell r="H230" t="str">
            <v>BSC</v>
          </cell>
          <cell r="I230"/>
          <cell r="J230">
            <v>15.71</v>
          </cell>
          <cell r="K230">
            <v>15.71</v>
          </cell>
          <cell r="L230"/>
          <cell r="M230"/>
          <cell r="N230" t="str">
            <v>อ้อยตอ 1</v>
          </cell>
          <cell r="O230"/>
          <cell r="P230"/>
          <cell r="Q230">
            <v>0</v>
          </cell>
          <cell r="R230"/>
          <cell r="S230"/>
          <cell r="T230"/>
          <cell r="U230">
            <v>15.71</v>
          </cell>
          <cell r="V230"/>
          <cell r="W230">
            <v>15.71</v>
          </cell>
          <cell r="X230">
            <v>172.81</v>
          </cell>
          <cell r="Y230">
            <v>11</v>
          </cell>
          <cell r="Z230">
            <v>2714.8451</v>
          </cell>
          <cell r="AA230">
            <v>172.81</v>
          </cell>
          <cell r="AB230">
            <v>172.81</v>
          </cell>
          <cell r="AC230">
            <v>11</v>
          </cell>
          <cell r="AD230">
            <v>172.81</v>
          </cell>
          <cell r="AE230">
            <v>11</v>
          </cell>
          <cell r="AF230">
            <v>90</v>
          </cell>
          <cell r="AG230">
            <v>10.204964990451941</v>
          </cell>
          <cell r="AH230">
            <v>242538</v>
          </cell>
          <cell r="AI230" t="str">
            <v>อ้อยตอ 1</v>
          </cell>
          <cell r="AJ230" t="str">
            <v>อ้อยตอ</v>
          </cell>
          <cell r="AK230"/>
          <cell r="AL230" t="str">
            <v>Rain</v>
          </cell>
          <cell r="AM230"/>
          <cell r="AN230"/>
          <cell r="AO230"/>
          <cell r="AP230"/>
          <cell r="AQ230">
            <v>0</v>
          </cell>
          <cell r="AR230" t="str">
            <v>Sup</v>
          </cell>
          <cell r="AS230">
            <v>0</v>
          </cell>
          <cell r="AT230"/>
          <cell r="AU230"/>
          <cell r="AV230"/>
          <cell r="AW230">
            <v>15.71</v>
          </cell>
          <cell r="AX230" t="str">
            <v>น้ำหยดMove/ราดร่อง</v>
          </cell>
          <cell r="AY230" t="str">
            <v>เครื่องยนต์</v>
          </cell>
          <cell r="AZ230" t="str">
            <v>จ้างเหมาราดร่อง 250</v>
          </cell>
          <cell r="BA230">
            <v>2</v>
          </cell>
          <cell r="BB230" t="str">
            <v>yes</v>
          </cell>
          <cell r="BC230" t="str">
            <v>UT-15</v>
          </cell>
          <cell r="BD230">
            <v>1.65</v>
          </cell>
          <cell r="BE230" t="str">
            <v>เดี่ยว</v>
          </cell>
          <cell r="BF230" t="str">
            <v>เหนียว</v>
          </cell>
          <cell r="BG230" t="str">
            <v>ผ่าน</v>
          </cell>
          <cell r="BH230" t="str">
            <v>รถตัด</v>
          </cell>
        </row>
        <row r="231">
          <cell r="G231">
            <v>801342</v>
          </cell>
          <cell r="H231" t="str">
            <v>BSC</v>
          </cell>
          <cell r="I231"/>
          <cell r="J231">
            <v>11.72</v>
          </cell>
          <cell r="K231">
            <v>11.72</v>
          </cell>
          <cell r="L231"/>
          <cell r="M231"/>
          <cell r="N231" t="str">
            <v>อ้อยตอ 1</v>
          </cell>
          <cell r="O231"/>
          <cell r="P231"/>
          <cell r="Q231">
            <v>0</v>
          </cell>
          <cell r="R231"/>
          <cell r="S231"/>
          <cell r="T231"/>
          <cell r="U231">
            <v>11.72</v>
          </cell>
          <cell r="V231"/>
          <cell r="W231">
            <v>11.72</v>
          </cell>
          <cell r="X231">
            <v>128.92000000000002</v>
          </cell>
          <cell r="Y231">
            <v>11</v>
          </cell>
          <cell r="Z231">
            <v>1373.5840000000001</v>
          </cell>
          <cell r="AA231">
            <v>117.2</v>
          </cell>
          <cell r="AB231">
            <v>117.2</v>
          </cell>
          <cell r="AC231">
            <v>10</v>
          </cell>
          <cell r="AD231">
            <v>128.92000000000002</v>
          </cell>
          <cell r="AE231">
            <v>11</v>
          </cell>
          <cell r="AF231">
            <v>90</v>
          </cell>
          <cell r="AG231">
            <v>10.803754266211604</v>
          </cell>
          <cell r="AH231">
            <v>242527</v>
          </cell>
          <cell r="AI231" t="str">
            <v>อ้อยตอ 1</v>
          </cell>
          <cell r="AJ231" t="str">
            <v>อ้อยตอ</v>
          </cell>
          <cell r="AK231"/>
          <cell r="AL231" t="str">
            <v>sup</v>
          </cell>
          <cell r="AM231"/>
          <cell r="AN231"/>
          <cell r="AO231"/>
          <cell r="AP231"/>
          <cell r="AQ231" t="str">
            <v>ขุดขยายสระ 801328 (รับน้ำกส.)</v>
          </cell>
          <cell r="AR231" t="str">
            <v>Sup</v>
          </cell>
          <cell r="AS231">
            <v>0</v>
          </cell>
          <cell r="AT231"/>
          <cell r="AU231"/>
          <cell r="AV231"/>
          <cell r="AW231">
            <v>11.72</v>
          </cell>
          <cell r="AX231" t="str">
            <v>น้ำหยดFix</v>
          </cell>
          <cell r="AY231" t="str">
            <v>ระบบไฟฟ้า</v>
          </cell>
          <cell r="AZ231" t="str">
            <v>ทำเอง รายวัน</v>
          </cell>
          <cell r="BA231">
            <v>2</v>
          </cell>
          <cell r="BB231" t="str">
            <v>yes</v>
          </cell>
          <cell r="BC231" t="str">
            <v>KK-3</v>
          </cell>
          <cell r="BD231">
            <v>1.65</v>
          </cell>
          <cell r="BE231" t="str">
            <v>คู่</v>
          </cell>
          <cell r="BF231" t="str">
            <v>เหนียว</v>
          </cell>
          <cell r="BG231" t="str">
            <v>ผ่าน</v>
          </cell>
          <cell r="BH231" t="str">
            <v>รถตัด</v>
          </cell>
        </row>
        <row r="232">
          <cell r="G232">
            <v>801345</v>
          </cell>
          <cell r="H232"/>
          <cell r="I232"/>
          <cell r="J232">
            <v>0</v>
          </cell>
          <cell r="K232">
            <v>0</v>
          </cell>
          <cell r="L232"/>
          <cell r="M232"/>
          <cell r="N232" t="str">
            <v>สระน้ำ</v>
          </cell>
          <cell r="O232"/>
          <cell r="P232"/>
          <cell r="Q232">
            <v>0</v>
          </cell>
          <cell r="R232"/>
          <cell r="S232"/>
          <cell r="T232"/>
          <cell r="U232"/>
          <cell r="V232"/>
          <cell r="W232">
            <v>0</v>
          </cell>
          <cell r="X232"/>
          <cell r="Y232"/>
          <cell r="Z232"/>
          <cell r="AA232"/>
          <cell r="AB232"/>
          <cell r="AC232"/>
          <cell r="AD232"/>
          <cell r="AE232"/>
          <cell r="AF232"/>
          <cell r="AG232" t="e">
            <v>#N/A</v>
          </cell>
          <cell r="AH232"/>
          <cell r="AI232"/>
          <cell r="AJ232"/>
          <cell r="AK232"/>
          <cell r="AL232">
            <v>0</v>
          </cell>
          <cell r="AM232"/>
          <cell r="AN232"/>
          <cell r="AO232"/>
          <cell r="AP232"/>
          <cell r="AQ232" t="e">
            <v>#N/A</v>
          </cell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 t="str">
            <v>เหนียว</v>
          </cell>
          <cell r="BG232"/>
          <cell r="BH232"/>
        </row>
        <row r="233">
          <cell r="G233">
            <v>801350</v>
          </cell>
          <cell r="H233" t="str">
            <v>BSC</v>
          </cell>
          <cell r="I233"/>
          <cell r="J233">
            <v>8.2200000000000006</v>
          </cell>
          <cell r="K233">
            <v>8.2200000000000006</v>
          </cell>
          <cell r="L233"/>
          <cell r="M233"/>
          <cell r="N233" t="str">
            <v>ให้ชาวไร่เช่า</v>
          </cell>
          <cell r="O233" t="str">
            <v>แผนปลูกยูคา62/63</v>
          </cell>
          <cell r="P233"/>
          <cell r="Q233">
            <v>0</v>
          </cell>
          <cell r="R233">
            <v>8.2200000000000006</v>
          </cell>
          <cell r="S233"/>
          <cell r="T233"/>
          <cell r="U233"/>
          <cell r="V233"/>
          <cell r="W233">
            <v>0</v>
          </cell>
          <cell r="X233"/>
          <cell r="Y233"/>
          <cell r="Z233"/>
          <cell r="AA233"/>
          <cell r="AB233"/>
          <cell r="AC233"/>
          <cell r="AD233"/>
          <cell r="AE233"/>
          <cell r="AF233"/>
          <cell r="AG233">
            <v>0</v>
          </cell>
          <cell r="AH233"/>
          <cell r="AI233"/>
          <cell r="AJ233"/>
          <cell r="AK233"/>
          <cell r="AL233" t="str">
            <v>Fully</v>
          </cell>
          <cell r="AM233"/>
          <cell r="AN233"/>
          <cell r="AO233"/>
          <cell r="AP233"/>
          <cell r="AQ233">
            <v>0</v>
          </cell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 t="str">
            <v xml:space="preserve">ทราย </v>
          </cell>
          <cell r="BG233"/>
          <cell r="BH233"/>
        </row>
        <row r="234">
          <cell r="G234">
            <v>801351</v>
          </cell>
          <cell r="H234"/>
          <cell r="I234"/>
          <cell r="J234">
            <v>39.409999999999997</v>
          </cell>
          <cell r="K234">
            <v>151.43</v>
          </cell>
          <cell r="L234"/>
          <cell r="M234"/>
          <cell r="N234" t="str">
            <v>อ้อยน้ำราด</v>
          </cell>
          <cell r="O234"/>
          <cell r="P234"/>
          <cell r="Q234">
            <v>0</v>
          </cell>
          <cell r="R234"/>
          <cell r="S234"/>
          <cell r="T234"/>
          <cell r="U234">
            <v>151.43</v>
          </cell>
          <cell r="V234"/>
          <cell r="W234">
            <v>151.43</v>
          </cell>
          <cell r="X234">
            <v>1968.5900000000001</v>
          </cell>
          <cell r="Y234">
            <v>13</v>
          </cell>
          <cell r="Z234">
            <v>229310.44900000005</v>
          </cell>
          <cell r="AA234">
            <v>1514.3000000000002</v>
          </cell>
          <cell r="AB234">
            <v>1514.3000000000002</v>
          </cell>
          <cell r="AC234">
            <v>10</v>
          </cell>
          <cell r="AD234">
            <v>1665.73</v>
          </cell>
          <cell r="AE234">
            <v>11</v>
          </cell>
          <cell r="AF234">
            <v>90</v>
          </cell>
          <cell r="AG234">
            <v>8.3877188530829763</v>
          </cell>
          <cell r="AH234">
            <v>242573</v>
          </cell>
          <cell r="AI234" t="str">
            <v>อ้อยน้ำราด</v>
          </cell>
          <cell r="AJ234" t="str">
            <v>อ้อยปลูก</v>
          </cell>
          <cell r="AK234"/>
          <cell r="AL234" t="str">
            <v>Fully</v>
          </cell>
          <cell r="AM234"/>
          <cell r="AN234"/>
          <cell r="AO234"/>
          <cell r="AP234" t="str">
            <v>อุปกรณ์ฟลัดฟลูม</v>
          </cell>
          <cell r="AQ234" t="str">
            <v>ระบบส่งน้ำ 801354</v>
          </cell>
          <cell r="AR234" t="str">
            <v>Fully</v>
          </cell>
          <cell r="AS234">
            <v>0</v>
          </cell>
          <cell r="AT234"/>
          <cell r="AU234"/>
          <cell r="AV234"/>
          <cell r="AW234">
            <v>151.43</v>
          </cell>
          <cell r="AX234" t="str">
            <v>น้ำหยดMove/ราดร่อง</v>
          </cell>
          <cell r="AY234" t="str">
            <v>เครื่องยนต์</v>
          </cell>
          <cell r="AZ234" t="str">
            <v>จ้างเหมาราดร่อง 250</v>
          </cell>
          <cell r="BA234" t="str">
            <v>&gt;4</v>
          </cell>
          <cell r="BB234" t="str">
            <v>yes</v>
          </cell>
          <cell r="BC234" t="str">
            <v>KK-3</v>
          </cell>
          <cell r="BD234">
            <v>1.65</v>
          </cell>
          <cell r="BE234" t="str">
            <v>คู่</v>
          </cell>
          <cell r="BF234" t="str">
            <v>เหนียว</v>
          </cell>
          <cell r="BG234" t="str">
            <v>ผ่าน</v>
          </cell>
          <cell r="BH234" t="str">
            <v>รถตัด</v>
          </cell>
        </row>
        <row r="235">
          <cell r="G235">
            <v>801353</v>
          </cell>
          <cell r="H235"/>
          <cell r="I235"/>
          <cell r="J235">
            <v>24.82</v>
          </cell>
          <cell r="K235">
            <v>24.82</v>
          </cell>
          <cell r="L235"/>
          <cell r="M235"/>
          <cell r="N235" t="str">
            <v>อ้อยน้ำราด</v>
          </cell>
          <cell r="O235"/>
          <cell r="P235"/>
          <cell r="Q235">
            <v>0</v>
          </cell>
          <cell r="R235"/>
          <cell r="S235"/>
          <cell r="T235"/>
          <cell r="U235">
            <v>24.82</v>
          </cell>
          <cell r="V235"/>
          <cell r="W235">
            <v>24.82</v>
          </cell>
          <cell r="X235">
            <v>347.48</v>
          </cell>
          <cell r="Y235">
            <v>14</v>
          </cell>
          <cell r="Z235">
            <v>7392.3888000000006</v>
          </cell>
          <cell r="AA235">
            <v>297.84000000000003</v>
          </cell>
          <cell r="AB235">
            <v>297.84000000000003</v>
          </cell>
          <cell r="AC235">
            <v>12</v>
          </cell>
          <cell r="AD235">
            <v>372.3</v>
          </cell>
          <cell r="AE235">
            <v>15</v>
          </cell>
          <cell r="AF235">
            <v>90</v>
          </cell>
          <cell r="AG235">
            <v>13.628525382755841</v>
          </cell>
          <cell r="AH235">
            <v>242529</v>
          </cell>
          <cell r="AI235" t="str">
            <v>อ้อยน้ำราด</v>
          </cell>
          <cell r="AJ235" t="str">
            <v>อ้อยปลูก</v>
          </cell>
          <cell r="AK235"/>
          <cell r="AL235" t="str">
            <v>Fully</v>
          </cell>
          <cell r="AM235"/>
          <cell r="AN235"/>
          <cell r="AO235"/>
          <cell r="AP235" t="str">
            <v>อุปกรณ์ฟลัดฟลูม</v>
          </cell>
          <cell r="AQ235" t="str">
            <v>ขุดขยายสระ 801328 (รับน้ำกส.)</v>
          </cell>
          <cell r="AR235" t="str">
            <v>Fully</v>
          </cell>
          <cell r="AS235">
            <v>0</v>
          </cell>
          <cell r="AT235"/>
          <cell r="AU235"/>
          <cell r="AV235"/>
          <cell r="AW235">
            <v>24.82</v>
          </cell>
          <cell r="AX235" t="str">
            <v>น้ำหยดFix</v>
          </cell>
          <cell r="AY235" t="str">
            <v>ระบบไฟฟ้า/เครื่องยนต์</v>
          </cell>
          <cell r="AZ235" t="str">
            <v>ทำเอง รายวัน</v>
          </cell>
          <cell r="BA235" t="str">
            <v>&gt;4</v>
          </cell>
          <cell r="BB235" t="str">
            <v>yes</v>
          </cell>
          <cell r="BC235" t="str">
            <v>PK-3</v>
          </cell>
          <cell r="BD235">
            <v>1.85</v>
          </cell>
          <cell r="BE235" t="str">
            <v>คู่</v>
          </cell>
          <cell r="BF235" t="str">
            <v>เหนียว</v>
          </cell>
          <cell r="BG235" t="str">
            <v>ผ่าน</v>
          </cell>
          <cell r="BH235" t="str">
            <v>รถตัด</v>
          </cell>
        </row>
        <row r="236">
          <cell r="G236">
            <v>801354</v>
          </cell>
          <cell r="H236"/>
          <cell r="I236"/>
          <cell r="J236">
            <v>16.170000000000002</v>
          </cell>
          <cell r="K236">
            <v>16.170000000000002</v>
          </cell>
          <cell r="L236"/>
          <cell r="M236"/>
          <cell r="N236" t="str">
            <v>อ้อยตุลาคม</v>
          </cell>
          <cell r="O236"/>
          <cell r="P236">
            <v>4.6700000000000017</v>
          </cell>
          <cell r="Q236">
            <v>0</v>
          </cell>
          <cell r="R236"/>
          <cell r="S236"/>
          <cell r="T236"/>
          <cell r="U236">
            <v>11.5</v>
          </cell>
          <cell r="V236"/>
          <cell r="W236">
            <v>11.5</v>
          </cell>
          <cell r="X236">
            <v>184</v>
          </cell>
          <cell r="Y236">
            <v>16</v>
          </cell>
          <cell r="Z236">
            <v>1719.25</v>
          </cell>
          <cell r="AA236">
            <v>149.5</v>
          </cell>
          <cell r="AB236">
            <v>149.5</v>
          </cell>
          <cell r="AC236">
            <v>13</v>
          </cell>
          <cell r="AD236">
            <v>184</v>
          </cell>
          <cell r="AE236">
            <v>16</v>
          </cell>
          <cell r="AF236">
            <v>90</v>
          </cell>
          <cell r="AG236">
            <v>0</v>
          </cell>
          <cell r="AH236">
            <v>242489</v>
          </cell>
          <cell r="AI236" t="str">
            <v>อ้อยตุลาคม</v>
          </cell>
          <cell r="AJ236" t="str">
            <v>อ้อยปลูก</v>
          </cell>
          <cell r="AK236"/>
          <cell r="AL236" t="str">
            <v>Fully</v>
          </cell>
          <cell r="AM236"/>
          <cell r="AN236"/>
          <cell r="AO236"/>
          <cell r="AP236"/>
          <cell r="AQ236" t="str">
            <v>ขุดขยายสระ 801328 (รับน้ำกส.)</v>
          </cell>
          <cell r="AR236" t="str">
            <v>Fully</v>
          </cell>
          <cell r="AS236">
            <v>0</v>
          </cell>
          <cell r="AT236"/>
          <cell r="AU236"/>
          <cell r="AV236"/>
          <cell r="AW236">
            <v>11.5</v>
          </cell>
          <cell r="AX236" t="str">
            <v>น้ำหยดFix</v>
          </cell>
          <cell r="AY236" t="str">
            <v>ระบบไฟฟ้า</v>
          </cell>
          <cell r="AZ236" t="str">
            <v>ทำเอง รายวัน</v>
          </cell>
          <cell r="BA236" t="str">
            <v>&gt;4</v>
          </cell>
          <cell r="BB236" t="str">
            <v>yes</v>
          </cell>
          <cell r="BC236" t="str">
            <v>KK-3/PK2/PK3</v>
          </cell>
          <cell r="BD236">
            <v>1.85</v>
          </cell>
          <cell r="BE236" t="str">
            <v>คู่</v>
          </cell>
          <cell r="BF236" t="str">
            <v>เหนียว</v>
          </cell>
          <cell r="BG236" t="str">
            <v>ผ่าน</v>
          </cell>
          <cell r="BH236" t="str">
            <v>รถตัด</v>
          </cell>
        </row>
        <row r="237">
          <cell r="G237">
            <v>802419</v>
          </cell>
          <cell r="H237"/>
          <cell r="I237"/>
          <cell r="J237">
            <v>15.91</v>
          </cell>
          <cell r="K237">
            <v>15.91</v>
          </cell>
          <cell r="L237"/>
          <cell r="M237"/>
          <cell r="N237" t="str">
            <v>อ้อยตอ 1</v>
          </cell>
          <cell r="O237"/>
          <cell r="P237"/>
          <cell r="Q237">
            <v>0</v>
          </cell>
          <cell r="R237"/>
          <cell r="S237"/>
          <cell r="T237"/>
          <cell r="U237">
            <v>15.91</v>
          </cell>
          <cell r="V237"/>
          <cell r="W237">
            <v>15.91</v>
          </cell>
          <cell r="X237">
            <v>190.92000000000002</v>
          </cell>
          <cell r="Y237">
            <v>12</v>
          </cell>
          <cell r="Z237">
            <v>2784.4090999999999</v>
          </cell>
          <cell r="AA237">
            <v>175.01</v>
          </cell>
          <cell r="AB237">
            <v>175.01</v>
          </cell>
          <cell r="AC237">
            <v>11</v>
          </cell>
          <cell r="AD237">
            <v>190.92000000000002</v>
          </cell>
          <cell r="AE237">
            <v>12</v>
          </cell>
          <cell r="AF237">
            <v>90</v>
          </cell>
          <cell r="AG237">
            <v>12.344123192960401</v>
          </cell>
          <cell r="AH237">
            <v>242526</v>
          </cell>
          <cell r="AI237" t="str">
            <v>อ้อยตอ 1</v>
          </cell>
          <cell r="AJ237" t="str">
            <v>อ้อยตอ</v>
          </cell>
          <cell r="AK237"/>
          <cell r="AL237" t="str">
            <v>Sup</v>
          </cell>
          <cell r="AM237"/>
          <cell r="AN237"/>
          <cell r="AO237"/>
          <cell r="AP237"/>
          <cell r="AQ237">
            <v>0</v>
          </cell>
          <cell r="AR237" t="str">
            <v>Sup</v>
          </cell>
          <cell r="AS237">
            <v>0</v>
          </cell>
          <cell r="AT237"/>
          <cell r="AU237"/>
          <cell r="AV237"/>
          <cell r="AW237">
            <v>15.91</v>
          </cell>
          <cell r="AX237" t="str">
            <v>น้ำหยดMove/ราดร่อง</v>
          </cell>
          <cell r="AY237" t="str">
            <v>ระบบไฟฟ้า/เครื่องยนต์</v>
          </cell>
          <cell r="AZ237" t="str">
            <v>ทำเอง รายวัน</v>
          </cell>
          <cell r="BA237">
            <v>3</v>
          </cell>
          <cell r="BB237" t="str">
            <v>yes</v>
          </cell>
          <cell r="BC237" t="str">
            <v>PK-2</v>
          </cell>
          <cell r="BD237">
            <v>1.65</v>
          </cell>
          <cell r="BE237" t="str">
            <v>เดี่ยว</v>
          </cell>
          <cell r="BF237" t="str">
            <v>เหนียว</v>
          </cell>
          <cell r="BG237" t="str">
            <v>ผ่าน</v>
          </cell>
          <cell r="BH237" t="str">
            <v>รถตัด</v>
          </cell>
        </row>
        <row r="238">
          <cell r="G238">
            <v>802420</v>
          </cell>
          <cell r="H238"/>
          <cell r="I238"/>
          <cell r="J238">
            <v>3.31</v>
          </cell>
          <cell r="K238">
            <v>3.31</v>
          </cell>
          <cell r="L238"/>
          <cell r="M238"/>
          <cell r="N238" t="str">
            <v>อ้อยน้ำราด</v>
          </cell>
          <cell r="O238"/>
          <cell r="P238"/>
          <cell r="Q238">
            <v>0</v>
          </cell>
          <cell r="R238"/>
          <cell r="S238"/>
          <cell r="T238"/>
          <cell r="U238">
            <v>3.31</v>
          </cell>
          <cell r="V238"/>
          <cell r="W238">
            <v>3.31</v>
          </cell>
          <cell r="X238">
            <v>39.72</v>
          </cell>
          <cell r="Y238">
            <v>12</v>
          </cell>
          <cell r="Z238">
            <v>109.56100000000001</v>
          </cell>
          <cell r="AA238">
            <v>33.1</v>
          </cell>
          <cell r="AB238">
            <v>33.1</v>
          </cell>
          <cell r="AC238">
            <v>10</v>
          </cell>
          <cell r="AD238">
            <v>26.48</v>
          </cell>
          <cell r="AE238">
            <v>8</v>
          </cell>
          <cell r="AF238">
            <v>90</v>
          </cell>
          <cell r="AG238">
            <v>3.8761329305135952</v>
          </cell>
          <cell r="AH238">
            <v>242581</v>
          </cell>
          <cell r="AI238" t="str">
            <v>อ้อยน้ำราด</v>
          </cell>
          <cell r="AJ238" t="str">
            <v>อ้อยปลูก</v>
          </cell>
          <cell r="AK238"/>
          <cell r="AL238" t="str">
            <v>Rain</v>
          </cell>
          <cell r="AM238"/>
          <cell r="AN238"/>
          <cell r="AO238"/>
          <cell r="AP238"/>
          <cell r="AQ238">
            <v>0</v>
          </cell>
          <cell r="AR238" t="str">
            <v>Sup</v>
          </cell>
          <cell r="AS238">
            <v>0</v>
          </cell>
          <cell r="AT238"/>
          <cell r="AU238"/>
          <cell r="AV238"/>
          <cell r="AW238">
            <v>3.31</v>
          </cell>
          <cell r="AX238" t="str">
            <v>น้ำหยดMove/ราดร่อง</v>
          </cell>
          <cell r="AY238" t="str">
            <v>ระบบไฟฟ้า/เครื่องยนต์</v>
          </cell>
          <cell r="AZ238" t="str">
            <v>ทำเอง รายวัน</v>
          </cell>
          <cell r="BA238">
            <v>3</v>
          </cell>
          <cell r="BB238"/>
          <cell r="BC238" t="str">
            <v>SB-50</v>
          </cell>
          <cell r="BD238">
            <v>1.65</v>
          </cell>
          <cell r="BE238" t="str">
            <v>เดี่ยว</v>
          </cell>
          <cell r="BF238" t="str">
            <v>เหนียว</v>
          </cell>
          <cell r="BG238" t="str">
            <v>ผ่าน</v>
          </cell>
          <cell r="BH238" t="str">
            <v>รถตัด</v>
          </cell>
        </row>
        <row r="239">
          <cell r="G239">
            <v>802421</v>
          </cell>
          <cell r="H239"/>
          <cell r="I239"/>
          <cell r="J239">
            <v>29.09</v>
          </cell>
          <cell r="K239">
            <v>29.09</v>
          </cell>
          <cell r="L239"/>
          <cell r="M239"/>
          <cell r="N239" t="str">
            <v>อ้อยน้ำราด</v>
          </cell>
          <cell r="O239"/>
          <cell r="P239"/>
          <cell r="Q239">
            <v>0</v>
          </cell>
          <cell r="R239"/>
          <cell r="S239"/>
          <cell r="T239"/>
          <cell r="U239">
            <v>29.09</v>
          </cell>
          <cell r="V239"/>
          <cell r="W239">
            <v>29.09</v>
          </cell>
          <cell r="X239">
            <v>349.08</v>
          </cell>
          <cell r="Y239">
            <v>12</v>
          </cell>
          <cell r="Z239">
            <v>9308.5091000000011</v>
          </cell>
          <cell r="AA239">
            <v>319.99</v>
          </cell>
          <cell r="AB239">
            <v>319.99</v>
          </cell>
          <cell r="AC239">
            <v>11</v>
          </cell>
          <cell r="AD239">
            <v>319.99</v>
          </cell>
          <cell r="AE239">
            <v>11</v>
          </cell>
          <cell r="AF239">
            <v>90</v>
          </cell>
          <cell r="AG239">
            <v>7.8927466483327606</v>
          </cell>
          <cell r="AH239">
            <v>242553</v>
          </cell>
          <cell r="AI239" t="str">
            <v>อ้อยน้ำราด</v>
          </cell>
          <cell r="AJ239" t="str">
            <v>อ้อยปลูก</v>
          </cell>
          <cell r="AK239"/>
          <cell r="AL239" t="str">
            <v>Sup</v>
          </cell>
          <cell r="AM239"/>
          <cell r="AN239"/>
          <cell r="AO239"/>
          <cell r="AP239"/>
          <cell r="AQ239">
            <v>0</v>
          </cell>
          <cell r="AR239" t="str">
            <v>Sup</v>
          </cell>
          <cell r="AS239">
            <v>0</v>
          </cell>
          <cell r="AT239"/>
          <cell r="AU239"/>
          <cell r="AV239"/>
          <cell r="AW239">
            <v>29.09</v>
          </cell>
          <cell r="AX239" t="str">
            <v>น้ำหยดMove/ราดร่อง</v>
          </cell>
          <cell r="AY239" t="str">
            <v>ระบบไฟฟ้า/เครื่องยนต์</v>
          </cell>
          <cell r="AZ239" t="str">
            <v>จ้างเหมาราดร่อง 250</v>
          </cell>
          <cell r="BA239">
            <v>3</v>
          </cell>
          <cell r="BB239"/>
          <cell r="BC239" t="str">
            <v>KK-3</v>
          </cell>
          <cell r="BD239">
            <v>1.65</v>
          </cell>
          <cell r="BE239" t="str">
            <v>เดี่ยว</v>
          </cell>
          <cell r="BF239" t="str">
            <v>เหนียว</v>
          </cell>
          <cell r="BG239" t="str">
            <v>ผ่าน</v>
          </cell>
          <cell r="BH239" t="str">
            <v>รถตัด</v>
          </cell>
        </row>
        <row r="240">
          <cell r="G240">
            <v>802422</v>
          </cell>
          <cell r="H240"/>
          <cell r="I240"/>
          <cell r="J240">
            <v>17.489999999999998</v>
          </cell>
          <cell r="K240">
            <v>17.489999999999998</v>
          </cell>
          <cell r="L240"/>
          <cell r="M240"/>
          <cell r="N240" t="str">
            <v>อ้อยน้ำราด</v>
          </cell>
          <cell r="O240"/>
          <cell r="P240"/>
          <cell r="Q240">
            <v>0</v>
          </cell>
          <cell r="R240"/>
          <cell r="S240"/>
          <cell r="T240"/>
          <cell r="U240">
            <v>17.489999999999998</v>
          </cell>
          <cell r="V240"/>
          <cell r="W240">
            <v>17.489999999999998</v>
          </cell>
          <cell r="X240">
            <v>209.88</v>
          </cell>
          <cell r="Y240">
            <v>12</v>
          </cell>
          <cell r="Z240">
            <v>3059.0009999999993</v>
          </cell>
          <cell r="AA240">
            <v>174.89999999999998</v>
          </cell>
          <cell r="AB240">
            <v>174.89999999999998</v>
          </cell>
          <cell r="AC240">
            <v>10</v>
          </cell>
          <cell r="AD240">
            <v>174.89999999999998</v>
          </cell>
          <cell r="AE240">
            <v>10</v>
          </cell>
          <cell r="AF240">
            <v>90</v>
          </cell>
          <cell r="AG240">
            <v>8.9416809605488847</v>
          </cell>
          <cell r="AH240">
            <v>242553</v>
          </cell>
          <cell r="AI240" t="str">
            <v>อ้อยน้ำราด</v>
          </cell>
          <cell r="AJ240" t="str">
            <v>อ้อยปลูก</v>
          </cell>
          <cell r="AK240"/>
          <cell r="AL240" t="str">
            <v>Sup</v>
          </cell>
          <cell r="AM240"/>
          <cell r="AN240"/>
          <cell r="AO240"/>
          <cell r="AP240"/>
          <cell r="AQ240">
            <v>0</v>
          </cell>
          <cell r="AR240" t="str">
            <v>Sup</v>
          </cell>
          <cell r="AS240">
            <v>0</v>
          </cell>
          <cell r="AT240"/>
          <cell r="AU240"/>
          <cell r="AV240"/>
          <cell r="AW240">
            <v>17.489999999999998</v>
          </cell>
          <cell r="AX240" t="str">
            <v>น้ำหยดMove/ราดร่อง</v>
          </cell>
          <cell r="AY240" t="str">
            <v>ระบบไฟฟ้า/เครื่องยนต์</v>
          </cell>
          <cell r="AZ240" t="str">
            <v>จ้างเหมาราดร่อง 250</v>
          </cell>
          <cell r="BA240">
            <v>3</v>
          </cell>
          <cell r="BB240" t="str">
            <v>yes</v>
          </cell>
          <cell r="BC240" t="str">
            <v>KK-3/SB-50</v>
          </cell>
          <cell r="BD240">
            <v>1.65</v>
          </cell>
          <cell r="BE240" t="str">
            <v>เดี่ยว</v>
          </cell>
          <cell r="BF240" t="str">
            <v>เหนียว</v>
          </cell>
          <cell r="BG240" t="str">
            <v>ผ่าน</v>
          </cell>
          <cell r="BH240" t="str">
            <v>รถตัด</v>
          </cell>
        </row>
        <row r="241">
          <cell r="G241">
            <v>802425</v>
          </cell>
          <cell r="H241"/>
          <cell r="I241"/>
          <cell r="J241">
            <v>29.32</v>
          </cell>
          <cell r="K241">
            <v>29.32</v>
          </cell>
          <cell r="L241"/>
          <cell r="M241"/>
          <cell r="N241" t="str">
            <v>อ้อยน้ำราด</v>
          </cell>
          <cell r="O241"/>
          <cell r="P241"/>
          <cell r="Q241">
            <v>0</v>
          </cell>
          <cell r="R241"/>
          <cell r="S241"/>
          <cell r="T241"/>
          <cell r="U241">
            <v>29.32</v>
          </cell>
          <cell r="V241"/>
          <cell r="W241">
            <v>29.32</v>
          </cell>
          <cell r="X241">
            <v>351.84000000000003</v>
          </cell>
          <cell r="Y241">
            <v>12</v>
          </cell>
          <cell r="Z241">
            <v>8596.6239999999998</v>
          </cell>
          <cell r="AA241">
            <v>293.2</v>
          </cell>
          <cell r="AB241">
            <v>293.2</v>
          </cell>
          <cell r="AC241">
            <v>10</v>
          </cell>
          <cell r="AD241">
            <v>293.2</v>
          </cell>
          <cell r="AE241">
            <v>10</v>
          </cell>
          <cell r="AF241">
            <v>90</v>
          </cell>
          <cell r="AG241">
            <v>10.693383356070942</v>
          </cell>
          <cell r="AH241">
            <v>242576</v>
          </cell>
          <cell r="AI241" t="str">
            <v>อ้อยน้ำราด</v>
          </cell>
          <cell r="AJ241" t="str">
            <v>อ้อยปลูก</v>
          </cell>
          <cell r="AK241"/>
          <cell r="AL241" t="str">
            <v>Sup</v>
          </cell>
          <cell r="AM241"/>
          <cell r="AN241"/>
          <cell r="AO241"/>
          <cell r="AP241"/>
          <cell r="AQ241">
            <v>0</v>
          </cell>
          <cell r="AR241" t="str">
            <v>Sup</v>
          </cell>
          <cell r="AS241">
            <v>0</v>
          </cell>
          <cell r="AT241"/>
          <cell r="AU241"/>
          <cell r="AV241"/>
          <cell r="AW241">
            <v>29.32</v>
          </cell>
          <cell r="AX241" t="str">
            <v>น้ำหยดMove/ราดร่อง</v>
          </cell>
          <cell r="AY241" t="str">
            <v>ระบบไฟฟ้า/เครื่องยนต์</v>
          </cell>
          <cell r="AZ241" t="str">
            <v>จ้างเหมาราดร่อง 250</v>
          </cell>
          <cell r="BA241">
            <v>3</v>
          </cell>
          <cell r="BB241"/>
          <cell r="BC241" t="str">
            <v>SB-50</v>
          </cell>
          <cell r="BD241">
            <v>1.65</v>
          </cell>
          <cell r="BE241" t="str">
            <v>เดี่ยว</v>
          </cell>
          <cell r="BF241" t="str">
            <v>เหนียว</v>
          </cell>
          <cell r="BG241" t="str">
            <v>ผ่าน</v>
          </cell>
          <cell r="BH241" t="str">
            <v>รถตัด</v>
          </cell>
        </row>
        <row r="242">
          <cell r="G242">
            <v>802426</v>
          </cell>
          <cell r="H242"/>
          <cell r="I242"/>
          <cell r="J242">
            <v>4.45</v>
          </cell>
          <cell r="K242">
            <v>4.45</v>
          </cell>
          <cell r="L242"/>
          <cell r="M242"/>
          <cell r="N242" t="str">
            <v>อ้อยน้ำราด</v>
          </cell>
          <cell r="O242"/>
          <cell r="P242"/>
          <cell r="Q242">
            <v>0</v>
          </cell>
          <cell r="R242"/>
          <cell r="S242"/>
          <cell r="T242"/>
          <cell r="U242">
            <v>4.45</v>
          </cell>
          <cell r="V242"/>
          <cell r="W242">
            <v>4.45</v>
          </cell>
          <cell r="X242">
            <v>53.400000000000006</v>
          </cell>
          <cell r="Y242">
            <v>12</v>
          </cell>
          <cell r="Z242">
            <v>198.02500000000001</v>
          </cell>
          <cell r="AA242">
            <v>44.5</v>
          </cell>
          <cell r="AB242">
            <v>44.5</v>
          </cell>
          <cell r="AC242">
            <v>10</v>
          </cell>
          <cell r="AD242">
            <v>44.5</v>
          </cell>
          <cell r="AE242">
            <v>10</v>
          </cell>
          <cell r="AF242">
            <v>90</v>
          </cell>
          <cell r="AG242">
            <v>0</v>
          </cell>
          <cell r="AH242">
            <v>242553</v>
          </cell>
          <cell r="AI242" t="str">
            <v>อ้อยน้ำราด</v>
          </cell>
          <cell r="AJ242" t="str">
            <v>อ้อยปลูก</v>
          </cell>
          <cell r="AK242"/>
          <cell r="AL242" t="str">
            <v>Sup</v>
          </cell>
          <cell r="AM242"/>
          <cell r="AN242"/>
          <cell r="AO242"/>
          <cell r="AP242"/>
          <cell r="AQ242">
            <v>0</v>
          </cell>
          <cell r="AR242" t="str">
            <v>Sup</v>
          </cell>
          <cell r="AS242">
            <v>0</v>
          </cell>
          <cell r="AT242"/>
          <cell r="AU242"/>
          <cell r="AV242"/>
          <cell r="AW242">
            <v>4.45</v>
          </cell>
          <cell r="AX242" t="str">
            <v>น้ำหยดMove/ราดร่อง</v>
          </cell>
          <cell r="AY242" t="str">
            <v>ระบบไฟฟ้า/เครื่องยนต์</v>
          </cell>
          <cell r="AZ242" t="str">
            <v>ทำเอง รายวัน</v>
          </cell>
          <cell r="BA242">
            <v>3</v>
          </cell>
          <cell r="BB242"/>
          <cell r="BC242" t="str">
            <v>KK-3</v>
          </cell>
          <cell r="BD242">
            <v>1.65</v>
          </cell>
          <cell r="BE242" t="str">
            <v>เดี่ยว</v>
          </cell>
          <cell r="BF242" t="str">
            <v>เหนียว</v>
          </cell>
          <cell r="BG242" t="str">
            <v>ผ่าน</v>
          </cell>
          <cell r="BH242" t="str">
            <v>รถตัด</v>
          </cell>
        </row>
        <row r="243">
          <cell r="G243">
            <v>802428</v>
          </cell>
          <cell r="H243"/>
          <cell r="I243"/>
          <cell r="J243">
            <v>30.31</v>
          </cell>
          <cell r="K243">
            <v>30.31</v>
          </cell>
          <cell r="L243"/>
          <cell r="M243"/>
          <cell r="N243" t="str">
            <v>อ้อยตอ 1</v>
          </cell>
          <cell r="O243"/>
          <cell r="P243"/>
          <cell r="Q243">
            <v>0</v>
          </cell>
          <cell r="R243"/>
          <cell r="S243"/>
          <cell r="T243"/>
          <cell r="U243">
            <v>30.31</v>
          </cell>
          <cell r="V243"/>
          <cell r="W243">
            <v>30.31</v>
          </cell>
          <cell r="X243">
            <v>363.71999999999997</v>
          </cell>
          <cell r="Y243">
            <v>12</v>
          </cell>
          <cell r="Z243">
            <v>10105.657099999999</v>
          </cell>
          <cell r="AA243">
            <v>333.40999999999997</v>
          </cell>
          <cell r="AB243">
            <v>333.40999999999997</v>
          </cell>
          <cell r="AC243">
            <v>11</v>
          </cell>
          <cell r="AD243">
            <v>333.40999999999997</v>
          </cell>
          <cell r="AE243">
            <v>11</v>
          </cell>
          <cell r="AF243">
            <v>90</v>
          </cell>
          <cell r="AG243">
            <v>12.395908940943581</v>
          </cell>
          <cell r="AH243">
            <v>242537</v>
          </cell>
          <cell r="AI243" t="str">
            <v>อ้อยตอ 1</v>
          </cell>
          <cell r="AJ243" t="str">
            <v>อ้อยตอ</v>
          </cell>
          <cell r="AK243"/>
          <cell r="AL243" t="str">
            <v>Sup</v>
          </cell>
          <cell r="AM243"/>
          <cell r="AN243"/>
          <cell r="AO243"/>
          <cell r="AP243"/>
          <cell r="AQ243">
            <v>0</v>
          </cell>
          <cell r="AR243" t="str">
            <v>Sup</v>
          </cell>
          <cell r="AS243">
            <v>0</v>
          </cell>
          <cell r="AT243"/>
          <cell r="AU243"/>
          <cell r="AV243"/>
          <cell r="AW243">
            <v>30.31</v>
          </cell>
          <cell r="AX243" t="str">
            <v>น้ำหยดMove/ราดร่อง</v>
          </cell>
          <cell r="AY243" t="str">
            <v>ระบบไฟฟ้า/เครื่องยนต์</v>
          </cell>
          <cell r="AZ243" t="str">
            <v>ทำเอง รายวัน</v>
          </cell>
          <cell r="BA243">
            <v>3</v>
          </cell>
          <cell r="BB243" t="str">
            <v>yes</v>
          </cell>
          <cell r="BC243" t="str">
            <v>PK-2/PK-3</v>
          </cell>
          <cell r="BD243">
            <v>1.65</v>
          </cell>
          <cell r="BE243" t="str">
            <v>เดี่ยว</v>
          </cell>
          <cell r="BF243" t="str">
            <v>เหนียว</v>
          </cell>
          <cell r="BG243" t="str">
            <v>ผ่าน</v>
          </cell>
          <cell r="BH243" t="str">
            <v>รถตัด</v>
          </cell>
        </row>
        <row r="244">
          <cell r="G244" t="str">
            <v>802429/1</v>
          </cell>
          <cell r="H244"/>
          <cell r="I244"/>
          <cell r="J244">
            <v>22.11</v>
          </cell>
          <cell r="K244">
            <v>22.11</v>
          </cell>
          <cell r="L244"/>
          <cell r="M244"/>
          <cell r="N244" t="str">
            <v>อ้อยตอ 1</v>
          </cell>
          <cell r="O244"/>
          <cell r="P244"/>
          <cell r="Q244">
            <v>0</v>
          </cell>
          <cell r="R244"/>
          <cell r="S244"/>
          <cell r="T244"/>
          <cell r="U244">
            <v>22.11</v>
          </cell>
          <cell r="V244"/>
          <cell r="W244">
            <v>22.11</v>
          </cell>
          <cell r="X244">
            <v>309.53999999999996</v>
          </cell>
          <cell r="Y244">
            <v>14</v>
          </cell>
          <cell r="Z244">
            <v>6355.0772999999999</v>
          </cell>
          <cell r="AA244">
            <v>287.43</v>
          </cell>
          <cell r="AB244">
            <v>287.43</v>
          </cell>
          <cell r="AC244">
            <v>13</v>
          </cell>
          <cell r="AD244">
            <v>287.43</v>
          </cell>
          <cell r="AE244">
            <v>13</v>
          </cell>
          <cell r="AF244">
            <v>90</v>
          </cell>
          <cell r="AG244">
            <v>13.445047489823608</v>
          </cell>
          <cell r="AH244">
            <v>242491</v>
          </cell>
          <cell r="AI244" t="str">
            <v>อ้อยตอ 1</v>
          </cell>
          <cell r="AJ244" t="str">
            <v>อ้อยตอ</v>
          </cell>
          <cell r="AK244"/>
          <cell r="AL244" t="str">
            <v>Sup</v>
          </cell>
          <cell r="AM244"/>
          <cell r="AN244"/>
          <cell r="AO244"/>
          <cell r="AP244"/>
          <cell r="AQ244">
            <v>0</v>
          </cell>
          <cell r="AR244" t="str">
            <v>Sup</v>
          </cell>
          <cell r="AS244">
            <v>0</v>
          </cell>
          <cell r="AT244"/>
          <cell r="AU244"/>
          <cell r="AV244"/>
          <cell r="AW244">
            <v>22.11</v>
          </cell>
          <cell r="AX244" t="str">
            <v>น้ำหยดMove/ราดร่อง</v>
          </cell>
          <cell r="AY244" t="str">
            <v>ระบบไฟฟ้า/เครื่องยนต์</v>
          </cell>
          <cell r="AZ244" t="str">
            <v>ทำเอง รายวัน</v>
          </cell>
          <cell r="BA244">
            <v>3</v>
          </cell>
          <cell r="BB244" t="str">
            <v>yes</v>
          </cell>
          <cell r="BC244" t="str">
            <v>PK-2</v>
          </cell>
          <cell r="BD244">
            <v>1.65</v>
          </cell>
          <cell r="BE244" t="str">
            <v>เดี่ยว</v>
          </cell>
          <cell r="BF244" t="str">
            <v>เหนียว</v>
          </cell>
          <cell r="BG244" t="str">
            <v>ผ่าน</v>
          </cell>
          <cell r="BH244" t="str">
            <v>รถตัด</v>
          </cell>
        </row>
        <row r="245">
          <cell r="G245">
            <v>802430</v>
          </cell>
          <cell r="H245"/>
          <cell r="I245"/>
          <cell r="J245">
            <v>25.49</v>
          </cell>
          <cell r="K245">
            <v>25.49</v>
          </cell>
          <cell r="L245"/>
          <cell r="M245"/>
          <cell r="N245" t="str">
            <v>อ้อยตอ 1</v>
          </cell>
          <cell r="O245"/>
          <cell r="P245"/>
          <cell r="Q245">
            <v>0</v>
          </cell>
          <cell r="R245"/>
          <cell r="S245"/>
          <cell r="T245"/>
          <cell r="U245">
            <v>25.49</v>
          </cell>
          <cell r="V245"/>
          <cell r="W245">
            <v>25.49</v>
          </cell>
          <cell r="X245">
            <v>280.39</v>
          </cell>
          <cell r="Y245">
            <v>11</v>
          </cell>
          <cell r="Z245">
            <v>7147.1410999999989</v>
          </cell>
          <cell r="AA245">
            <v>280.39</v>
          </cell>
          <cell r="AB245">
            <v>280.39</v>
          </cell>
          <cell r="AC245">
            <v>11</v>
          </cell>
          <cell r="AD245">
            <v>280.39</v>
          </cell>
          <cell r="AE245">
            <v>11</v>
          </cell>
          <cell r="AF245">
            <v>90</v>
          </cell>
          <cell r="AG245">
            <v>11.934876422126326</v>
          </cell>
          <cell r="AH245">
            <v>242531</v>
          </cell>
          <cell r="AI245" t="str">
            <v>อ้อยตอ 1</v>
          </cell>
          <cell r="AJ245" t="str">
            <v>อ้อยตอ</v>
          </cell>
          <cell r="AK245"/>
          <cell r="AL245" t="str">
            <v>Sup</v>
          </cell>
          <cell r="AM245"/>
          <cell r="AN245"/>
          <cell r="AO245"/>
          <cell r="AP245"/>
          <cell r="AQ245">
            <v>0</v>
          </cell>
          <cell r="AR245" t="str">
            <v>Sup</v>
          </cell>
          <cell r="AS245">
            <v>0</v>
          </cell>
          <cell r="AT245"/>
          <cell r="AU245"/>
          <cell r="AV245"/>
          <cell r="AW245">
            <v>25.49</v>
          </cell>
          <cell r="AX245" t="str">
            <v>น้ำหยดMove/ราดร่อง</v>
          </cell>
          <cell r="AY245" t="str">
            <v>ระบบไฟฟ้า/เครื่องยนต์</v>
          </cell>
          <cell r="AZ245" t="str">
            <v>ทำเอง รายวัน</v>
          </cell>
          <cell r="BA245">
            <v>3</v>
          </cell>
          <cell r="BB245" t="str">
            <v>yes</v>
          </cell>
          <cell r="BC245" t="str">
            <v>UT-15</v>
          </cell>
          <cell r="BD245">
            <v>1.85</v>
          </cell>
          <cell r="BE245" t="str">
            <v>คู่</v>
          </cell>
          <cell r="BF245" t="str">
            <v>เหนียว</v>
          </cell>
          <cell r="BG245" t="str">
            <v>ผ่าน</v>
          </cell>
          <cell r="BH245" t="str">
            <v>รถตัด</v>
          </cell>
        </row>
        <row r="246">
          <cell r="G246" t="str">
            <v>802430/1</v>
          </cell>
          <cell r="H246"/>
          <cell r="I246"/>
          <cell r="J246">
            <v>19.73</v>
          </cell>
          <cell r="K246">
            <v>19.73</v>
          </cell>
          <cell r="L246"/>
          <cell r="M246"/>
          <cell r="N246" t="str">
            <v>อ้อยตอ 2</v>
          </cell>
          <cell r="O246"/>
          <cell r="P246"/>
          <cell r="Q246"/>
          <cell r="R246"/>
          <cell r="S246"/>
          <cell r="T246"/>
          <cell r="U246">
            <v>19.73</v>
          </cell>
          <cell r="V246"/>
          <cell r="W246">
            <v>19.73</v>
          </cell>
          <cell r="X246">
            <v>236.76</v>
          </cell>
          <cell r="Y246">
            <v>12</v>
          </cell>
          <cell r="Z246">
            <v>4282.0019000000002</v>
          </cell>
          <cell r="AA246">
            <v>217.03</v>
          </cell>
          <cell r="AB246">
            <v>217.03</v>
          </cell>
          <cell r="AC246">
            <v>11</v>
          </cell>
          <cell r="AD246">
            <v>217.03</v>
          </cell>
          <cell r="AE246">
            <v>11</v>
          </cell>
          <cell r="AF246">
            <v>90</v>
          </cell>
          <cell r="AG246">
            <v>12.641662442980234</v>
          </cell>
          <cell r="AH246">
            <v>242532</v>
          </cell>
          <cell r="AI246" t="str">
            <v>อ้อยตอ 2</v>
          </cell>
          <cell r="AJ246" t="str">
            <v>อ้อยตอ</v>
          </cell>
          <cell r="AK246"/>
          <cell r="AL246" t="str">
            <v>Sup</v>
          </cell>
          <cell r="AM246"/>
          <cell r="AN246"/>
          <cell r="AO246"/>
          <cell r="AP246"/>
          <cell r="AQ246">
            <v>0</v>
          </cell>
          <cell r="AR246" t="str">
            <v>Sup</v>
          </cell>
          <cell r="AS246">
            <v>0</v>
          </cell>
          <cell r="AT246"/>
          <cell r="AU246"/>
          <cell r="AV246"/>
          <cell r="AW246">
            <v>19.73</v>
          </cell>
          <cell r="AX246" t="str">
            <v>น้ำหยดMove/ราดร่อง</v>
          </cell>
          <cell r="AY246" t="str">
            <v>ระบบไฟฟ้า/เครื่องยนต์</v>
          </cell>
          <cell r="AZ246" t="str">
            <v>ทำเอง รายวัน</v>
          </cell>
          <cell r="BA246">
            <v>3</v>
          </cell>
          <cell r="BB246" t="str">
            <v>yes</v>
          </cell>
          <cell r="BC246" t="str">
            <v>KK-3</v>
          </cell>
          <cell r="BD246">
            <v>1.85</v>
          </cell>
          <cell r="BE246"/>
          <cell r="BF246" t="str">
            <v>เหนียว</v>
          </cell>
          <cell r="BG246" t="str">
            <v>ผ่าน</v>
          </cell>
          <cell r="BH246" t="str">
            <v>รถตัด</v>
          </cell>
        </row>
        <row r="247">
          <cell r="G247">
            <v>802434</v>
          </cell>
          <cell r="H247"/>
          <cell r="I247"/>
          <cell r="J247">
            <v>6.75</v>
          </cell>
          <cell r="K247">
            <v>6.75</v>
          </cell>
          <cell r="L247"/>
          <cell r="M247"/>
          <cell r="N247" t="str">
            <v>อ้อยน้ำราด</v>
          </cell>
          <cell r="O247"/>
          <cell r="P247"/>
          <cell r="Q247">
            <v>0</v>
          </cell>
          <cell r="R247"/>
          <cell r="S247"/>
          <cell r="T247"/>
          <cell r="U247">
            <v>6.75</v>
          </cell>
          <cell r="V247"/>
          <cell r="W247">
            <v>6.75</v>
          </cell>
          <cell r="X247">
            <v>81</v>
          </cell>
          <cell r="Y247">
            <v>12</v>
          </cell>
          <cell r="Z247">
            <v>455.625</v>
          </cell>
          <cell r="AA247">
            <v>67.5</v>
          </cell>
          <cell r="AB247">
            <v>67.5</v>
          </cell>
          <cell r="AC247">
            <v>10</v>
          </cell>
          <cell r="AD247">
            <v>54</v>
          </cell>
          <cell r="AE247">
            <v>8</v>
          </cell>
          <cell r="AF247">
            <v>90</v>
          </cell>
          <cell r="AG247">
            <v>4.9896296296296292</v>
          </cell>
          <cell r="AH247">
            <v>242578</v>
          </cell>
          <cell r="AI247" t="str">
            <v>อ้อยน้ำราด</v>
          </cell>
          <cell r="AJ247" t="str">
            <v>อ้อยปลูก</v>
          </cell>
          <cell r="AK247"/>
          <cell r="AL247" t="str">
            <v>Fully</v>
          </cell>
          <cell r="AM247"/>
          <cell r="AN247"/>
          <cell r="AO247"/>
          <cell r="AP247"/>
          <cell r="AQ247">
            <v>0</v>
          </cell>
          <cell r="AR247" t="str">
            <v>Sup</v>
          </cell>
          <cell r="AS247">
            <v>0</v>
          </cell>
          <cell r="AT247"/>
          <cell r="AU247"/>
          <cell r="AV247"/>
          <cell r="AW247">
            <v>6.75</v>
          </cell>
          <cell r="AX247" t="str">
            <v>น้ำหยดMove/ราดร่อง</v>
          </cell>
          <cell r="AY247" t="str">
            <v>ระบบไฟฟ้า/เครื่องยนต์</v>
          </cell>
          <cell r="AZ247" t="str">
            <v>ทำเอง รายวัน</v>
          </cell>
          <cell r="BA247">
            <v>3</v>
          </cell>
          <cell r="BB247" t="str">
            <v>yes</v>
          </cell>
          <cell r="BC247" t="str">
            <v>SB-50</v>
          </cell>
          <cell r="BD247">
            <v>1.65</v>
          </cell>
          <cell r="BE247" t="str">
            <v>เดี่ยว</v>
          </cell>
          <cell r="BF247" t="str">
            <v>เหนียว</v>
          </cell>
          <cell r="BG247" t="str">
            <v>ผ่าน</v>
          </cell>
          <cell r="BH247" t="str">
            <v>รถตัด</v>
          </cell>
        </row>
        <row r="248">
          <cell r="G248">
            <v>802435</v>
          </cell>
          <cell r="H248"/>
          <cell r="I248"/>
          <cell r="J248">
            <v>25.43</v>
          </cell>
          <cell r="K248">
            <v>25.43</v>
          </cell>
          <cell r="L248"/>
          <cell r="M248"/>
          <cell r="N248" t="str">
            <v>อ้อยตอ 2</v>
          </cell>
          <cell r="O248"/>
          <cell r="P248"/>
          <cell r="Q248">
            <v>0</v>
          </cell>
          <cell r="R248"/>
          <cell r="S248"/>
          <cell r="T248"/>
          <cell r="U248">
            <v>25.43</v>
          </cell>
          <cell r="V248"/>
          <cell r="W248">
            <v>25.43</v>
          </cell>
          <cell r="X248">
            <v>305.15999999999997</v>
          </cell>
          <cell r="Y248">
            <v>12</v>
          </cell>
          <cell r="Z248">
            <v>7760.2187999999987</v>
          </cell>
          <cell r="AA248">
            <v>305.15999999999997</v>
          </cell>
          <cell r="AB248">
            <v>305.15999999999997</v>
          </cell>
          <cell r="AC248">
            <v>12</v>
          </cell>
          <cell r="AD248">
            <v>305.15999999999997</v>
          </cell>
          <cell r="AE248">
            <v>12</v>
          </cell>
          <cell r="AF248">
            <v>90</v>
          </cell>
          <cell r="AG248">
            <v>10.234368855682265</v>
          </cell>
          <cell r="AH248">
            <v>242523</v>
          </cell>
          <cell r="AI248" t="str">
            <v>อ้อยตอ 2</v>
          </cell>
          <cell r="AJ248" t="str">
            <v>อ้อยตอ</v>
          </cell>
          <cell r="AK248"/>
          <cell r="AL248" t="str">
            <v>Fully</v>
          </cell>
          <cell r="AM248"/>
          <cell r="AN248"/>
          <cell r="AO248"/>
          <cell r="AP248"/>
          <cell r="AQ248">
            <v>0</v>
          </cell>
          <cell r="AR248" t="str">
            <v>Sup</v>
          </cell>
          <cell r="AS248">
            <v>0</v>
          </cell>
          <cell r="AT248"/>
          <cell r="AU248"/>
          <cell r="AV248"/>
          <cell r="AW248">
            <v>25.43</v>
          </cell>
          <cell r="AX248" t="str">
            <v>น้ำหยดMove/ราดร่อง</v>
          </cell>
          <cell r="AY248" t="str">
            <v>ระบบไฟฟ้า/เครื่องยนต์</v>
          </cell>
          <cell r="AZ248" t="str">
            <v>จ้างเหมาราดร่อง 250</v>
          </cell>
          <cell r="BA248">
            <v>3</v>
          </cell>
          <cell r="BB248" t="str">
            <v>yes</v>
          </cell>
          <cell r="BC248" t="str">
            <v>KK-3</v>
          </cell>
          <cell r="BD248">
            <v>1.85</v>
          </cell>
          <cell r="BE248" t="str">
            <v>คู่</v>
          </cell>
          <cell r="BF248" t="str">
            <v>เหนียว</v>
          </cell>
          <cell r="BG248" t="str">
            <v>ผ่าน</v>
          </cell>
          <cell r="BH248" t="str">
            <v>รถตัด</v>
          </cell>
        </row>
        <row r="249">
          <cell r="G249">
            <v>802436</v>
          </cell>
          <cell r="H249"/>
          <cell r="I249"/>
          <cell r="J249">
            <v>1.79</v>
          </cell>
          <cell r="K249">
            <v>1.79</v>
          </cell>
          <cell r="L249"/>
          <cell r="M249"/>
          <cell r="N249" t="str">
            <v>ให้ชาวไร่เช่า</v>
          </cell>
          <cell r="O249" t="str">
            <v>ที่ลุ่มน้ำซับ</v>
          </cell>
          <cell r="P249">
            <v>1.79</v>
          </cell>
          <cell r="Q249">
            <v>0</v>
          </cell>
          <cell r="R249"/>
          <cell r="S249"/>
          <cell r="T249"/>
          <cell r="U249"/>
          <cell r="V249"/>
          <cell r="W249">
            <v>0</v>
          </cell>
          <cell r="X249"/>
          <cell r="Y249"/>
          <cell r="Z249"/>
          <cell r="AA249"/>
          <cell r="AB249"/>
          <cell r="AC249"/>
          <cell r="AD249"/>
          <cell r="AE249"/>
          <cell r="AF249"/>
          <cell r="AG249">
            <v>0</v>
          </cell>
          <cell r="AH249"/>
          <cell r="AI249"/>
          <cell r="AJ249"/>
          <cell r="AK249"/>
          <cell r="AL249">
            <v>0</v>
          </cell>
          <cell r="AM249"/>
          <cell r="AN249"/>
          <cell r="AO249"/>
          <cell r="AP249"/>
          <cell r="AQ249">
            <v>0</v>
          </cell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 t="str">
            <v>เหนียว</v>
          </cell>
          <cell r="BG249"/>
          <cell r="BH249"/>
        </row>
        <row r="250">
          <cell r="G250">
            <v>802437</v>
          </cell>
          <cell r="H250"/>
          <cell r="I250"/>
          <cell r="J250">
            <v>0.71</v>
          </cell>
          <cell r="K250">
            <v>0.7</v>
          </cell>
          <cell r="L250"/>
          <cell r="M250"/>
          <cell r="N250" t="str">
            <v>ให้ชาวไร่เช่า</v>
          </cell>
          <cell r="O250" t="str">
            <v>ที่ลุ่มน้ำซับ</v>
          </cell>
          <cell r="P250">
            <v>0.7</v>
          </cell>
          <cell r="Q250">
            <v>0</v>
          </cell>
          <cell r="R250"/>
          <cell r="S250"/>
          <cell r="T250"/>
          <cell r="U250"/>
          <cell r="V250"/>
          <cell r="W250">
            <v>0</v>
          </cell>
          <cell r="X250"/>
          <cell r="Y250"/>
          <cell r="Z250"/>
          <cell r="AA250"/>
          <cell r="AB250"/>
          <cell r="AC250"/>
          <cell r="AD250"/>
          <cell r="AE250"/>
          <cell r="AF250"/>
          <cell r="AG250">
            <v>0</v>
          </cell>
          <cell r="AH250"/>
          <cell r="AI250"/>
          <cell r="AJ250"/>
          <cell r="AK250"/>
          <cell r="AL250">
            <v>0</v>
          </cell>
          <cell r="AM250"/>
          <cell r="AN250"/>
          <cell r="AO250"/>
          <cell r="AP250"/>
          <cell r="AQ250">
            <v>0</v>
          </cell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 t="str">
            <v>เหนียว</v>
          </cell>
          <cell r="BG250"/>
          <cell r="BH250"/>
        </row>
        <row r="251">
          <cell r="G251">
            <v>802441</v>
          </cell>
          <cell r="H251"/>
          <cell r="I251"/>
          <cell r="J251">
            <v>10.86</v>
          </cell>
          <cell r="K251">
            <v>10.86</v>
          </cell>
          <cell r="L251"/>
          <cell r="M251"/>
          <cell r="N251" t="str">
            <v>อ้อยตอ 2</v>
          </cell>
          <cell r="O251"/>
          <cell r="P251"/>
          <cell r="Q251">
            <v>0</v>
          </cell>
          <cell r="R251"/>
          <cell r="S251"/>
          <cell r="T251"/>
          <cell r="U251">
            <v>10.86</v>
          </cell>
          <cell r="V251"/>
          <cell r="W251">
            <v>10.86</v>
          </cell>
          <cell r="X251">
            <v>146.60999999999999</v>
          </cell>
          <cell r="Y251">
            <v>13.5</v>
          </cell>
          <cell r="Z251">
            <v>1179.396</v>
          </cell>
          <cell r="AA251">
            <v>108.6</v>
          </cell>
          <cell r="AB251">
            <v>108.6</v>
          </cell>
          <cell r="AC251">
            <v>10</v>
          </cell>
          <cell r="AD251">
            <v>108.6</v>
          </cell>
          <cell r="AE251">
            <v>10</v>
          </cell>
          <cell r="AF251">
            <v>90</v>
          </cell>
          <cell r="AG251">
            <v>18.779926335174956</v>
          </cell>
          <cell r="AH251">
            <v>242534</v>
          </cell>
          <cell r="AI251" t="str">
            <v>อ้อยตอ 2</v>
          </cell>
          <cell r="AJ251" t="str">
            <v>อ้อยตอ</v>
          </cell>
          <cell r="AK251"/>
          <cell r="AL251" t="str">
            <v>Fully</v>
          </cell>
          <cell r="AM251"/>
          <cell r="AN251"/>
          <cell r="AO251"/>
          <cell r="AP251"/>
          <cell r="AQ251">
            <v>0</v>
          </cell>
          <cell r="AR251" t="str">
            <v>Fully</v>
          </cell>
          <cell r="AS251">
            <v>0</v>
          </cell>
          <cell r="AT251"/>
          <cell r="AU251"/>
          <cell r="AV251"/>
          <cell r="AW251">
            <v>10.86</v>
          </cell>
          <cell r="AX251" t="str">
            <v>น้ำหยดMove/ราดร่อง</v>
          </cell>
          <cell r="AY251" t="str">
            <v>ระบบไฟฟ้า/เครื่องยนต์</v>
          </cell>
          <cell r="AZ251" t="str">
            <v>ทำเอง รายวัน</v>
          </cell>
          <cell r="BA251">
            <v>3</v>
          </cell>
          <cell r="BB251" t="str">
            <v>yes</v>
          </cell>
          <cell r="BC251" t="str">
            <v>KK-3</v>
          </cell>
          <cell r="BD251">
            <v>1.85</v>
          </cell>
          <cell r="BE251" t="str">
            <v>คู่</v>
          </cell>
          <cell r="BF251" t="str">
            <v>เหนียว</v>
          </cell>
          <cell r="BG251" t="str">
            <v>ผ่าน</v>
          </cell>
          <cell r="BH251" t="str">
            <v>รถตัด</v>
          </cell>
        </row>
        <row r="252">
          <cell r="G252">
            <v>802444</v>
          </cell>
          <cell r="H252"/>
          <cell r="I252"/>
          <cell r="J252">
            <v>24.31</v>
          </cell>
          <cell r="K252">
            <v>24.31</v>
          </cell>
          <cell r="L252"/>
          <cell r="M252"/>
          <cell r="N252" t="str">
            <v>อ้อยตอ 2</v>
          </cell>
          <cell r="O252"/>
          <cell r="P252"/>
          <cell r="Q252">
            <v>0</v>
          </cell>
          <cell r="R252"/>
          <cell r="S252"/>
          <cell r="T252"/>
          <cell r="U252">
            <v>24.31</v>
          </cell>
          <cell r="V252"/>
          <cell r="W252">
            <v>24.31</v>
          </cell>
          <cell r="X252">
            <v>291.71999999999997</v>
          </cell>
          <cell r="Y252">
            <v>12</v>
          </cell>
          <cell r="Z252">
            <v>6500.7370999999985</v>
          </cell>
          <cell r="AA252">
            <v>267.40999999999997</v>
          </cell>
          <cell r="AB252">
            <v>267.40999999999997</v>
          </cell>
          <cell r="AC252">
            <v>11</v>
          </cell>
          <cell r="AD252">
            <v>291.71999999999997</v>
          </cell>
          <cell r="AE252">
            <v>12</v>
          </cell>
          <cell r="AF252">
            <v>90</v>
          </cell>
          <cell r="AG252">
            <v>10.595639654463184</v>
          </cell>
          <cell r="AH252">
            <v>242521</v>
          </cell>
          <cell r="AI252" t="str">
            <v>อ้อยตอ 2</v>
          </cell>
          <cell r="AJ252" t="str">
            <v>อ้อยตอ</v>
          </cell>
          <cell r="AK252"/>
          <cell r="AL252" t="str">
            <v>Fully</v>
          </cell>
          <cell r="AM252"/>
          <cell r="AN252"/>
          <cell r="AO252"/>
          <cell r="AP252"/>
          <cell r="AQ252">
            <v>0</v>
          </cell>
          <cell r="AR252" t="str">
            <v>Sup</v>
          </cell>
          <cell r="AS252">
            <v>0</v>
          </cell>
          <cell r="AT252"/>
          <cell r="AU252"/>
          <cell r="AV252"/>
          <cell r="AW252">
            <v>24.31</v>
          </cell>
          <cell r="AX252" t="str">
            <v>น้ำหยดMove/ราดร่อง</v>
          </cell>
          <cell r="AY252" t="str">
            <v>ระบบไฟฟ้า/เครื่องยนต์</v>
          </cell>
          <cell r="AZ252" t="str">
            <v>จ้างเหมาราดร่อง 250</v>
          </cell>
          <cell r="BA252">
            <v>3</v>
          </cell>
          <cell r="BB252" t="str">
            <v>yes</v>
          </cell>
          <cell r="BC252" t="str">
            <v>KK-3</v>
          </cell>
          <cell r="BD252">
            <v>1.85</v>
          </cell>
          <cell r="BE252" t="str">
            <v>เดี่ยว</v>
          </cell>
          <cell r="BF252" t="str">
            <v>เหนียว</v>
          </cell>
          <cell r="BG252" t="str">
            <v>ผ่าน</v>
          </cell>
          <cell r="BH252" t="str">
            <v>รถตัด</v>
          </cell>
        </row>
        <row r="253">
          <cell r="G253">
            <v>802446</v>
          </cell>
          <cell r="H253"/>
          <cell r="I253"/>
          <cell r="J253">
            <v>14.29</v>
          </cell>
          <cell r="K253">
            <v>14.29</v>
          </cell>
          <cell r="L253"/>
          <cell r="M253"/>
          <cell r="N253" t="str">
            <v>อ้อยน้ำราด</v>
          </cell>
          <cell r="O253"/>
          <cell r="P253"/>
          <cell r="Q253">
            <v>0</v>
          </cell>
          <cell r="R253"/>
          <cell r="S253"/>
          <cell r="T253"/>
          <cell r="U253">
            <v>14.29</v>
          </cell>
          <cell r="V253"/>
          <cell r="W253">
            <v>14.29</v>
          </cell>
          <cell r="X253">
            <v>171.48</v>
          </cell>
          <cell r="Y253">
            <v>12</v>
          </cell>
          <cell r="Z253">
            <v>2042.0409999999995</v>
          </cell>
          <cell r="AA253">
            <v>142.89999999999998</v>
          </cell>
          <cell r="AB253">
            <v>142.89999999999998</v>
          </cell>
          <cell r="AC253">
            <v>10</v>
          </cell>
          <cell r="AD253">
            <v>142.89999999999998</v>
          </cell>
          <cell r="AE253">
            <v>10</v>
          </cell>
          <cell r="AF253">
            <v>90</v>
          </cell>
          <cell r="AG253">
            <v>8.5024492652204362</v>
          </cell>
          <cell r="AH253">
            <v>242580</v>
          </cell>
          <cell r="AI253" t="str">
            <v>อ้อยน้ำราด</v>
          </cell>
          <cell r="AJ253" t="str">
            <v>อ้อยปลูก</v>
          </cell>
          <cell r="AK253"/>
          <cell r="AL253" t="str">
            <v>Sup</v>
          </cell>
          <cell r="AM253"/>
          <cell r="AN253"/>
          <cell r="AO253"/>
          <cell r="AP253"/>
          <cell r="AQ253">
            <v>0</v>
          </cell>
          <cell r="AR253" t="str">
            <v>Sup</v>
          </cell>
          <cell r="AS253">
            <v>0</v>
          </cell>
          <cell r="AT253"/>
          <cell r="AU253"/>
          <cell r="AV253"/>
          <cell r="AW253">
            <v>14.29</v>
          </cell>
          <cell r="AX253" t="str">
            <v>น้ำหยดMove/ราดร่อง</v>
          </cell>
          <cell r="AY253" t="str">
            <v>ระบบไฟฟ้า/เครื่องยนต์</v>
          </cell>
          <cell r="AZ253" t="str">
            <v>จ้างเหมาราดร่อง 250</v>
          </cell>
          <cell r="BA253">
            <v>3</v>
          </cell>
          <cell r="BB253" t="str">
            <v>yes</v>
          </cell>
          <cell r="BC253" t="str">
            <v>KK-3</v>
          </cell>
          <cell r="BD253">
            <v>1.65</v>
          </cell>
          <cell r="BE253" t="str">
            <v>เดี่ยว</v>
          </cell>
          <cell r="BF253" t="str">
            <v>เหนียว</v>
          </cell>
          <cell r="BG253" t="str">
            <v>ผ่าน</v>
          </cell>
          <cell r="BH253" t="str">
            <v>รถตัด</v>
          </cell>
        </row>
        <row r="254">
          <cell r="G254">
            <v>802447</v>
          </cell>
          <cell r="H254"/>
          <cell r="I254"/>
          <cell r="J254">
            <v>8.9700000000000006</v>
          </cell>
          <cell r="K254">
            <v>8.9700000000000006</v>
          </cell>
          <cell r="L254"/>
          <cell r="M254"/>
          <cell r="N254" t="str">
            <v>อ้อยน้ำราด</v>
          </cell>
          <cell r="O254"/>
          <cell r="P254"/>
          <cell r="Q254">
            <v>0</v>
          </cell>
          <cell r="R254"/>
          <cell r="S254"/>
          <cell r="T254"/>
          <cell r="U254">
            <v>8.9700000000000006</v>
          </cell>
          <cell r="V254"/>
          <cell r="W254">
            <v>8.9700000000000006</v>
          </cell>
          <cell r="X254">
            <v>107.64000000000001</v>
          </cell>
          <cell r="Y254">
            <v>12</v>
          </cell>
          <cell r="Z254">
            <v>804.60900000000004</v>
          </cell>
          <cell r="AA254">
            <v>89.7</v>
          </cell>
          <cell r="AB254">
            <v>89.7</v>
          </cell>
          <cell r="AC254">
            <v>10</v>
          </cell>
          <cell r="AD254">
            <v>89.7</v>
          </cell>
          <cell r="AE254">
            <v>10</v>
          </cell>
          <cell r="AF254">
            <v>90</v>
          </cell>
          <cell r="AG254">
            <v>0</v>
          </cell>
          <cell r="AH254">
            <v>242581</v>
          </cell>
          <cell r="AI254" t="str">
            <v>อ้อยน้ำราด</v>
          </cell>
          <cell r="AJ254" t="str">
            <v>อ้อยปลูก</v>
          </cell>
          <cell r="AK254"/>
          <cell r="AL254" t="str">
            <v>Rain</v>
          </cell>
          <cell r="AM254"/>
          <cell r="AN254"/>
          <cell r="AO254"/>
          <cell r="AP254"/>
          <cell r="AQ254">
            <v>0</v>
          </cell>
          <cell r="AR254" t="str">
            <v>Sup</v>
          </cell>
          <cell r="AS254">
            <v>0</v>
          </cell>
          <cell r="AT254"/>
          <cell r="AU254"/>
          <cell r="AV254"/>
          <cell r="AW254">
            <v>8.9700000000000006</v>
          </cell>
          <cell r="AX254" t="str">
            <v>น้ำหยดMove/ราดร่อง</v>
          </cell>
          <cell r="AY254" t="str">
            <v>ระบบไฟฟ้า/เครื่องยนต์</v>
          </cell>
          <cell r="AZ254" t="str">
            <v>จ้างเหมาราดร่อง 250</v>
          </cell>
          <cell r="BA254"/>
          <cell r="BB254"/>
          <cell r="BC254" t="str">
            <v>KK-3</v>
          </cell>
          <cell r="BD254">
            <v>1.65</v>
          </cell>
          <cell r="BE254" t="str">
            <v>เดี่ยว</v>
          </cell>
          <cell r="BF254" t="str">
            <v>เหนียว</v>
          </cell>
          <cell r="BG254" t="str">
            <v>ผ่าน</v>
          </cell>
          <cell r="BH254" t="str">
            <v>รถตัด</v>
          </cell>
        </row>
        <row r="255">
          <cell r="G255">
            <v>802463</v>
          </cell>
          <cell r="H255"/>
          <cell r="I255"/>
          <cell r="J255">
            <v>3.41</v>
          </cell>
          <cell r="K255">
            <v>3.41</v>
          </cell>
          <cell r="L255"/>
          <cell r="M255"/>
          <cell r="N255" t="str">
            <v>ให้ชาวไร่เช่า</v>
          </cell>
          <cell r="O255"/>
          <cell r="P255"/>
          <cell r="Q255">
            <v>3.41</v>
          </cell>
          <cell r="R255"/>
          <cell r="S255"/>
          <cell r="T255"/>
          <cell r="U255"/>
          <cell r="V255"/>
          <cell r="W255">
            <v>0</v>
          </cell>
          <cell r="X255"/>
          <cell r="Y255"/>
          <cell r="Z255"/>
          <cell r="AA255"/>
          <cell r="AB255"/>
          <cell r="AC255"/>
          <cell r="AD255"/>
          <cell r="AE255"/>
          <cell r="AF255"/>
          <cell r="AG255">
            <v>0</v>
          </cell>
          <cell r="AH255"/>
          <cell r="AI255"/>
          <cell r="AJ255"/>
          <cell r="AK255"/>
          <cell r="AL255" t="str">
            <v>Rain</v>
          </cell>
          <cell r="AM255"/>
          <cell r="AN255"/>
          <cell r="AO255"/>
          <cell r="AP255"/>
          <cell r="AQ255">
            <v>0</v>
          </cell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 t="str">
            <v>เหนียว</v>
          </cell>
          <cell r="BG255"/>
          <cell r="BH255"/>
        </row>
        <row r="256">
          <cell r="G256">
            <v>802464</v>
          </cell>
          <cell r="H256"/>
          <cell r="I256"/>
          <cell r="J256">
            <v>2.91</v>
          </cell>
          <cell r="K256">
            <v>2.91</v>
          </cell>
          <cell r="L256"/>
          <cell r="M256"/>
          <cell r="N256" t="str">
            <v>ให้ชาวไร่เช่า</v>
          </cell>
          <cell r="O256"/>
          <cell r="P256"/>
          <cell r="Q256">
            <v>0</v>
          </cell>
          <cell r="R256">
            <v>2.91</v>
          </cell>
          <cell r="S256"/>
          <cell r="T256"/>
          <cell r="U256"/>
          <cell r="V256"/>
          <cell r="W256">
            <v>0</v>
          </cell>
          <cell r="X256"/>
          <cell r="Y256"/>
          <cell r="Z256"/>
          <cell r="AA256"/>
          <cell r="AB256"/>
          <cell r="AC256"/>
          <cell r="AD256"/>
          <cell r="AE256"/>
          <cell r="AF256"/>
          <cell r="AG256">
            <v>0</v>
          </cell>
          <cell r="AH256"/>
          <cell r="AI256"/>
          <cell r="AJ256"/>
          <cell r="AK256"/>
          <cell r="AL256" t="str">
            <v>Sup</v>
          </cell>
          <cell r="AM256"/>
          <cell r="AN256"/>
          <cell r="AO256"/>
          <cell r="AP256"/>
          <cell r="AQ256">
            <v>0</v>
          </cell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 t="str">
            <v>เหนียว</v>
          </cell>
          <cell r="BG256"/>
          <cell r="BH256"/>
        </row>
        <row r="257">
          <cell r="G257">
            <v>802467</v>
          </cell>
          <cell r="H257"/>
          <cell r="I257"/>
          <cell r="J257">
            <v>13.8</v>
          </cell>
          <cell r="K257">
            <v>13.8</v>
          </cell>
          <cell r="L257"/>
          <cell r="M257"/>
          <cell r="N257" t="str">
            <v>อ้อยน้ำราด</v>
          </cell>
          <cell r="O257"/>
          <cell r="P257"/>
          <cell r="Q257">
            <v>0</v>
          </cell>
          <cell r="R257"/>
          <cell r="S257"/>
          <cell r="T257"/>
          <cell r="U257">
            <v>13.8</v>
          </cell>
          <cell r="V257"/>
          <cell r="W257">
            <v>13.8</v>
          </cell>
          <cell r="X257">
            <v>165.60000000000002</v>
          </cell>
          <cell r="Y257">
            <v>12</v>
          </cell>
          <cell r="Z257">
            <v>1904.4</v>
          </cell>
          <cell r="AA257">
            <v>138</v>
          </cell>
          <cell r="AB257">
            <v>138</v>
          </cell>
          <cell r="AC257">
            <v>10</v>
          </cell>
          <cell r="AD257">
            <v>138</v>
          </cell>
          <cell r="AE257">
            <v>10</v>
          </cell>
          <cell r="AF257">
            <v>90</v>
          </cell>
          <cell r="AG257">
            <v>9.2195652173913025</v>
          </cell>
          <cell r="AH257">
            <v>242578</v>
          </cell>
          <cell r="AI257" t="str">
            <v>อ้อยน้ำราด</v>
          </cell>
          <cell r="AJ257" t="str">
            <v>อ้อยปลูก</v>
          </cell>
          <cell r="AK257"/>
          <cell r="AL257" t="str">
            <v>Sup</v>
          </cell>
          <cell r="AM257"/>
          <cell r="AN257"/>
          <cell r="AO257"/>
          <cell r="AP257"/>
          <cell r="AQ257">
            <v>0</v>
          </cell>
          <cell r="AR257" t="str">
            <v>Sup</v>
          </cell>
          <cell r="AS257">
            <v>0</v>
          </cell>
          <cell r="AT257"/>
          <cell r="AU257"/>
          <cell r="AV257"/>
          <cell r="AW257">
            <v>13.8</v>
          </cell>
          <cell r="AX257" t="str">
            <v>น้ำหยดMove/ราดร่อง</v>
          </cell>
          <cell r="AY257" t="str">
            <v>ระบบไฟฟ้า/เครื่องยนต์</v>
          </cell>
          <cell r="AZ257" t="str">
            <v>จ้างเหมาราดร่อง 250</v>
          </cell>
          <cell r="BA257">
            <v>3</v>
          </cell>
          <cell r="BB257" t="str">
            <v>yes</v>
          </cell>
          <cell r="BC257" t="str">
            <v>SB-50</v>
          </cell>
          <cell r="BD257">
            <v>1.65</v>
          </cell>
          <cell r="BE257" t="str">
            <v>เดี่ยว</v>
          </cell>
          <cell r="BF257" t="str">
            <v>เหนียว</v>
          </cell>
          <cell r="BG257" t="str">
            <v>ผ่าน</v>
          </cell>
          <cell r="BH257" t="str">
            <v>รถตัด</v>
          </cell>
        </row>
        <row r="258">
          <cell r="G258">
            <v>802478</v>
          </cell>
          <cell r="H258"/>
          <cell r="I258"/>
          <cell r="J258">
            <v>16.36</v>
          </cell>
          <cell r="K258">
            <v>16.36</v>
          </cell>
          <cell r="L258"/>
          <cell r="M258"/>
          <cell r="N258" t="str">
            <v>อ้อยตอ 1</v>
          </cell>
          <cell r="O258"/>
          <cell r="P258"/>
          <cell r="Q258">
            <v>0</v>
          </cell>
          <cell r="R258"/>
          <cell r="S258"/>
          <cell r="T258"/>
          <cell r="U258">
            <v>16.36</v>
          </cell>
          <cell r="V258"/>
          <cell r="W258">
            <v>16.36</v>
          </cell>
          <cell r="X258">
            <v>196.32</v>
          </cell>
          <cell r="Y258">
            <v>12</v>
          </cell>
          <cell r="Z258">
            <v>3211.7951999999996</v>
          </cell>
          <cell r="AA258">
            <v>196.32</v>
          </cell>
          <cell r="AB258">
            <v>196.32</v>
          </cell>
          <cell r="AC258">
            <v>12</v>
          </cell>
          <cell r="AD258">
            <v>196.32</v>
          </cell>
          <cell r="AE258">
            <v>12</v>
          </cell>
          <cell r="AF258">
            <v>90</v>
          </cell>
          <cell r="AG258">
            <v>14.500611246943766</v>
          </cell>
          <cell r="AH258">
            <v>242475</v>
          </cell>
          <cell r="AI258" t="str">
            <v>อ้อยตอ 1</v>
          </cell>
          <cell r="AJ258" t="str">
            <v>อ้อยตอ</v>
          </cell>
          <cell r="AK258"/>
          <cell r="AL258" t="str">
            <v>Sup</v>
          </cell>
          <cell r="AM258"/>
          <cell r="AN258"/>
          <cell r="AO258"/>
          <cell r="AP258"/>
          <cell r="AQ258">
            <v>0</v>
          </cell>
          <cell r="AR258" t="str">
            <v>Sup</v>
          </cell>
          <cell r="AS258">
            <v>0</v>
          </cell>
          <cell r="AT258"/>
          <cell r="AU258"/>
          <cell r="AV258"/>
          <cell r="AW258">
            <v>16.36</v>
          </cell>
          <cell r="AX258" t="str">
            <v>น้ำหยดMove/ราดร่อง</v>
          </cell>
          <cell r="AY258" t="str">
            <v>ระบบไฟฟ้า/เครื่องยนต์</v>
          </cell>
          <cell r="AZ258" t="str">
            <v>ทำเอง รายวัน</v>
          </cell>
          <cell r="BA258">
            <v>3</v>
          </cell>
          <cell r="BB258" t="str">
            <v>yes</v>
          </cell>
          <cell r="BC258" t="str">
            <v>PK-2</v>
          </cell>
          <cell r="BD258">
            <v>1.65</v>
          </cell>
          <cell r="BE258" t="str">
            <v>เดี่ยว</v>
          </cell>
          <cell r="BF258" t="str">
            <v>เหนียว</v>
          </cell>
          <cell r="BG258" t="str">
            <v>ผ่าน</v>
          </cell>
          <cell r="BH258" t="str">
            <v>รถตัด</v>
          </cell>
        </row>
        <row r="259">
          <cell r="G259">
            <v>802479</v>
          </cell>
          <cell r="H259"/>
          <cell r="I259"/>
          <cell r="J259">
            <v>18.98</v>
          </cell>
          <cell r="K259">
            <v>18.98</v>
          </cell>
          <cell r="L259"/>
          <cell r="M259"/>
          <cell r="N259" t="str">
            <v>อ้อยตอ 1</v>
          </cell>
          <cell r="O259"/>
          <cell r="P259"/>
          <cell r="Q259">
            <v>0</v>
          </cell>
          <cell r="R259"/>
          <cell r="S259"/>
          <cell r="T259"/>
          <cell r="U259">
            <v>18.98</v>
          </cell>
          <cell r="V259"/>
          <cell r="W259">
            <v>18.98</v>
          </cell>
          <cell r="X259">
            <v>227.76</v>
          </cell>
          <cell r="Y259">
            <v>12</v>
          </cell>
          <cell r="Z259">
            <v>3962.6444000000001</v>
          </cell>
          <cell r="AA259">
            <v>208.78</v>
          </cell>
          <cell r="AB259">
            <v>208.78</v>
          </cell>
          <cell r="AC259">
            <v>11</v>
          </cell>
          <cell r="AD259">
            <v>208.78</v>
          </cell>
          <cell r="AE259">
            <v>11</v>
          </cell>
          <cell r="AF259">
            <v>90</v>
          </cell>
          <cell r="AG259">
            <v>14.65331928345627</v>
          </cell>
          <cell r="AH259">
            <v>242539</v>
          </cell>
          <cell r="AI259" t="str">
            <v>อ้อยตอ 1</v>
          </cell>
          <cell r="AJ259" t="str">
            <v>อ้อยตอ</v>
          </cell>
          <cell r="AK259"/>
          <cell r="AL259" t="str">
            <v>Sup</v>
          </cell>
          <cell r="AM259"/>
          <cell r="AN259"/>
          <cell r="AO259"/>
          <cell r="AP259"/>
          <cell r="AQ259">
            <v>0</v>
          </cell>
          <cell r="AR259" t="str">
            <v>Sup</v>
          </cell>
          <cell r="AS259">
            <v>0</v>
          </cell>
          <cell r="AT259"/>
          <cell r="AU259"/>
          <cell r="AV259"/>
          <cell r="AW259">
            <v>18.98</v>
          </cell>
          <cell r="AX259" t="str">
            <v>น้ำหยดMove/ราดร่อง</v>
          </cell>
          <cell r="AY259" t="str">
            <v>ระบบไฟฟ้า/เครื่องยนต์</v>
          </cell>
          <cell r="AZ259" t="str">
            <v>ทำเอง รายวัน</v>
          </cell>
          <cell r="BA259">
            <v>3</v>
          </cell>
          <cell r="BB259" t="str">
            <v>yes</v>
          </cell>
          <cell r="BC259" t="str">
            <v>PK-3</v>
          </cell>
          <cell r="BD259">
            <v>1.65</v>
          </cell>
          <cell r="BE259" t="str">
            <v>เดี่ยว</v>
          </cell>
          <cell r="BF259" t="str">
            <v>เหนียว</v>
          </cell>
          <cell r="BG259" t="str">
            <v>ผ่าน</v>
          </cell>
          <cell r="BH259" t="str">
            <v>รถตัด</v>
          </cell>
        </row>
        <row r="260">
          <cell r="G260">
            <v>802480</v>
          </cell>
          <cell r="H260"/>
          <cell r="I260"/>
          <cell r="J260">
            <v>30.51</v>
          </cell>
          <cell r="K260">
            <v>30.51</v>
          </cell>
          <cell r="L260"/>
          <cell r="M260"/>
          <cell r="N260" t="str">
            <v>อ้อยตอ 2</v>
          </cell>
          <cell r="O260"/>
          <cell r="P260"/>
          <cell r="Q260">
            <v>0</v>
          </cell>
          <cell r="R260"/>
          <cell r="S260"/>
          <cell r="T260"/>
          <cell r="U260">
            <v>30.51</v>
          </cell>
          <cell r="V260"/>
          <cell r="W260">
            <v>30.51</v>
          </cell>
          <cell r="X260">
            <v>335.61</v>
          </cell>
          <cell r="Y260">
            <v>11</v>
          </cell>
          <cell r="Z260">
            <v>10239.4611</v>
          </cell>
          <cell r="AA260">
            <v>335.61</v>
          </cell>
          <cell r="AB260">
            <v>335.61</v>
          </cell>
          <cell r="AC260">
            <v>11</v>
          </cell>
          <cell r="AD260">
            <v>335.61</v>
          </cell>
          <cell r="AE260">
            <v>11</v>
          </cell>
          <cell r="AF260">
            <v>90</v>
          </cell>
          <cell r="AG260">
            <v>12.686660111438872</v>
          </cell>
          <cell r="AH260">
            <v>242524</v>
          </cell>
          <cell r="AI260" t="str">
            <v>อ้อยตอ 2</v>
          </cell>
          <cell r="AJ260" t="str">
            <v>อ้อยตอ</v>
          </cell>
          <cell r="AK260"/>
          <cell r="AL260" t="str">
            <v>Sup</v>
          </cell>
          <cell r="AM260"/>
          <cell r="AN260"/>
          <cell r="AO260"/>
          <cell r="AP260"/>
          <cell r="AQ260">
            <v>0</v>
          </cell>
          <cell r="AR260" t="str">
            <v>Sup</v>
          </cell>
          <cell r="AS260">
            <v>0</v>
          </cell>
          <cell r="AT260"/>
          <cell r="AU260"/>
          <cell r="AV260"/>
          <cell r="AW260">
            <v>30.51</v>
          </cell>
          <cell r="AX260" t="str">
            <v>น้ำหยดMove/ราดร่อง</v>
          </cell>
          <cell r="AY260" t="str">
            <v>ระบบไฟฟ้า/เครื่องยนต์</v>
          </cell>
          <cell r="AZ260" t="str">
            <v>จ้างเหมาราดร่อง 250</v>
          </cell>
          <cell r="BA260">
            <v>3</v>
          </cell>
          <cell r="BB260" t="str">
            <v>yes</v>
          </cell>
          <cell r="BC260" t="str">
            <v>KK-3</v>
          </cell>
          <cell r="BD260">
            <v>1.85</v>
          </cell>
          <cell r="BE260" t="str">
            <v>คู่</v>
          </cell>
          <cell r="BF260" t="str">
            <v>เหนียว</v>
          </cell>
          <cell r="BG260" t="str">
            <v>ผ่าน</v>
          </cell>
          <cell r="BH260" t="str">
            <v>รถตัด</v>
          </cell>
        </row>
        <row r="261">
          <cell r="G261">
            <v>802481</v>
          </cell>
          <cell r="H261"/>
          <cell r="I261"/>
          <cell r="J261">
            <v>28.26</v>
          </cell>
          <cell r="K261">
            <v>28.26</v>
          </cell>
          <cell r="L261"/>
          <cell r="M261"/>
          <cell r="N261" t="str">
            <v>อ้อยตอ 1</v>
          </cell>
          <cell r="O261"/>
          <cell r="P261"/>
          <cell r="Q261">
            <v>0</v>
          </cell>
          <cell r="R261"/>
          <cell r="S261"/>
          <cell r="T261"/>
          <cell r="U261">
            <v>28.26</v>
          </cell>
          <cell r="V261"/>
          <cell r="W261">
            <v>28.26</v>
          </cell>
          <cell r="X261">
            <v>339.12</v>
          </cell>
          <cell r="Y261">
            <v>12</v>
          </cell>
          <cell r="Z261">
            <v>9583.5312000000013</v>
          </cell>
          <cell r="AA261">
            <v>339.12</v>
          </cell>
          <cell r="AB261">
            <v>339.12</v>
          </cell>
          <cell r="AC261">
            <v>12</v>
          </cell>
          <cell r="AD261">
            <v>367.38</v>
          </cell>
          <cell r="AE261">
            <v>13</v>
          </cell>
          <cell r="AF261">
            <v>90</v>
          </cell>
          <cell r="AG261">
            <v>14.600672328379334</v>
          </cell>
          <cell r="AH261">
            <v>242522</v>
          </cell>
          <cell r="AI261" t="str">
            <v>อ้อยตอ 1</v>
          </cell>
          <cell r="AJ261" t="str">
            <v>อ้อยตอ</v>
          </cell>
          <cell r="AK261"/>
          <cell r="AL261" t="str">
            <v>Sup</v>
          </cell>
          <cell r="AM261"/>
          <cell r="AN261"/>
          <cell r="AO261"/>
          <cell r="AP261"/>
          <cell r="AQ261">
            <v>0</v>
          </cell>
          <cell r="AR261" t="str">
            <v>Sup</v>
          </cell>
          <cell r="AS261">
            <v>0</v>
          </cell>
          <cell r="AT261"/>
          <cell r="AU261"/>
          <cell r="AV261"/>
          <cell r="AW261">
            <v>28.26</v>
          </cell>
          <cell r="AX261" t="str">
            <v>น้ำหยดMove/ราดร่อง</v>
          </cell>
          <cell r="AY261" t="str">
            <v>ระบบไฟฟ้า/เครื่องยนต์</v>
          </cell>
          <cell r="AZ261" t="str">
            <v>จ้างเหมาราดร่อง 250</v>
          </cell>
          <cell r="BA261">
            <v>3</v>
          </cell>
          <cell r="BB261" t="str">
            <v>yes</v>
          </cell>
          <cell r="BC261" t="str">
            <v>KK-3/PK3</v>
          </cell>
          <cell r="BD261">
            <v>1.65</v>
          </cell>
          <cell r="BE261" t="str">
            <v>เดี่ยว</v>
          </cell>
          <cell r="BF261" t="str">
            <v>เหนียว</v>
          </cell>
          <cell r="BG261" t="str">
            <v>ผ่าน</v>
          </cell>
          <cell r="BH261" t="str">
            <v>รถตัด</v>
          </cell>
        </row>
        <row r="262">
          <cell r="G262">
            <v>802483</v>
          </cell>
          <cell r="H262"/>
          <cell r="I262"/>
          <cell r="J262">
            <v>6.94</v>
          </cell>
          <cell r="K262">
            <v>6.94</v>
          </cell>
          <cell r="L262"/>
          <cell r="M262"/>
          <cell r="N262" t="str">
            <v>อ้อยตอ 1/ปลูกไม่ได้</v>
          </cell>
          <cell r="O262"/>
          <cell r="P262"/>
          <cell r="Q262">
            <v>2.4400000000000004</v>
          </cell>
          <cell r="R262"/>
          <cell r="S262"/>
          <cell r="T262"/>
          <cell r="U262">
            <v>4.5</v>
          </cell>
          <cell r="V262"/>
          <cell r="W262">
            <v>4.5</v>
          </cell>
          <cell r="X262">
            <v>54</v>
          </cell>
          <cell r="Y262">
            <v>12</v>
          </cell>
          <cell r="Z262">
            <v>202.5</v>
          </cell>
          <cell r="AA262">
            <v>45</v>
          </cell>
          <cell r="AB262">
            <v>45</v>
          </cell>
          <cell r="AC262">
            <v>10</v>
          </cell>
          <cell r="AD262">
            <v>45</v>
          </cell>
          <cell r="AE262">
            <v>10</v>
          </cell>
          <cell r="AF262">
            <v>90</v>
          </cell>
          <cell r="AG262">
            <v>15.722222222222221</v>
          </cell>
          <cell r="AH262">
            <v>242535</v>
          </cell>
          <cell r="AI262" t="str">
            <v>อ้อยตอ 1</v>
          </cell>
          <cell r="AJ262" t="str">
            <v>อ้อยตอ</v>
          </cell>
          <cell r="AK262"/>
          <cell r="AL262" t="str">
            <v>sup</v>
          </cell>
          <cell r="AM262"/>
          <cell r="AN262"/>
          <cell r="AO262"/>
          <cell r="AP262"/>
          <cell r="AQ262">
            <v>0</v>
          </cell>
          <cell r="AR262" t="str">
            <v>sup</v>
          </cell>
          <cell r="AS262">
            <v>0</v>
          </cell>
          <cell r="AT262"/>
          <cell r="AU262"/>
          <cell r="AV262"/>
          <cell r="AW262">
            <v>4.5</v>
          </cell>
          <cell r="AX262" t="str">
            <v>น้ำหยดMove/ราดร่อง</v>
          </cell>
          <cell r="AY262" t="str">
            <v>ระบบไฟฟ้า/เครื่องยนต์</v>
          </cell>
          <cell r="AZ262" t="str">
            <v>ทำเอง รายวัน</v>
          </cell>
          <cell r="BA262">
            <v>3</v>
          </cell>
          <cell r="BB262" t="str">
            <v>yes</v>
          </cell>
          <cell r="BC262" t="str">
            <v>UT-15</v>
          </cell>
          <cell r="BD262">
            <v>1.85</v>
          </cell>
          <cell r="BE262" t="str">
            <v>คู่</v>
          </cell>
          <cell r="BF262" t="str">
            <v>เหนียว</v>
          </cell>
          <cell r="BG262" t="str">
            <v>ผ่าน</v>
          </cell>
          <cell r="BH262" t="str">
            <v>รถตัด</v>
          </cell>
        </row>
        <row r="263">
          <cell r="G263">
            <v>802484</v>
          </cell>
          <cell r="H263"/>
          <cell r="I263"/>
          <cell r="J263">
            <v>5.26</v>
          </cell>
          <cell r="K263">
            <v>5.26</v>
          </cell>
          <cell r="L263"/>
          <cell r="M263"/>
          <cell r="N263" t="str">
            <v>อ้อยตอ 1</v>
          </cell>
          <cell r="O263"/>
          <cell r="P263"/>
          <cell r="Q263"/>
          <cell r="R263"/>
          <cell r="S263"/>
          <cell r="T263"/>
          <cell r="U263">
            <v>5.26</v>
          </cell>
          <cell r="V263"/>
          <cell r="W263">
            <v>5.26</v>
          </cell>
          <cell r="X263">
            <v>63.12</v>
          </cell>
          <cell r="Y263">
            <v>12</v>
          </cell>
          <cell r="Z263">
            <v>304.34359999999998</v>
          </cell>
          <cell r="AA263">
            <v>57.86</v>
          </cell>
          <cell r="AB263">
            <v>57.86</v>
          </cell>
          <cell r="AC263">
            <v>11</v>
          </cell>
          <cell r="AD263">
            <v>57.86</v>
          </cell>
          <cell r="AE263">
            <v>11</v>
          </cell>
          <cell r="AF263">
            <v>90</v>
          </cell>
          <cell r="AG263">
            <v>14.376425855513309</v>
          </cell>
          <cell r="AH263">
            <v>242535</v>
          </cell>
          <cell r="AI263" t="str">
            <v>อ้อยตอ 1</v>
          </cell>
          <cell r="AJ263" t="str">
            <v>อ้อยตอ</v>
          </cell>
          <cell r="AK263"/>
          <cell r="AL263" t="str">
            <v>sup</v>
          </cell>
          <cell r="AM263"/>
          <cell r="AN263"/>
          <cell r="AO263"/>
          <cell r="AP263"/>
          <cell r="AQ263">
            <v>0</v>
          </cell>
          <cell r="AR263" t="str">
            <v>sup</v>
          </cell>
          <cell r="AS263">
            <v>0</v>
          </cell>
          <cell r="AT263"/>
          <cell r="AU263"/>
          <cell r="AV263"/>
          <cell r="AW263">
            <v>5.26</v>
          </cell>
          <cell r="AX263" t="str">
            <v>น้ำหยดMove/ราดร่อง</v>
          </cell>
          <cell r="AY263" t="str">
            <v>ระบบไฟฟ้า/เครื่องยนต์</v>
          </cell>
          <cell r="AZ263" t="str">
            <v>ทำเอง รายวัน</v>
          </cell>
          <cell r="BA263">
            <v>3</v>
          </cell>
          <cell r="BB263" t="str">
            <v>yes</v>
          </cell>
          <cell r="BC263" t="str">
            <v>UT-15</v>
          </cell>
          <cell r="BD263">
            <v>1.85</v>
          </cell>
          <cell r="BE263" t="str">
            <v>คู่</v>
          </cell>
          <cell r="BF263" t="str">
            <v>เหนียว</v>
          </cell>
          <cell r="BG263" t="str">
            <v>ผ่าน</v>
          </cell>
          <cell r="BH263" t="str">
            <v>รถตัด</v>
          </cell>
        </row>
        <row r="264">
          <cell r="G264">
            <v>802485</v>
          </cell>
          <cell r="H264"/>
          <cell r="I264"/>
          <cell r="J264">
            <v>2.4700000000000002</v>
          </cell>
          <cell r="K264">
            <v>2.4700000000000002</v>
          </cell>
          <cell r="L264"/>
          <cell r="M264"/>
          <cell r="N264" t="str">
            <v>ให้ชาวไร่เช่า</v>
          </cell>
          <cell r="O264"/>
          <cell r="P264"/>
          <cell r="Q264">
            <v>2.4700000000000002</v>
          </cell>
          <cell r="R264"/>
          <cell r="S264"/>
          <cell r="T264"/>
          <cell r="U264"/>
          <cell r="V264"/>
          <cell r="W264">
            <v>0</v>
          </cell>
          <cell r="X264"/>
          <cell r="Y264"/>
          <cell r="Z264"/>
          <cell r="AA264"/>
          <cell r="AB264"/>
          <cell r="AC264"/>
          <cell r="AD264"/>
          <cell r="AE264"/>
          <cell r="AF264"/>
          <cell r="AG264">
            <v>0</v>
          </cell>
          <cell r="AH264"/>
          <cell r="AI264"/>
          <cell r="AJ264"/>
          <cell r="AK264"/>
          <cell r="AL264" t="str">
            <v>Rain</v>
          </cell>
          <cell r="AM264"/>
          <cell r="AN264"/>
          <cell r="AO264"/>
          <cell r="AP264"/>
          <cell r="AQ264">
            <v>0</v>
          </cell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 t="str">
            <v>เหนียว</v>
          </cell>
          <cell r="BG264"/>
          <cell r="BH264"/>
        </row>
        <row r="265">
          <cell r="G265">
            <v>802527</v>
          </cell>
          <cell r="H265"/>
          <cell r="I265"/>
          <cell r="J265">
            <v>10.37</v>
          </cell>
          <cell r="K265">
            <v>10.37</v>
          </cell>
          <cell r="L265"/>
          <cell r="M265"/>
          <cell r="N265" t="str">
            <v>ลานอัดใบอ้อย</v>
          </cell>
          <cell r="O265"/>
          <cell r="P265">
            <v>10.37</v>
          </cell>
          <cell r="Q265">
            <v>0</v>
          </cell>
          <cell r="R265">
            <v>0</v>
          </cell>
          <cell r="S265"/>
          <cell r="T265"/>
          <cell r="U265"/>
          <cell r="V265"/>
          <cell r="W265">
            <v>0</v>
          </cell>
          <cell r="X265">
            <v>0</v>
          </cell>
          <cell r="Y265"/>
          <cell r="Z265"/>
          <cell r="AA265"/>
          <cell r="AB265"/>
          <cell r="AC265"/>
          <cell r="AD265"/>
          <cell r="AE265"/>
          <cell r="AF265"/>
          <cell r="AG265">
            <v>11.366441658630666</v>
          </cell>
          <cell r="AH265"/>
          <cell r="AI265"/>
          <cell r="AJ265"/>
          <cell r="AK265"/>
          <cell r="AL265" t="str">
            <v>Sup</v>
          </cell>
          <cell r="AM265"/>
          <cell r="AN265"/>
          <cell r="AO265"/>
          <cell r="AP265"/>
          <cell r="AQ265">
            <v>0</v>
          </cell>
          <cell r="AR265" t="str">
            <v>Sup</v>
          </cell>
          <cell r="AS265">
            <v>0</v>
          </cell>
          <cell r="AT265"/>
          <cell r="AU265"/>
          <cell r="AV265"/>
          <cell r="AW265">
            <v>0</v>
          </cell>
          <cell r="AX265" t="str">
            <v>น้ำหยดMove</v>
          </cell>
          <cell r="AY265"/>
          <cell r="AZ265"/>
          <cell r="BA265">
            <v>3</v>
          </cell>
          <cell r="BB265" t="str">
            <v>yes</v>
          </cell>
          <cell r="BC265" t="str">
            <v>UT-15</v>
          </cell>
          <cell r="BD265">
            <v>1.85</v>
          </cell>
          <cell r="BE265" t="str">
            <v>คู่</v>
          </cell>
          <cell r="BF265" t="str">
            <v>เหนียว</v>
          </cell>
          <cell r="BG265"/>
          <cell r="BH265"/>
        </row>
        <row r="266">
          <cell r="G266">
            <v>802528</v>
          </cell>
          <cell r="H266"/>
          <cell r="I266"/>
          <cell r="J266">
            <v>12.77</v>
          </cell>
          <cell r="K266">
            <v>12.77</v>
          </cell>
          <cell r="L266"/>
          <cell r="M266"/>
          <cell r="N266" t="str">
            <v>ลานอัดใบอ้อย</v>
          </cell>
          <cell r="O266"/>
          <cell r="P266">
            <v>12.77</v>
          </cell>
          <cell r="Q266">
            <v>0</v>
          </cell>
          <cell r="R266">
            <v>0</v>
          </cell>
          <cell r="S266"/>
          <cell r="T266"/>
          <cell r="U266"/>
          <cell r="V266"/>
          <cell r="W266">
            <v>0</v>
          </cell>
          <cell r="X266">
            <v>0</v>
          </cell>
          <cell r="Y266"/>
          <cell r="Z266"/>
          <cell r="AA266"/>
          <cell r="AB266"/>
          <cell r="AC266"/>
          <cell r="AD266"/>
          <cell r="AE266"/>
          <cell r="AF266"/>
          <cell r="AG266">
            <v>11.629600626468285</v>
          </cell>
          <cell r="AH266"/>
          <cell r="AI266"/>
          <cell r="AJ266"/>
          <cell r="AK266"/>
          <cell r="AL266" t="str">
            <v>Sup</v>
          </cell>
          <cell r="AM266"/>
          <cell r="AN266"/>
          <cell r="AO266"/>
          <cell r="AP266"/>
          <cell r="AQ266">
            <v>0</v>
          </cell>
          <cell r="AR266" t="str">
            <v>Sup</v>
          </cell>
          <cell r="AS266">
            <v>0</v>
          </cell>
          <cell r="AT266"/>
          <cell r="AU266"/>
          <cell r="AV266"/>
          <cell r="AW266">
            <v>0</v>
          </cell>
          <cell r="AX266" t="str">
            <v>น้ำหยดMove</v>
          </cell>
          <cell r="AY266"/>
          <cell r="AZ266"/>
          <cell r="BA266">
            <v>3</v>
          </cell>
          <cell r="BB266" t="str">
            <v>yes</v>
          </cell>
          <cell r="BC266" t="str">
            <v>UT-15</v>
          </cell>
          <cell r="BD266">
            <v>1.85</v>
          </cell>
          <cell r="BE266" t="str">
            <v>คู่</v>
          </cell>
          <cell r="BF266" t="str">
            <v>เหนียว</v>
          </cell>
          <cell r="BG266"/>
          <cell r="BH266"/>
        </row>
        <row r="267">
          <cell r="G267">
            <v>802530</v>
          </cell>
          <cell r="H267"/>
          <cell r="I267"/>
          <cell r="J267">
            <v>9.6</v>
          </cell>
          <cell r="K267">
            <v>9.6</v>
          </cell>
          <cell r="L267"/>
          <cell r="M267"/>
          <cell r="N267" t="str">
            <v>ลานจอดรถมิตรผล</v>
          </cell>
          <cell r="O267" t="str">
            <v>MP</v>
          </cell>
          <cell r="P267">
            <v>9.6</v>
          </cell>
          <cell r="Q267">
            <v>0</v>
          </cell>
          <cell r="R267"/>
          <cell r="S267"/>
          <cell r="T267"/>
          <cell r="U267"/>
          <cell r="V267"/>
          <cell r="W267">
            <v>0</v>
          </cell>
          <cell r="X267"/>
          <cell r="Y267"/>
          <cell r="Z267"/>
          <cell r="AA267"/>
          <cell r="AB267"/>
          <cell r="AC267"/>
          <cell r="AD267"/>
          <cell r="AE267"/>
          <cell r="AF267"/>
          <cell r="AG267">
            <v>0</v>
          </cell>
          <cell r="AH267"/>
          <cell r="AI267"/>
          <cell r="AJ267"/>
          <cell r="AK267"/>
          <cell r="AL267">
            <v>0</v>
          </cell>
          <cell r="AM267"/>
          <cell r="AN267"/>
          <cell r="AO267"/>
          <cell r="AP267"/>
          <cell r="AQ267">
            <v>0</v>
          </cell>
          <cell r="AR267"/>
          <cell r="AS267"/>
          <cell r="AT267"/>
          <cell r="AU267"/>
          <cell r="AV267"/>
          <cell r="AW267"/>
          <cell r="AX267"/>
          <cell r="AY267"/>
          <cell r="AZ267"/>
          <cell r="BA267"/>
          <cell r="BB267"/>
          <cell r="BC267"/>
          <cell r="BD267"/>
          <cell r="BE267"/>
          <cell r="BF267" t="str">
            <v>เหนียว</v>
          </cell>
          <cell r="BG267"/>
          <cell r="BH267"/>
        </row>
        <row r="268">
          <cell r="G268">
            <v>802532</v>
          </cell>
          <cell r="H268"/>
          <cell r="I268"/>
          <cell r="J268">
            <v>22.09</v>
          </cell>
          <cell r="K268">
            <v>22.09</v>
          </cell>
          <cell r="L268"/>
          <cell r="M268"/>
          <cell r="N268" t="str">
            <v>ลานจอดรถมิตรผล</v>
          </cell>
          <cell r="O268" t="str">
            <v>MP</v>
          </cell>
          <cell r="P268">
            <v>22.09</v>
          </cell>
          <cell r="Q268">
            <v>0</v>
          </cell>
          <cell r="R268"/>
          <cell r="S268"/>
          <cell r="T268"/>
          <cell r="U268"/>
          <cell r="V268"/>
          <cell r="W268">
            <v>0</v>
          </cell>
          <cell r="X268"/>
          <cell r="Y268"/>
          <cell r="Z268"/>
          <cell r="AA268"/>
          <cell r="AB268"/>
          <cell r="AC268"/>
          <cell r="AD268"/>
          <cell r="AE268"/>
          <cell r="AF268"/>
          <cell r="AG268">
            <v>0</v>
          </cell>
          <cell r="AH268"/>
          <cell r="AI268"/>
          <cell r="AJ268"/>
          <cell r="AK268"/>
          <cell r="AL268">
            <v>0</v>
          </cell>
          <cell r="AM268"/>
          <cell r="AN268"/>
          <cell r="AO268"/>
          <cell r="AP268"/>
          <cell r="AQ268">
            <v>0</v>
          </cell>
          <cell r="AR268"/>
          <cell r="AS268"/>
          <cell r="AT268"/>
          <cell r="AU268"/>
          <cell r="AV268"/>
          <cell r="AW268"/>
          <cell r="AX268"/>
          <cell r="AY268"/>
          <cell r="AZ268"/>
          <cell r="BA268"/>
          <cell r="BB268"/>
          <cell r="BC268"/>
          <cell r="BD268"/>
          <cell r="BE268"/>
          <cell r="BF268" t="str">
            <v>เหนียว</v>
          </cell>
          <cell r="BG268"/>
          <cell r="BH268"/>
        </row>
        <row r="269">
          <cell r="G269">
            <v>802533</v>
          </cell>
          <cell r="H269"/>
          <cell r="I269"/>
          <cell r="J269">
            <v>24.88</v>
          </cell>
          <cell r="K269">
            <v>24.88</v>
          </cell>
          <cell r="L269"/>
          <cell r="M269"/>
          <cell r="N269" t="str">
            <v>ขุดบ่อคุณทวีวัฒน์</v>
          </cell>
          <cell r="O269" t="str">
            <v>MP</v>
          </cell>
          <cell r="P269">
            <v>24.88</v>
          </cell>
          <cell r="Q269">
            <v>0</v>
          </cell>
          <cell r="R269"/>
          <cell r="S269"/>
          <cell r="T269"/>
          <cell r="U269"/>
          <cell r="V269"/>
          <cell r="W269">
            <v>0</v>
          </cell>
          <cell r="X269"/>
          <cell r="Y269"/>
          <cell r="Z269"/>
          <cell r="AA269"/>
          <cell r="AB269"/>
          <cell r="AC269"/>
          <cell r="AD269"/>
          <cell r="AE269"/>
          <cell r="AF269"/>
          <cell r="AG269">
            <v>0</v>
          </cell>
          <cell r="AH269"/>
          <cell r="AI269"/>
          <cell r="AJ269"/>
          <cell r="AK269"/>
          <cell r="AL269">
            <v>0</v>
          </cell>
          <cell r="AM269"/>
          <cell r="AN269"/>
          <cell r="AO269"/>
          <cell r="AP269"/>
          <cell r="AQ269">
            <v>0</v>
          </cell>
          <cell r="AR269"/>
          <cell r="AS269"/>
          <cell r="AT269"/>
          <cell r="AU269"/>
          <cell r="AV269"/>
          <cell r="AW269"/>
          <cell r="AX269"/>
          <cell r="AY269"/>
          <cell r="AZ269"/>
          <cell r="BA269"/>
          <cell r="BB269"/>
          <cell r="BC269"/>
          <cell r="BD269"/>
          <cell r="BE269"/>
          <cell r="BF269" t="str">
            <v>เหนียว</v>
          </cell>
          <cell r="BG269"/>
          <cell r="BH269"/>
        </row>
        <row r="270">
          <cell r="G270">
            <v>802535</v>
          </cell>
          <cell r="H270"/>
          <cell r="I270"/>
          <cell r="J270">
            <v>24.77</v>
          </cell>
          <cell r="K270">
            <v>24.77</v>
          </cell>
          <cell r="L270"/>
          <cell r="M270"/>
          <cell r="N270" t="str">
            <v>ขุดบ่อคุณทวีวัฒน์</v>
          </cell>
          <cell r="O270" t="str">
            <v>MP</v>
          </cell>
          <cell r="P270">
            <v>24.77</v>
          </cell>
          <cell r="Q270">
            <v>0</v>
          </cell>
          <cell r="R270"/>
          <cell r="S270"/>
          <cell r="T270"/>
          <cell r="U270"/>
          <cell r="V270"/>
          <cell r="W270">
            <v>0</v>
          </cell>
          <cell r="X270"/>
          <cell r="Y270"/>
          <cell r="Z270"/>
          <cell r="AA270"/>
          <cell r="AB270"/>
          <cell r="AC270"/>
          <cell r="AD270"/>
          <cell r="AE270"/>
          <cell r="AF270"/>
          <cell r="AG270">
            <v>0</v>
          </cell>
          <cell r="AH270"/>
          <cell r="AI270"/>
          <cell r="AJ270"/>
          <cell r="AK270"/>
          <cell r="AL270">
            <v>0</v>
          </cell>
          <cell r="AM270"/>
          <cell r="AN270"/>
          <cell r="AO270"/>
          <cell r="AP270"/>
          <cell r="AQ270">
            <v>0</v>
          </cell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 t="str">
            <v>เหนียว</v>
          </cell>
          <cell r="BG270"/>
          <cell r="BH270"/>
        </row>
        <row r="271">
          <cell r="G271">
            <v>802539</v>
          </cell>
          <cell r="H271"/>
          <cell r="I271"/>
          <cell r="J271">
            <v>16.760000000000002</v>
          </cell>
          <cell r="K271">
            <v>16.760000000000002</v>
          </cell>
          <cell r="L271"/>
          <cell r="M271"/>
          <cell r="N271" t="str">
            <v>ขุดบ่อคุณทวีวัฒน์</v>
          </cell>
          <cell r="O271" t="str">
            <v>MP</v>
          </cell>
          <cell r="P271">
            <v>16.760000000000002</v>
          </cell>
          <cell r="Q271">
            <v>0</v>
          </cell>
          <cell r="R271"/>
          <cell r="S271"/>
          <cell r="T271"/>
          <cell r="U271"/>
          <cell r="V271"/>
          <cell r="W271">
            <v>0</v>
          </cell>
          <cell r="X271"/>
          <cell r="Y271"/>
          <cell r="Z271"/>
          <cell r="AA271"/>
          <cell r="AB271"/>
          <cell r="AC271"/>
          <cell r="AD271"/>
          <cell r="AE271"/>
          <cell r="AF271"/>
          <cell r="AG271">
            <v>0</v>
          </cell>
          <cell r="AH271"/>
          <cell r="AI271"/>
          <cell r="AJ271"/>
          <cell r="AK271"/>
          <cell r="AL271">
            <v>0</v>
          </cell>
          <cell r="AM271"/>
          <cell r="AN271"/>
          <cell r="AO271"/>
          <cell r="AP271"/>
          <cell r="AQ271">
            <v>0</v>
          </cell>
          <cell r="AR271"/>
          <cell r="AS271"/>
          <cell r="AT271"/>
          <cell r="AU271"/>
          <cell r="AV271"/>
          <cell r="AW271"/>
          <cell r="AX271"/>
          <cell r="AY271"/>
          <cell r="AZ271"/>
          <cell r="BA271"/>
          <cell r="BB271"/>
          <cell r="BC271"/>
          <cell r="BD271"/>
          <cell r="BE271"/>
          <cell r="BF271" t="str">
            <v>เหนียว</v>
          </cell>
          <cell r="BG271"/>
          <cell r="BH271"/>
        </row>
        <row r="272">
          <cell r="G272">
            <v>802540</v>
          </cell>
          <cell r="H272"/>
          <cell r="I272"/>
          <cell r="J272">
            <v>13.23</v>
          </cell>
          <cell r="K272">
            <v>13.23</v>
          </cell>
          <cell r="L272"/>
          <cell r="M272"/>
          <cell r="N272" t="str">
            <v>ขุดบ่อคุณทวีวัฒน์</v>
          </cell>
          <cell r="O272" t="str">
            <v>MP</v>
          </cell>
          <cell r="P272">
            <v>13.23</v>
          </cell>
          <cell r="Q272">
            <v>0</v>
          </cell>
          <cell r="R272"/>
          <cell r="S272"/>
          <cell r="T272"/>
          <cell r="U272"/>
          <cell r="V272"/>
          <cell r="W272">
            <v>0</v>
          </cell>
          <cell r="X272"/>
          <cell r="Y272"/>
          <cell r="Z272"/>
          <cell r="AA272"/>
          <cell r="AB272"/>
          <cell r="AC272"/>
          <cell r="AD272"/>
          <cell r="AE272"/>
          <cell r="AF272"/>
          <cell r="AG272">
            <v>0</v>
          </cell>
          <cell r="AH272"/>
          <cell r="AI272"/>
          <cell r="AJ272"/>
          <cell r="AK272"/>
          <cell r="AL272">
            <v>0</v>
          </cell>
          <cell r="AM272"/>
          <cell r="AN272"/>
          <cell r="AO272"/>
          <cell r="AP272"/>
          <cell r="AQ272">
            <v>0</v>
          </cell>
          <cell r="AR272"/>
          <cell r="AS272"/>
          <cell r="AT272"/>
          <cell r="AU272"/>
          <cell r="AV272"/>
          <cell r="AW272"/>
          <cell r="AX272"/>
          <cell r="AY272"/>
          <cell r="AZ272"/>
          <cell r="BA272"/>
          <cell r="BB272"/>
          <cell r="BC272"/>
          <cell r="BD272"/>
          <cell r="BE272"/>
          <cell r="BF272" t="str">
            <v>เหนียว</v>
          </cell>
          <cell r="BG272"/>
          <cell r="BH272"/>
        </row>
        <row r="273">
          <cell r="G273">
            <v>802555</v>
          </cell>
          <cell r="H273"/>
          <cell r="I273"/>
          <cell r="J273">
            <v>28.09</v>
          </cell>
          <cell r="K273">
            <v>28.09</v>
          </cell>
          <cell r="L273"/>
          <cell r="M273"/>
          <cell r="N273" t="str">
            <v>อ้อยตอ 1</v>
          </cell>
          <cell r="O273"/>
          <cell r="P273"/>
          <cell r="Q273">
            <v>0</v>
          </cell>
          <cell r="R273"/>
          <cell r="S273"/>
          <cell r="T273"/>
          <cell r="U273">
            <v>28.09</v>
          </cell>
          <cell r="V273"/>
          <cell r="W273">
            <v>28.09</v>
          </cell>
          <cell r="X273">
            <v>308.99</v>
          </cell>
          <cell r="Y273">
            <v>11</v>
          </cell>
          <cell r="Z273">
            <v>7890.4809999999998</v>
          </cell>
          <cell r="AA273">
            <v>280.89999999999998</v>
          </cell>
          <cell r="AB273">
            <v>280.89999999999998</v>
          </cell>
          <cell r="AC273">
            <v>10</v>
          </cell>
          <cell r="AD273">
            <v>252.81</v>
          </cell>
          <cell r="AE273">
            <v>9</v>
          </cell>
          <cell r="AF273">
            <v>90</v>
          </cell>
          <cell r="AG273">
            <v>10.512993948024208</v>
          </cell>
          <cell r="AH273">
            <v>242530</v>
          </cell>
          <cell r="AI273" t="str">
            <v>อ้อยตอ 1</v>
          </cell>
          <cell r="AJ273" t="str">
            <v>อ้อยตอ</v>
          </cell>
          <cell r="AK273"/>
          <cell r="AL273" t="str">
            <v>Sup</v>
          </cell>
          <cell r="AM273"/>
          <cell r="AN273"/>
          <cell r="AO273"/>
          <cell r="AP273"/>
          <cell r="AQ273">
            <v>0</v>
          </cell>
          <cell r="AR273" t="str">
            <v>sup</v>
          </cell>
          <cell r="AS273">
            <v>0</v>
          </cell>
          <cell r="AT273"/>
          <cell r="AU273"/>
          <cell r="AV273"/>
          <cell r="AW273">
            <v>28.09</v>
          </cell>
          <cell r="AX273" t="str">
            <v>น้ำหยดMove/ราดร่อง</v>
          </cell>
          <cell r="AY273" t="str">
            <v>เครื่องยนต์</v>
          </cell>
          <cell r="AZ273" t="str">
            <v>จ้างเหมาราดร่อง 250</v>
          </cell>
          <cell r="BA273">
            <v>3</v>
          </cell>
          <cell r="BB273" t="str">
            <v>yes</v>
          </cell>
          <cell r="BC273" t="str">
            <v>KK-3</v>
          </cell>
          <cell r="BD273">
            <v>1.65</v>
          </cell>
          <cell r="BE273" t="str">
            <v>เดี่ยว</v>
          </cell>
          <cell r="BF273" t="str">
            <v xml:space="preserve">ทราย </v>
          </cell>
          <cell r="BG273" t="str">
            <v>ผ่าน</v>
          </cell>
          <cell r="BH273" t="str">
            <v>รถตัด</v>
          </cell>
        </row>
        <row r="274">
          <cell r="G274">
            <v>802557</v>
          </cell>
          <cell r="H274"/>
          <cell r="I274"/>
          <cell r="J274">
            <v>23.18</v>
          </cell>
          <cell r="K274">
            <v>23.18</v>
          </cell>
          <cell r="L274"/>
          <cell r="M274"/>
          <cell r="N274" t="str">
            <v>อ้อยตอ 1</v>
          </cell>
          <cell r="O274"/>
          <cell r="P274"/>
          <cell r="Q274">
            <v>0</v>
          </cell>
          <cell r="R274"/>
          <cell r="S274"/>
          <cell r="T274"/>
          <cell r="U274">
            <v>23.18</v>
          </cell>
          <cell r="V274"/>
          <cell r="W274">
            <v>23.18</v>
          </cell>
          <cell r="X274">
            <v>254.98</v>
          </cell>
          <cell r="Y274">
            <v>11</v>
          </cell>
          <cell r="Z274">
            <v>4835.8116</v>
          </cell>
          <cell r="AA274">
            <v>208.62</v>
          </cell>
          <cell r="AB274">
            <v>208.62</v>
          </cell>
          <cell r="AC274">
            <v>9</v>
          </cell>
          <cell r="AD274">
            <v>139.07999999999998</v>
          </cell>
          <cell r="AE274">
            <v>6</v>
          </cell>
          <cell r="AF274">
            <v>90</v>
          </cell>
          <cell r="AG274">
            <v>13.756686798964624</v>
          </cell>
          <cell r="AH274">
            <v>242528</v>
          </cell>
          <cell r="AI274" t="str">
            <v>อ้อยตอ 1</v>
          </cell>
          <cell r="AJ274" t="str">
            <v>อ้อยตอ</v>
          </cell>
          <cell r="AK274"/>
          <cell r="AL274" t="str">
            <v>Sup</v>
          </cell>
          <cell r="AM274"/>
          <cell r="AN274"/>
          <cell r="AO274"/>
          <cell r="AP274"/>
          <cell r="AQ274">
            <v>0</v>
          </cell>
          <cell r="AR274" t="str">
            <v>sup</v>
          </cell>
          <cell r="AS274">
            <v>0</v>
          </cell>
          <cell r="AT274"/>
          <cell r="AU274"/>
          <cell r="AV274"/>
          <cell r="AW274">
            <v>23.18</v>
          </cell>
          <cell r="AX274" t="str">
            <v>น้ำหยดMove/ราดร่อง</v>
          </cell>
          <cell r="AY274" t="str">
            <v>เครื่องยนต์</v>
          </cell>
          <cell r="AZ274" t="str">
            <v>จ้างเหมาราดร่อง 250</v>
          </cell>
          <cell r="BA274">
            <v>3</v>
          </cell>
          <cell r="BB274" t="str">
            <v>yes</v>
          </cell>
          <cell r="BC274" t="str">
            <v>KK-3</v>
          </cell>
          <cell r="BD274">
            <v>1.65</v>
          </cell>
          <cell r="BE274" t="str">
            <v>เดี่ยว</v>
          </cell>
          <cell r="BF274" t="str">
            <v xml:space="preserve">ทราย </v>
          </cell>
          <cell r="BG274" t="str">
            <v>ผ่าน</v>
          </cell>
          <cell r="BH274" t="str">
            <v>รถตัด</v>
          </cell>
        </row>
        <row r="275">
          <cell r="G275">
            <v>812551</v>
          </cell>
          <cell r="H275"/>
          <cell r="I275">
            <v>3</v>
          </cell>
          <cell r="J275">
            <v>15.78</v>
          </cell>
          <cell r="K275">
            <v>15.78</v>
          </cell>
          <cell r="L275"/>
          <cell r="M275"/>
          <cell r="N275" t="str">
            <v>อ้อยตอ 1</v>
          </cell>
          <cell r="O275"/>
          <cell r="P275"/>
          <cell r="Q275">
            <v>0</v>
          </cell>
          <cell r="R275"/>
          <cell r="S275"/>
          <cell r="T275"/>
          <cell r="U275">
            <v>15.78</v>
          </cell>
          <cell r="V275"/>
          <cell r="W275">
            <v>15.78</v>
          </cell>
          <cell r="X275">
            <v>220.92</v>
          </cell>
          <cell r="Y275">
            <v>14</v>
          </cell>
          <cell r="Z275">
            <v>2739.0923999999995</v>
          </cell>
          <cell r="AA275">
            <v>173.57999999999998</v>
          </cell>
          <cell r="AB275">
            <v>173.57999999999998</v>
          </cell>
          <cell r="AC275">
            <v>11</v>
          </cell>
          <cell r="AD275">
            <v>173.57999999999998</v>
          </cell>
          <cell r="AE275">
            <v>11</v>
          </cell>
          <cell r="AF275">
            <v>90</v>
          </cell>
          <cell r="AG275">
            <v>14.633713561470216</v>
          </cell>
          <cell r="AH275">
            <v>242531</v>
          </cell>
          <cell r="AI275" t="str">
            <v>อ้อยตอ 1</v>
          </cell>
          <cell r="AJ275" t="str">
            <v>อ้อยตอ</v>
          </cell>
          <cell r="AK275"/>
          <cell r="AL275" t="str">
            <v>Fully</v>
          </cell>
          <cell r="AM275"/>
          <cell r="AN275"/>
          <cell r="AO275"/>
          <cell r="AP275"/>
          <cell r="AQ275">
            <v>0</v>
          </cell>
          <cell r="AR275" t="str">
            <v>Fully</v>
          </cell>
          <cell r="AS275">
            <v>0</v>
          </cell>
          <cell r="AT275"/>
          <cell r="AU275"/>
          <cell r="AV275"/>
          <cell r="AW275">
            <v>15.78</v>
          </cell>
          <cell r="AX275" t="str">
            <v>น้ำหยดMove/ราดร่อง</v>
          </cell>
          <cell r="AY275" t="str">
            <v>เครื่องยนต์</v>
          </cell>
          <cell r="AZ275" t="str">
            <v>จ้างเหมาราดร่อง 250</v>
          </cell>
          <cell r="BA275" t="str">
            <v>&gt;4</v>
          </cell>
          <cell r="BB275" t="str">
            <v>yes</v>
          </cell>
          <cell r="BC275" t="str">
            <v>UT-15</v>
          </cell>
          <cell r="BD275">
            <v>1.65</v>
          </cell>
          <cell r="BE275" t="str">
            <v>เดี่ยว</v>
          </cell>
          <cell r="BF275" t="str">
            <v>เหนียว</v>
          </cell>
          <cell r="BG275" t="str">
            <v>ผ่าน</v>
          </cell>
          <cell r="BH275" t="str">
            <v>รถตัด</v>
          </cell>
        </row>
        <row r="276">
          <cell r="G276">
            <v>812552</v>
          </cell>
          <cell r="H276"/>
          <cell r="I276">
            <v>3</v>
          </cell>
          <cell r="J276">
            <v>13.53</v>
          </cell>
          <cell r="K276">
            <v>13.53</v>
          </cell>
          <cell r="L276"/>
          <cell r="M276"/>
          <cell r="N276" t="str">
            <v>อ้อยตอ 1</v>
          </cell>
          <cell r="O276"/>
          <cell r="P276"/>
          <cell r="Q276">
            <v>0</v>
          </cell>
          <cell r="R276"/>
          <cell r="S276"/>
          <cell r="T276"/>
          <cell r="U276">
            <v>13.53</v>
          </cell>
          <cell r="V276"/>
          <cell r="W276">
            <v>13.53</v>
          </cell>
          <cell r="X276">
            <v>189.42</v>
          </cell>
          <cell r="Y276">
            <v>14</v>
          </cell>
          <cell r="Z276">
            <v>2196.7307999999998</v>
          </cell>
          <cell r="AA276">
            <v>162.35999999999999</v>
          </cell>
          <cell r="AB276">
            <v>162.35999999999999</v>
          </cell>
          <cell r="AC276">
            <v>12</v>
          </cell>
          <cell r="AD276">
            <v>162.35999999999999</v>
          </cell>
          <cell r="AE276">
            <v>12</v>
          </cell>
          <cell r="AF276">
            <v>90</v>
          </cell>
          <cell r="AG276">
            <v>15.028085735402808</v>
          </cell>
          <cell r="AH276">
            <v>242534</v>
          </cell>
          <cell r="AI276" t="str">
            <v>อ้อยตอ 1</v>
          </cell>
          <cell r="AJ276" t="str">
            <v>อ้อยตอ</v>
          </cell>
          <cell r="AK276"/>
          <cell r="AL276" t="str">
            <v>Fully</v>
          </cell>
          <cell r="AM276"/>
          <cell r="AN276"/>
          <cell r="AO276"/>
          <cell r="AP276"/>
          <cell r="AQ276">
            <v>0</v>
          </cell>
          <cell r="AR276" t="str">
            <v>Fully</v>
          </cell>
          <cell r="AS276">
            <v>0</v>
          </cell>
          <cell r="AT276"/>
          <cell r="AU276"/>
          <cell r="AV276"/>
          <cell r="AW276">
            <v>13.53</v>
          </cell>
          <cell r="AX276" t="str">
            <v>น้ำหยดMove/ราดร่อง</v>
          </cell>
          <cell r="AY276" t="str">
            <v>เครื่องยนต์</v>
          </cell>
          <cell r="AZ276" t="str">
            <v>จ้างเหมาราดร่อง 250</v>
          </cell>
          <cell r="BA276" t="str">
            <v>&gt;4</v>
          </cell>
          <cell r="BB276" t="str">
            <v>yes</v>
          </cell>
          <cell r="BC276" t="str">
            <v>KK-3</v>
          </cell>
          <cell r="BD276">
            <v>1.85</v>
          </cell>
          <cell r="BE276" t="str">
            <v>คู่</v>
          </cell>
          <cell r="BF276" t="str">
            <v>เหนียว</v>
          </cell>
          <cell r="BG276" t="str">
            <v>ผ่าน</v>
          </cell>
          <cell r="BH276" t="str">
            <v>รถตัด</v>
          </cell>
        </row>
        <row r="277">
          <cell r="G277">
            <v>812553</v>
          </cell>
          <cell r="H277"/>
          <cell r="I277">
            <v>3</v>
          </cell>
          <cell r="J277">
            <v>10</v>
          </cell>
          <cell r="K277">
            <v>10</v>
          </cell>
          <cell r="L277"/>
          <cell r="M277"/>
          <cell r="N277" t="str">
            <v>สระน้ำ บ่อ 3</v>
          </cell>
          <cell r="O277" t="str">
            <v>สระน้ำ</v>
          </cell>
          <cell r="P277">
            <v>10</v>
          </cell>
          <cell r="Q277">
            <v>0</v>
          </cell>
          <cell r="R277"/>
          <cell r="S277"/>
          <cell r="T277"/>
          <cell r="U277"/>
          <cell r="V277"/>
          <cell r="W277">
            <v>0</v>
          </cell>
          <cell r="X277"/>
          <cell r="Y277"/>
          <cell r="Z277"/>
          <cell r="AA277"/>
          <cell r="AB277"/>
          <cell r="AC277"/>
          <cell r="AD277"/>
          <cell r="AE277"/>
          <cell r="AF277"/>
          <cell r="AG277">
            <v>0</v>
          </cell>
          <cell r="AH277"/>
          <cell r="AI277"/>
          <cell r="AJ277"/>
          <cell r="AK277"/>
          <cell r="AL277">
            <v>0</v>
          </cell>
          <cell r="AM277"/>
          <cell r="AN277"/>
          <cell r="AO277"/>
          <cell r="AP277"/>
          <cell r="AQ277">
            <v>0</v>
          </cell>
          <cell r="AR277"/>
          <cell r="AS277"/>
          <cell r="AT277"/>
          <cell r="AU277"/>
          <cell r="AV277"/>
          <cell r="AW277"/>
          <cell r="AX277"/>
          <cell r="AY277"/>
          <cell r="AZ277"/>
          <cell r="BA277"/>
          <cell r="BB277"/>
          <cell r="BC277"/>
          <cell r="BD277"/>
          <cell r="BE277"/>
          <cell r="BF277" t="str">
            <v>เหนียว</v>
          </cell>
          <cell r="BG277"/>
          <cell r="BH277"/>
        </row>
        <row r="278">
          <cell r="G278">
            <v>812553</v>
          </cell>
          <cell r="H278"/>
          <cell r="I278"/>
          <cell r="J278">
            <v>11.07</v>
          </cell>
          <cell r="K278">
            <v>11.07</v>
          </cell>
          <cell r="L278"/>
          <cell r="M278"/>
          <cell r="N278" t="str">
            <v>กองดิน</v>
          </cell>
          <cell r="O278" t="str">
            <v xml:space="preserve">ทิ้งดิน </v>
          </cell>
          <cell r="P278">
            <v>11.07</v>
          </cell>
          <cell r="Q278">
            <v>0</v>
          </cell>
          <cell r="R278"/>
          <cell r="S278"/>
          <cell r="T278"/>
          <cell r="U278"/>
          <cell r="V278"/>
          <cell r="W278">
            <v>0</v>
          </cell>
          <cell r="X278"/>
          <cell r="Y278"/>
          <cell r="Z278"/>
          <cell r="AA278"/>
          <cell r="AB278"/>
          <cell r="AC278"/>
          <cell r="AD278"/>
          <cell r="AE278"/>
          <cell r="AF278"/>
          <cell r="AG278">
            <v>0</v>
          </cell>
          <cell r="AH278"/>
          <cell r="AI278"/>
          <cell r="AJ278"/>
          <cell r="AK278"/>
          <cell r="AL278">
            <v>0</v>
          </cell>
          <cell r="AM278"/>
          <cell r="AN278"/>
          <cell r="AO278"/>
          <cell r="AP278"/>
          <cell r="AQ278">
            <v>0</v>
          </cell>
          <cell r="AR278"/>
          <cell r="AS278"/>
          <cell r="AT278"/>
          <cell r="AU278"/>
          <cell r="AV278"/>
          <cell r="AW278"/>
          <cell r="AX278"/>
          <cell r="AY278"/>
          <cell r="AZ278"/>
          <cell r="BA278"/>
          <cell r="BB278"/>
          <cell r="BC278"/>
          <cell r="BD278"/>
          <cell r="BE278"/>
          <cell r="BF278" t="str">
            <v>เหนียว</v>
          </cell>
          <cell r="BG278"/>
          <cell r="BH278"/>
        </row>
        <row r="279">
          <cell r="G279">
            <v>812554</v>
          </cell>
          <cell r="H279"/>
          <cell r="I279">
            <v>4</v>
          </cell>
          <cell r="J279">
            <v>18.14</v>
          </cell>
          <cell r="K279">
            <v>18.14</v>
          </cell>
          <cell r="L279"/>
          <cell r="M279"/>
          <cell r="N279" t="str">
            <v>อ้อยตอ 1</v>
          </cell>
          <cell r="O279"/>
          <cell r="P279"/>
          <cell r="Q279">
            <v>0</v>
          </cell>
          <cell r="R279"/>
          <cell r="S279"/>
          <cell r="T279"/>
          <cell r="U279">
            <v>18.14</v>
          </cell>
          <cell r="V279"/>
          <cell r="W279">
            <v>18.14</v>
          </cell>
          <cell r="X279">
            <v>217.68</v>
          </cell>
          <cell r="Y279">
            <v>12</v>
          </cell>
          <cell r="Z279">
            <v>3290.596</v>
          </cell>
          <cell r="AA279">
            <v>181.4</v>
          </cell>
          <cell r="AB279">
            <v>181.4</v>
          </cell>
          <cell r="AC279">
            <v>10</v>
          </cell>
          <cell r="AD279">
            <v>181.4</v>
          </cell>
          <cell r="AE279">
            <v>10</v>
          </cell>
          <cell r="AF279">
            <v>90</v>
          </cell>
          <cell r="AG279">
            <v>12.294928335170894</v>
          </cell>
          <cell r="AH279">
            <v>242532</v>
          </cell>
          <cell r="AI279" t="str">
            <v>อ้อยตอ 1</v>
          </cell>
          <cell r="AJ279" t="str">
            <v>อ้อยตอ</v>
          </cell>
          <cell r="AK279"/>
          <cell r="AL279" t="str">
            <v>Fully</v>
          </cell>
          <cell r="AM279"/>
          <cell r="AN279"/>
          <cell r="AO279"/>
          <cell r="AP279"/>
          <cell r="AQ279">
            <v>0</v>
          </cell>
          <cell r="AR279" t="str">
            <v>Fully</v>
          </cell>
          <cell r="AS279">
            <v>0</v>
          </cell>
          <cell r="AT279"/>
          <cell r="AU279"/>
          <cell r="AV279"/>
          <cell r="AW279">
            <v>18.14</v>
          </cell>
          <cell r="AX279" t="str">
            <v>น้ำหยดMove/ราดร่อง</v>
          </cell>
          <cell r="AY279" t="str">
            <v>เครื่องยนต์</v>
          </cell>
          <cell r="AZ279" t="str">
            <v>จ้างเหมาราดร่อง 250</v>
          </cell>
          <cell r="BA279" t="str">
            <v>&gt;4</v>
          </cell>
          <cell r="BB279" t="str">
            <v>yes</v>
          </cell>
          <cell r="BC279" t="str">
            <v>KK-3</v>
          </cell>
          <cell r="BD279">
            <v>1.65</v>
          </cell>
          <cell r="BE279" t="str">
            <v>เดี่ยว</v>
          </cell>
          <cell r="BF279" t="str">
            <v>เหนียว</v>
          </cell>
          <cell r="BG279" t="str">
            <v>ผ่าน</v>
          </cell>
          <cell r="BH279" t="str">
            <v>รถตัด</v>
          </cell>
        </row>
        <row r="280">
          <cell r="G280">
            <v>812559</v>
          </cell>
          <cell r="H280"/>
          <cell r="I280">
            <v>4</v>
          </cell>
          <cell r="J280">
            <v>13</v>
          </cell>
          <cell r="K280">
            <v>13</v>
          </cell>
          <cell r="L280"/>
          <cell r="M280"/>
          <cell r="N280" t="str">
            <v>สระน้ำ บ่อ 4</v>
          </cell>
          <cell r="O280" t="str">
            <v>สระน้ำ</v>
          </cell>
          <cell r="P280">
            <v>13</v>
          </cell>
          <cell r="Q280">
            <v>0</v>
          </cell>
          <cell r="R280"/>
          <cell r="S280"/>
          <cell r="T280"/>
          <cell r="U280"/>
          <cell r="V280"/>
          <cell r="W280">
            <v>0</v>
          </cell>
          <cell r="X280"/>
          <cell r="Y280"/>
          <cell r="Z280"/>
          <cell r="AA280"/>
          <cell r="AB280"/>
          <cell r="AC280"/>
          <cell r="AD280"/>
          <cell r="AE280"/>
          <cell r="AF280"/>
          <cell r="AG280">
            <v>0</v>
          </cell>
          <cell r="AH280"/>
          <cell r="AI280"/>
          <cell r="AJ280"/>
          <cell r="AK280"/>
          <cell r="AL280">
            <v>0</v>
          </cell>
          <cell r="AM280"/>
          <cell r="AN280"/>
          <cell r="AO280"/>
          <cell r="AP280"/>
          <cell r="AQ280">
            <v>0</v>
          </cell>
          <cell r="AR280"/>
          <cell r="AS280"/>
          <cell r="AT280"/>
          <cell r="AU280"/>
          <cell r="AV280"/>
          <cell r="AW280"/>
          <cell r="AX280"/>
          <cell r="AY280"/>
          <cell r="AZ280"/>
          <cell r="BA280"/>
          <cell r="BB280"/>
          <cell r="BC280"/>
          <cell r="BD280"/>
          <cell r="BE280"/>
          <cell r="BF280" t="str">
            <v>เหนียว</v>
          </cell>
          <cell r="BG280"/>
          <cell r="BH280"/>
        </row>
        <row r="281">
          <cell r="G281" t="str">
            <v>812559/1</v>
          </cell>
          <cell r="H281"/>
          <cell r="I281"/>
          <cell r="J281">
            <v>15.66</v>
          </cell>
          <cell r="K281">
            <v>15.66</v>
          </cell>
          <cell r="L281"/>
          <cell r="M281"/>
          <cell r="N281" t="str">
            <v>อ้อยตอ 1/ปลูกไม่ได้</v>
          </cell>
          <cell r="O281" t="str">
            <v>ที่ทิ้งดิน</v>
          </cell>
          <cell r="P281">
            <v>7.6300000000000008</v>
          </cell>
          <cell r="Q281">
            <v>0</v>
          </cell>
          <cell r="R281"/>
          <cell r="S281"/>
          <cell r="T281"/>
          <cell r="U281">
            <v>8.0299999999999994</v>
          </cell>
          <cell r="V281"/>
          <cell r="W281">
            <v>8.0299999999999994</v>
          </cell>
          <cell r="X281">
            <v>112.41999999999999</v>
          </cell>
          <cell r="Y281">
            <v>14</v>
          </cell>
          <cell r="Z281">
            <v>709.28989999999988</v>
          </cell>
          <cell r="AA281">
            <v>88.33</v>
          </cell>
          <cell r="AB281">
            <v>88.33</v>
          </cell>
          <cell r="AC281">
            <v>11</v>
          </cell>
          <cell r="AD281">
            <v>88.33</v>
          </cell>
          <cell r="AE281">
            <v>11</v>
          </cell>
          <cell r="AF281">
            <v>90</v>
          </cell>
          <cell r="AG281">
            <v>14.327521793275221</v>
          </cell>
          <cell r="AH281">
            <v>242534</v>
          </cell>
          <cell r="AI281" t="str">
            <v>อ้อยตอ 1</v>
          </cell>
          <cell r="AJ281" t="str">
            <v>อ้อยตอ</v>
          </cell>
          <cell r="AK281"/>
          <cell r="AL281" t="str">
            <v>Fully</v>
          </cell>
          <cell r="AM281"/>
          <cell r="AN281"/>
          <cell r="AO281"/>
          <cell r="AP281"/>
          <cell r="AQ281">
            <v>0</v>
          </cell>
          <cell r="AR281" t="str">
            <v>Fully</v>
          </cell>
          <cell r="AS281">
            <v>0</v>
          </cell>
          <cell r="AT281"/>
          <cell r="AU281"/>
          <cell r="AV281"/>
          <cell r="AW281">
            <v>8.0299999999999994</v>
          </cell>
          <cell r="AX281" t="str">
            <v>น้ำหยดMove/ราดร่อง</v>
          </cell>
          <cell r="AY281" t="str">
            <v>เครื่องยนต์</v>
          </cell>
          <cell r="AZ281" t="str">
            <v>จ้างเหมาราดร่อง 250</v>
          </cell>
          <cell r="BA281" t="str">
            <v>&gt;4</v>
          </cell>
          <cell r="BB281"/>
          <cell r="BC281" t="str">
            <v>KK-3</v>
          </cell>
          <cell r="BD281">
            <v>1.65</v>
          </cell>
          <cell r="BE281" t="str">
            <v>เดี่ยว</v>
          </cell>
          <cell r="BF281" t="str">
            <v>เหนียว</v>
          </cell>
          <cell r="BG281" t="str">
            <v>ผ่าน</v>
          </cell>
          <cell r="BH281" t="str">
            <v>รถตัด</v>
          </cell>
        </row>
        <row r="282">
          <cell r="G282">
            <v>804601</v>
          </cell>
          <cell r="H282"/>
          <cell r="I282"/>
          <cell r="J282">
            <v>18.02</v>
          </cell>
          <cell r="K282">
            <v>18.02</v>
          </cell>
          <cell r="L282"/>
          <cell r="M282"/>
          <cell r="N282" t="str">
            <v>อ้อยน้ำราด</v>
          </cell>
          <cell r="O282"/>
          <cell r="P282"/>
          <cell r="Q282">
            <v>0</v>
          </cell>
          <cell r="R282"/>
          <cell r="S282"/>
          <cell r="T282"/>
          <cell r="U282">
            <v>18.02</v>
          </cell>
          <cell r="V282"/>
          <cell r="W282">
            <v>18.02</v>
          </cell>
          <cell r="X282">
            <v>270.3</v>
          </cell>
          <cell r="Y282">
            <v>15</v>
          </cell>
          <cell r="Z282">
            <v>4870.8060000000005</v>
          </cell>
          <cell r="AA282">
            <v>270.3</v>
          </cell>
          <cell r="AB282">
            <v>270.3</v>
          </cell>
          <cell r="AC282">
            <v>15</v>
          </cell>
          <cell r="AD282">
            <v>324.36</v>
          </cell>
          <cell r="AE282">
            <v>18</v>
          </cell>
          <cell r="AF282"/>
          <cell r="AG282">
            <v>9.2180910099888997</v>
          </cell>
          <cell r="AH282">
            <v>242532</v>
          </cell>
          <cell r="AI282" t="str">
            <v>อ้อยน้ำราด</v>
          </cell>
          <cell r="AJ282" t="str">
            <v>อ้อยปลูก</v>
          </cell>
          <cell r="AK282"/>
          <cell r="AL282" t="str">
            <v>Fully</v>
          </cell>
          <cell r="AM282"/>
          <cell r="AN282">
            <v>10709</v>
          </cell>
          <cell r="AO282">
            <v>8567.2000000000007</v>
          </cell>
          <cell r="AP282"/>
          <cell r="AQ282" t="str">
            <v>ขุดขยายสระ601(รับน้ำ กส.)</v>
          </cell>
          <cell r="AR282" t="str">
            <v>Fully</v>
          </cell>
          <cell r="AS282">
            <v>0</v>
          </cell>
          <cell r="AT282"/>
          <cell r="AU282"/>
          <cell r="AV282"/>
          <cell r="AW282">
            <v>18.02</v>
          </cell>
          <cell r="AX282" t="str">
            <v>น้ำหยดFix</v>
          </cell>
          <cell r="AY282" t="str">
            <v>โซล่าเซลล์/ไฟฟ้า10%</v>
          </cell>
          <cell r="AZ282" t="str">
            <v>ทำเอง รายวัน</v>
          </cell>
          <cell r="BA282" t="str">
            <v>&gt;4</v>
          </cell>
          <cell r="BB282" t="str">
            <v>yes</v>
          </cell>
          <cell r="BC282" t="str">
            <v>KK-3</v>
          </cell>
          <cell r="BD282">
            <v>1.85</v>
          </cell>
          <cell r="BE282" t="str">
            <v>คู่</v>
          </cell>
          <cell r="BF282" t="str">
            <v>เหนียว</v>
          </cell>
          <cell r="BG282" t="str">
            <v>ผ่าน</v>
          </cell>
          <cell r="BH282" t="str">
            <v>รถตัด</v>
          </cell>
        </row>
        <row r="283">
          <cell r="G283">
            <v>804602</v>
          </cell>
          <cell r="H283"/>
          <cell r="I283"/>
          <cell r="J283">
            <v>24.14</v>
          </cell>
          <cell r="K283">
            <v>24.14</v>
          </cell>
          <cell r="L283"/>
          <cell r="M283"/>
          <cell r="N283" t="str">
            <v>อ้อยน้ำราด</v>
          </cell>
          <cell r="O283" t="str">
            <v>สระน้ำ</v>
          </cell>
          <cell r="P283">
            <v>4.1400000000000006</v>
          </cell>
          <cell r="Q283">
            <v>0</v>
          </cell>
          <cell r="R283"/>
          <cell r="S283"/>
          <cell r="T283"/>
          <cell r="U283">
            <v>20</v>
          </cell>
          <cell r="V283"/>
          <cell r="W283">
            <v>20</v>
          </cell>
          <cell r="X283">
            <v>300</v>
          </cell>
          <cell r="Y283">
            <v>15</v>
          </cell>
          <cell r="Z283">
            <v>6000</v>
          </cell>
          <cell r="AA283">
            <v>300</v>
          </cell>
          <cell r="AB283">
            <v>300</v>
          </cell>
          <cell r="AC283">
            <v>15</v>
          </cell>
          <cell r="AD283">
            <v>360</v>
          </cell>
          <cell r="AE283">
            <v>18</v>
          </cell>
          <cell r="AF283"/>
          <cell r="AG283">
            <v>11.231999999999999</v>
          </cell>
          <cell r="AH283">
            <v>242532</v>
          </cell>
          <cell r="AI283" t="str">
            <v>อ้อยน้ำราด</v>
          </cell>
          <cell r="AJ283" t="str">
            <v>อ้อยปลูก</v>
          </cell>
          <cell r="AK283"/>
          <cell r="AL283" t="str">
            <v>Fully</v>
          </cell>
          <cell r="AM283"/>
          <cell r="AN283">
            <v>0</v>
          </cell>
          <cell r="AO283">
            <v>0</v>
          </cell>
          <cell r="AP283"/>
          <cell r="AQ283" t="str">
            <v>ขุดขยายสระ601(รับน้ำ กส.)</v>
          </cell>
          <cell r="AR283" t="str">
            <v>Fully</v>
          </cell>
          <cell r="AS283">
            <v>0</v>
          </cell>
          <cell r="AT283"/>
          <cell r="AU283"/>
          <cell r="AV283"/>
          <cell r="AW283">
            <v>20</v>
          </cell>
          <cell r="AX283" t="str">
            <v>น้ำหยดFix</v>
          </cell>
          <cell r="AY283" t="str">
            <v>โซล่าเซลล์/ไฟฟ้า10%</v>
          </cell>
          <cell r="AZ283" t="str">
            <v>ทำเอง รายวัน</v>
          </cell>
          <cell r="BA283" t="str">
            <v>&gt;4</v>
          </cell>
          <cell r="BB283" t="str">
            <v>yes</v>
          </cell>
          <cell r="BC283" t="str">
            <v>KK-3</v>
          </cell>
          <cell r="BD283">
            <v>1.85</v>
          </cell>
          <cell r="BE283" t="str">
            <v>คู่</v>
          </cell>
          <cell r="BF283" t="str">
            <v>เหนียว</v>
          </cell>
          <cell r="BG283" t="str">
            <v>ผ่าน</v>
          </cell>
          <cell r="BH283" t="str">
            <v>รถตัด</v>
          </cell>
        </row>
        <row r="284">
          <cell r="G284">
            <v>804605</v>
          </cell>
          <cell r="H284"/>
          <cell r="I284"/>
          <cell r="J284">
            <v>0.48</v>
          </cell>
          <cell r="K284">
            <v>0.48</v>
          </cell>
          <cell r="L284"/>
          <cell r="M284"/>
          <cell r="N284" t="str">
            <v>ปลูกไม่ได้</v>
          </cell>
          <cell r="O284" t="str">
            <v>ถนนCane yeard</v>
          </cell>
          <cell r="P284">
            <v>0.48</v>
          </cell>
          <cell r="Q284">
            <v>0</v>
          </cell>
          <cell r="R284"/>
          <cell r="S284"/>
          <cell r="T284"/>
          <cell r="U284"/>
          <cell r="V284"/>
          <cell r="W284">
            <v>0</v>
          </cell>
          <cell r="X284"/>
          <cell r="Y284"/>
          <cell r="Z284"/>
          <cell r="AA284"/>
          <cell r="AB284"/>
          <cell r="AC284"/>
          <cell r="AD284"/>
          <cell r="AE284"/>
          <cell r="AF284"/>
          <cell r="AG284">
            <v>0</v>
          </cell>
          <cell r="AH284"/>
          <cell r="AI284"/>
          <cell r="AJ284"/>
          <cell r="AK284"/>
          <cell r="AL284">
            <v>0</v>
          </cell>
          <cell r="AM284"/>
          <cell r="AN284">
            <v>0</v>
          </cell>
          <cell r="AO284">
            <v>0</v>
          </cell>
          <cell r="AP284"/>
          <cell r="AQ284">
            <v>0</v>
          </cell>
          <cell r="AR284"/>
          <cell r="AS284"/>
          <cell r="AT284"/>
          <cell r="AU284"/>
          <cell r="AV284"/>
          <cell r="AW284"/>
          <cell r="AX284"/>
          <cell r="AY284"/>
          <cell r="AZ284"/>
          <cell r="BA284"/>
          <cell r="BB284"/>
          <cell r="BC284"/>
          <cell r="BD284"/>
          <cell r="BE284"/>
          <cell r="BF284" t="str">
            <v>เหนียว</v>
          </cell>
          <cell r="BG284"/>
          <cell r="BH284"/>
        </row>
        <row r="285">
          <cell r="G285">
            <v>804607</v>
          </cell>
          <cell r="H285"/>
          <cell r="I285"/>
          <cell r="J285">
            <v>14.71</v>
          </cell>
          <cell r="K285">
            <v>14.43</v>
          </cell>
          <cell r="L285"/>
          <cell r="M285"/>
          <cell r="N285" t="str">
            <v>อ้อยตอ 1</v>
          </cell>
          <cell r="O285"/>
          <cell r="P285"/>
          <cell r="Q285">
            <v>0</v>
          </cell>
          <cell r="R285"/>
          <cell r="S285"/>
          <cell r="T285"/>
          <cell r="U285">
            <v>14.43</v>
          </cell>
          <cell r="V285"/>
          <cell r="W285">
            <v>14.43</v>
          </cell>
          <cell r="X285">
            <v>202.01999999999998</v>
          </cell>
          <cell r="Y285">
            <v>14</v>
          </cell>
          <cell r="Z285">
            <v>2290.4739</v>
          </cell>
          <cell r="AA285">
            <v>158.72999999999999</v>
          </cell>
          <cell r="AB285">
            <v>158.72999999999999</v>
          </cell>
          <cell r="AC285">
            <v>11</v>
          </cell>
          <cell r="AD285">
            <v>158.72999999999999</v>
          </cell>
          <cell r="AE285">
            <v>11</v>
          </cell>
          <cell r="AF285"/>
          <cell r="AG285">
            <v>20.105336105336107</v>
          </cell>
          <cell r="AH285">
            <v>242571</v>
          </cell>
          <cell r="AI285" t="str">
            <v>อ้อยตอ 1</v>
          </cell>
          <cell r="AJ285" t="str">
            <v>อ้อยตอ</v>
          </cell>
          <cell r="AK285"/>
          <cell r="AL285" t="str">
            <v>Sup</v>
          </cell>
          <cell r="AM285"/>
          <cell r="AN285">
            <v>0</v>
          </cell>
          <cell r="AO285">
            <v>0</v>
          </cell>
          <cell r="AP285"/>
          <cell r="AQ285" t="str">
            <v>ขุดขยายสระ601(รับน้ำ กส.)</v>
          </cell>
          <cell r="AR285" t="str">
            <v>Fully</v>
          </cell>
          <cell r="AS285">
            <v>0</v>
          </cell>
          <cell r="AT285"/>
          <cell r="AU285"/>
          <cell r="AV285"/>
          <cell r="AW285">
            <v>14.43</v>
          </cell>
          <cell r="AX285" t="str">
            <v>น้ำหยดMove</v>
          </cell>
          <cell r="AY285" t="str">
            <v>โซล่าเซลล์/ไฟฟ้า10%</v>
          </cell>
          <cell r="AZ285" t="str">
            <v>จ้างเหมา</v>
          </cell>
          <cell r="BA285" t="str">
            <v>&gt;4</v>
          </cell>
          <cell r="BB285" t="str">
            <v>yes</v>
          </cell>
          <cell r="BC285" t="str">
            <v>KK-3</v>
          </cell>
          <cell r="BD285">
            <v>1.65</v>
          </cell>
          <cell r="BE285" t="str">
            <v>เดี่ยว</v>
          </cell>
          <cell r="BF285" t="str">
            <v>เหนียว</v>
          </cell>
          <cell r="BG285" t="str">
            <v>ผ่าน</v>
          </cell>
          <cell r="BH285" t="str">
            <v>รถตัด</v>
          </cell>
        </row>
        <row r="286">
          <cell r="G286">
            <v>804608</v>
          </cell>
          <cell r="H286"/>
          <cell r="I286"/>
          <cell r="J286">
            <v>9.5299999999999994</v>
          </cell>
          <cell r="K286">
            <v>9.44</v>
          </cell>
          <cell r="L286"/>
          <cell r="M286"/>
          <cell r="N286" t="str">
            <v>อ้อยตอ 1</v>
          </cell>
          <cell r="O286"/>
          <cell r="P286"/>
          <cell r="Q286">
            <v>0</v>
          </cell>
          <cell r="R286"/>
          <cell r="S286"/>
          <cell r="T286"/>
          <cell r="U286">
            <v>9.44</v>
          </cell>
          <cell r="V286"/>
          <cell r="W286">
            <v>9.44</v>
          </cell>
          <cell r="X286">
            <v>122.72</v>
          </cell>
          <cell r="Y286">
            <v>13</v>
          </cell>
          <cell r="Z286">
            <v>1069.3632</v>
          </cell>
          <cell r="AA286">
            <v>113.28</v>
          </cell>
          <cell r="AB286">
            <v>113.28</v>
          </cell>
          <cell r="AC286">
            <v>12</v>
          </cell>
          <cell r="AD286">
            <v>113.28</v>
          </cell>
          <cell r="AE286">
            <v>12</v>
          </cell>
          <cell r="AF286"/>
          <cell r="AG286">
            <v>11.199152542372882</v>
          </cell>
          <cell r="AH286">
            <v>242510</v>
          </cell>
          <cell r="AI286" t="str">
            <v>อ้อยตอ 1</v>
          </cell>
          <cell r="AJ286" t="str">
            <v>อ้อยตอ</v>
          </cell>
          <cell r="AK286"/>
          <cell r="AL286" t="str">
            <v>Sup</v>
          </cell>
          <cell r="AM286"/>
          <cell r="AN286">
            <v>0</v>
          </cell>
          <cell r="AO286">
            <v>0</v>
          </cell>
          <cell r="AP286"/>
          <cell r="AQ286" t="str">
            <v>ขุดขยายสระ601(รับน้ำ กส.)</v>
          </cell>
          <cell r="AR286" t="str">
            <v>Fully</v>
          </cell>
          <cell r="AS286">
            <v>0</v>
          </cell>
          <cell r="AT286"/>
          <cell r="AU286"/>
          <cell r="AV286"/>
          <cell r="AW286">
            <v>9.44</v>
          </cell>
          <cell r="AX286" t="str">
            <v>น้ำหยดMove</v>
          </cell>
          <cell r="AY286" t="str">
            <v>โซล่าเซลล์/ไฟฟ้า10%</v>
          </cell>
          <cell r="AZ286" t="str">
            <v>จ้างเหมา</v>
          </cell>
          <cell r="BA286" t="str">
            <v>&gt;4</v>
          </cell>
          <cell r="BB286" t="str">
            <v>yes</v>
          </cell>
          <cell r="BC286" t="str">
            <v>KK-3</v>
          </cell>
          <cell r="BD286">
            <v>1.65</v>
          </cell>
          <cell r="BE286" t="str">
            <v>เดี่ยว</v>
          </cell>
          <cell r="BF286" t="str">
            <v>เหนียว</v>
          </cell>
          <cell r="BG286" t="str">
            <v>ผ่าน</v>
          </cell>
          <cell r="BH286" t="str">
            <v>รถตัด</v>
          </cell>
        </row>
        <row r="287">
          <cell r="G287">
            <v>804609</v>
          </cell>
          <cell r="H287"/>
          <cell r="I287"/>
          <cell r="J287">
            <v>20.14</v>
          </cell>
          <cell r="K287">
            <v>20.14</v>
          </cell>
          <cell r="L287"/>
          <cell r="M287"/>
          <cell r="N287" t="str">
            <v>อ้อยตอ 1</v>
          </cell>
          <cell r="O287"/>
          <cell r="P287"/>
          <cell r="Q287">
            <v>0</v>
          </cell>
          <cell r="R287"/>
          <cell r="S287"/>
          <cell r="T287"/>
          <cell r="U287">
            <v>20.14</v>
          </cell>
          <cell r="V287"/>
          <cell r="W287">
            <v>20.14</v>
          </cell>
          <cell r="X287">
            <v>261.82</v>
          </cell>
          <cell r="Y287">
            <v>13</v>
          </cell>
          <cell r="Z287">
            <v>4867.4351999999999</v>
          </cell>
          <cell r="AA287">
            <v>241.68</v>
          </cell>
          <cell r="AB287">
            <v>241.68</v>
          </cell>
          <cell r="AC287">
            <v>12</v>
          </cell>
          <cell r="AD287">
            <v>261.82</v>
          </cell>
          <cell r="AE287">
            <v>13</v>
          </cell>
          <cell r="AF287"/>
          <cell r="AG287">
            <v>13.779543197616682</v>
          </cell>
          <cell r="AH287">
            <v>242511</v>
          </cell>
          <cell r="AI287" t="str">
            <v>อ้อยตอ 1</v>
          </cell>
          <cell r="AJ287" t="str">
            <v>อ้อยตอ</v>
          </cell>
          <cell r="AK287"/>
          <cell r="AL287" t="str">
            <v>Sup</v>
          </cell>
          <cell r="AM287"/>
          <cell r="AN287">
            <v>0</v>
          </cell>
          <cell r="AO287">
            <v>0</v>
          </cell>
          <cell r="AP287"/>
          <cell r="AQ287" t="str">
            <v>ขุดขยายสระ601(รับน้ำ กส.)</v>
          </cell>
          <cell r="AR287" t="str">
            <v>Fully</v>
          </cell>
          <cell r="AS287">
            <v>0</v>
          </cell>
          <cell r="AT287"/>
          <cell r="AU287"/>
          <cell r="AV287"/>
          <cell r="AW287">
            <v>20.14</v>
          </cell>
          <cell r="AX287" t="str">
            <v>ราดร่อง</v>
          </cell>
          <cell r="AY287" t="str">
            <v>โซล่าเซลล์/ไฟฟ้า10%</v>
          </cell>
          <cell r="AZ287" t="str">
            <v>รายวัน</v>
          </cell>
          <cell r="BA287" t="str">
            <v>&gt;4</v>
          </cell>
          <cell r="BB287" t="str">
            <v>yes</v>
          </cell>
          <cell r="BC287" t="str">
            <v>KK-3</v>
          </cell>
          <cell r="BD287">
            <v>1.65</v>
          </cell>
          <cell r="BE287" t="str">
            <v>เดี่ยว</v>
          </cell>
          <cell r="BF287" t="str">
            <v>เหนียว</v>
          </cell>
          <cell r="BG287" t="str">
            <v>ผ่าน</v>
          </cell>
          <cell r="BH287" t="str">
            <v>รถตัด</v>
          </cell>
        </row>
        <row r="288">
          <cell r="G288">
            <v>804610</v>
          </cell>
          <cell r="H288"/>
          <cell r="I288"/>
          <cell r="J288">
            <v>17.95</v>
          </cell>
          <cell r="K288">
            <v>17.95</v>
          </cell>
          <cell r="L288"/>
          <cell r="M288"/>
          <cell r="N288" t="str">
            <v>อ้อยตอ 1</v>
          </cell>
          <cell r="O288"/>
          <cell r="P288"/>
          <cell r="Q288">
            <v>0</v>
          </cell>
          <cell r="R288"/>
          <cell r="S288"/>
          <cell r="T288"/>
          <cell r="U288">
            <v>17.95</v>
          </cell>
          <cell r="V288"/>
          <cell r="W288">
            <v>17.95</v>
          </cell>
          <cell r="X288">
            <v>215.39999999999998</v>
          </cell>
          <cell r="Y288">
            <v>12</v>
          </cell>
          <cell r="Z288">
            <v>3866.4299999999994</v>
          </cell>
          <cell r="AA288">
            <v>215.39999999999998</v>
          </cell>
          <cell r="AB288">
            <v>215.39999999999998</v>
          </cell>
          <cell r="AC288">
            <v>12</v>
          </cell>
          <cell r="AD288">
            <v>197.45</v>
          </cell>
          <cell r="AE288">
            <v>11</v>
          </cell>
          <cell r="AF288"/>
          <cell r="AG288">
            <v>8.796100278551533</v>
          </cell>
          <cell r="AH288">
            <v>242565</v>
          </cell>
          <cell r="AI288" t="str">
            <v>อ้อยตอ 1</v>
          </cell>
          <cell r="AJ288" t="str">
            <v>อ้อยตอ</v>
          </cell>
          <cell r="AK288"/>
          <cell r="AL288" t="str">
            <v>Sup</v>
          </cell>
          <cell r="AM288"/>
          <cell r="AN288">
            <v>0</v>
          </cell>
          <cell r="AO288">
            <v>0</v>
          </cell>
          <cell r="AP288"/>
          <cell r="AQ288">
            <v>0</v>
          </cell>
          <cell r="AR288" t="str">
            <v>Fully</v>
          </cell>
          <cell r="AS288">
            <v>0</v>
          </cell>
          <cell r="AT288"/>
          <cell r="AU288"/>
          <cell r="AV288"/>
          <cell r="AW288">
            <v>17.95</v>
          </cell>
          <cell r="AX288" t="str">
            <v>น้ำหยดMove</v>
          </cell>
          <cell r="AY288" t="str">
            <v>เครื่องยนต์</v>
          </cell>
          <cell r="AZ288" t="str">
            <v>จ้างเหมา</v>
          </cell>
          <cell r="BA288" t="str">
            <v>&gt;4</v>
          </cell>
          <cell r="BB288" t="str">
            <v>yes</v>
          </cell>
          <cell r="BC288" t="str">
            <v>UT-15</v>
          </cell>
          <cell r="BD288">
            <v>1.65</v>
          </cell>
          <cell r="BE288" t="str">
            <v>เดี่ยว</v>
          </cell>
          <cell r="BF288" t="str">
            <v>เหนียว</v>
          </cell>
          <cell r="BG288" t="str">
            <v>ผ่าน</v>
          </cell>
          <cell r="BH288" t="str">
            <v>รถตัด</v>
          </cell>
        </row>
        <row r="289">
          <cell r="G289">
            <v>804611</v>
          </cell>
          <cell r="H289"/>
          <cell r="I289"/>
          <cell r="J289">
            <v>6.29</v>
          </cell>
          <cell r="K289">
            <v>6.29</v>
          </cell>
          <cell r="L289"/>
          <cell r="M289"/>
          <cell r="N289" t="str">
            <v>อ้อยตอ 2</v>
          </cell>
          <cell r="O289"/>
          <cell r="P289"/>
          <cell r="Q289">
            <v>0</v>
          </cell>
          <cell r="R289"/>
          <cell r="S289"/>
          <cell r="T289"/>
          <cell r="U289">
            <v>6.29</v>
          </cell>
          <cell r="V289"/>
          <cell r="W289">
            <v>6.29</v>
          </cell>
          <cell r="X289">
            <v>69.19</v>
          </cell>
          <cell r="Y289">
            <v>11</v>
          </cell>
          <cell r="Z289">
            <v>356.07690000000002</v>
          </cell>
          <cell r="AA289">
            <v>56.61</v>
          </cell>
          <cell r="AB289">
            <v>56.61</v>
          </cell>
          <cell r="AC289">
            <v>9</v>
          </cell>
          <cell r="AD289">
            <v>56.61</v>
          </cell>
          <cell r="AE289">
            <v>9</v>
          </cell>
          <cell r="AF289"/>
          <cell r="AG289">
            <v>10.939586645468999</v>
          </cell>
          <cell r="AH289">
            <v>242512</v>
          </cell>
          <cell r="AI289" t="str">
            <v>อ้อยตอ 2</v>
          </cell>
          <cell r="AJ289" t="str">
            <v>อ้อยตอ</v>
          </cell>
          <cell r="AK289"/>
          <cell r="AL289" t="str">
            <v>Sup</v>
          </cell>
          <cell r="AM289"/>
          <cell r="AN289">
            <v>9600</v>
          </cell>
          <cell r="AO289">
            <v>5760</v>
          </cell>
          <cell r="AP289"/>
          <cell r="AQ289" t="str">
            <v>ขุดขยายสระ601(รับน้ำ กส.)</v>
          </cell>
          <cell r="AR289" t="str">
            <v>Fully</v>
          </cell>
          <cell r="AS289">
            <v>0</v>
          </cell>
          <cell r="AT289"/>
          <cell r="AU289"/>
          <cell r="AV289"/>
          <cell r="AW289">
            <v>6.29</v>
          </cell>
          <cell r="AX289" t="str">
            <v>น้ำหยดFix</v>
          </cell>
          <cell r="AY289" t="str">
            <v>โซล่าเซลล์/ไฟฟ้า10%</v>
          </cell>
          <cell r="AZ289" t="str">
            <v>ทำเอง รายวัน</v>
          </cell>
          <cell r="BA289" t="str">
            <v>&gt;4</v>
          </cell>
          <cell r="BB289" t="str">
            <v>yes</v>
          </cell>
          <cell r="BC289" t="str">
            <v>KK-3</v>
          </cell>
          <cell r="BD289">
            <v>1.85</v>
          </cell>
          <cell r="BE289" t="str">
            <v>คู่</v>
          </cell>
          <cell r="BF289" t="str">
            <v>เหนียว</v>
          </cell>
          <cell r="BG289" t="str">
            <v>ผ่าน</v>
          </cell>
          <cell r="BH289" t="str">
            <v>รถตัด</v>
          </cell>
        </row>
        <row r="290">
          <cell r="G290">
            <v>804612</v>
          </cell>
          <cell r="H290"/>
          <cell r="I290"/>
          <cell r="J290">
            <v>13.24</v>
          </cell>
          <cell r="K290">
            <v>13.24</v>
          </cell>
          <cell r="L290"/>
          <cell r="M290"/>
          <cell r="N290" t="str">
            <v>อ้อยตอ 1</v>
          </cell>
          <cell r="O290"/>
          <cell r="P290"/>
          <cell r="Q290">
            <v>0</v>
          </cell>
          <cell r="R290"/>
          <cell r="S290"/>
          <cell r="T290"/>
          <cell r="U290">
            <v>13.24</v>
          </cell>
          <cell r="V290"/>
          <cell r="W290">
            <v>13.24</v>
          </cell>
          <cell r="X290">
            <v>158.88</v>
          </cell>
          <cell r="Y290">
            <v>12</v>
          </cell>
          <cell r="Z290">
            <v>1928.2736000000002</v>
          </cell>
          <cell r="AA290">
            <v>145.64000000000001</v>
          </cell>
          <cell r="AB290">
            <v>145.64000000000001</v>
          </cell>
          <cell r="AC290">
            <v>11</v>
          </cell>
          <cell r="AD290">
            <v>145.64000000000001</v>
          </cell>
          <cell r="AE290">
            <v>11</v>
          </cell>
          <cell r="AF290"/>
          <cell r="AG290">
            <v>15.492447129909365</v>
          </cell>
          <cell r="AH290">
            <v>242512</v>
          </cell>
          <cell r="AI290" t="str">
            <v>อ้อยตอ 1</v>
          </cell>
          <cell r="AJ290" t="str">
            <v>อ้อยตอ</v>
          </cell>
          <cell r="AK290"/>
          <cell r="AL290" t="str">
            <v>Fully</v>
          </cell>
          <cell r="AM290"/>
          <cell r="AN290">
            <v>0</v>
          </cell>
          <cell r="AO290">
            <v>0</v>
          </cell>
          <cell r="AP290"/>
          <cell r="AQ290" t="str">
            <v>ขุดขยายสระ601(รับน้ำ กส.)</v>
          </cell>
          <cell r="AR290" t="str">
            <v>Fully</v>
          </cell>
          <cell r="AS290">
            <v>0</v>
          </cell>
          <cell r="AT290"/>
          <cell r="AU290"/>
          <cell r="AV290"/>
          <cell r="AW290">
            <v>13.24</v>
          </cell>
          <cell r="AX290" t="str">
            <v>น้ำหยดFix</v>
          </cell>
          <cell r="AY290" t="str">
            <v>โซล่าเซลล์/ไฟฟ้า10%</v>
          </cell>
          <cell r="AZ290" t="str">
            <v>ทำเอง รายวัน</v>
          </cell>
          <cell r="BA290" t="str">
            <v>&gt;4</v>
          </cell>
          <cell r="BB290" t="str">
            <v>yes</v>
          </cell>
          <cell r="BC290" t="str">
            <v>KK-3</v>
          </cell>
          <cell r="BD290">
            <v>1.65</v>
          </cell>
          <cell r="BE290" t="str">
            <v>เดี่ยว</v>
          </cell>
          <cell r="BF290" t="str">
            <v>เหนียว</v>
          </cell>
          <cell r="BG290" t="str">
            <v>ผ่าน</v>
          </cell>
          <cell r="BH290" t="str">
            <v>รถตัด</v>
          </cell>
        </row>
        <row r="291">
          <cell r="G291">
            <v>804613</v>
          </cell>
          <cell r="H291"/>
          <cell r="I291"/>
          <cell r="J291">
            <v>6.26</v>
          </cell>
          <cell r="K291">
            <v>6.26</v>
          </cell>
          <cell r="L291"/>
          <cell r="M291"/>
          <cell r="N291" t="str">
            <v>อ้อยตอ 1</v>
          </cell>
          <cell r="O291"/>
          <cell r="P291"/>
          <cell r="Q291">
            <v>0</v>
          </cell>
          <cell r="R291"/>
          <cell r="S291"/>
          <cell r="T291"/>
          <cell r="U291">
            <v>6.26</v>
          </cell>
          <cell r="V291"/>
          <cell r="W291">
            <v>6.26</v>
          </cell>
          <cell r="X291">
            <v>75.12</v>
          </cell>
          <cell r="Y291">
            <v>12</v>
          </cell>
          <cell r="Z291">
            <v>391.87599999999998</v>
          </cell>
          <cell r="AA291">
            <v>62.599999999999994</v>
          </cell>
          <cell r="AB291">
            <v>62.599999999999994</v>
          </cell>
          <cell r="AC291">
            <v>10</v>
          </cell>
          <cell r="AD291">
            <v>56.339999999999996</v>
          </cell>
          <cell r="AE291">
            <v>9</v>
          </cell>
          <cell r="AF291"/>
          <cell r="AG291">
            <v>10.581469648562303</v>
          </cell>
          <cell r="AH291">
            <v>242579</v>
          </cell>
          <cell r="AI291" t="str">
            <v>อ้อยตอ 1</v>
          </cell>
          <cell r="AJ291" t="str">
            <v>อ้อยตอ</v>
          </cell>
          <cell r="AK291"/>
          <cell r="AL291" t="str">
            <v>Sup</v>
          </cell>
          <cell r="AM291"/>
          <cell r="AN291">
            <v>0</v>
          </cell>
          <cell r="AO291">
            <v>0</v>
          </cell>
          <cell r="AP291"/>
          <cell r="AQ291" t="str">
            <v>ขุดขยายสระ601(รับน้ำ กส.)</v>
          </cell>
          <cell r="AR291" t="str">
            <v>Fully</v>
          </cell>
          <cell r="AS291">
            <v>0</v>
          </cell>
          <cell r="AT291"/>
          <cell r="AU291"/>
          <cell r="AV291"/>
          <cell r="AW291">
            <v>6.26</v>
          </cell>
          <cell r="AX291" t="str">
            <v>น้ำหยดFix</v>
          </cell>
          <cell r="AY291" t="str">
            <v>โซล่าเซลล์/ไฟฟ้า10%</v>
          </cell>
          <cell r="AZ291" t="str">
            <v>ทำเอง รายวัน</v>
          </cell>
          <cell r="BA291"/>
          <cell r="BB291"/>
          <cell r="BC291" t="str">
            <v>SB-50</v>
          </cell>
          <cell r="BD291">
            <v>1.65</v>
          </cell>
          <cell r="BE291" t="str">
            <v>เดี่ยว</v>
          </cell>
          <cell r="BF291" t="str">
            <v>เหนียว</v>
          </cell>
          <cell r="BG291" t="str">
            <v>ผ่าน</v>
          </cell>
          <cell r="BH291" t="str">
            <v>รถตัด</v>
          </cell>
        </row>
        <row r="292">
          <cell r="G292">
            <v>804615</v>
          </cell>
          <cell r="H292"/>
          <cell r="I292"/>
          <cell r="J292">
            <v>4.1500000000000004</v>
          </cell>
          <cell r="K292">
            <v>4.1500000000000004</v>
          </cell>
          <cell r="L292"/>
          <cell r="M292"/>
          <cell r="N292" t="str">
            <v>อ้อยตอ 1</v>
          </cell>
          <cell r="O292"/>
          <cell r="P292"/>
          <cell r="Q292">
            <v>0</v>
          </cell>
          <cell r="R292"/>
          <cell r="S292"/>
          <cell r="T292"/>
          <cell r="U292">
            <v>4.1500000000000004</v>
          </cell>
          <cell r="V292"/>
          <cell r="W292">
            <v>4.1500000000000004</v>
          </cell>
          <cell r="X292">
            <v>53.95</v>
          </cell>
          <cell r="Y292">
            <v>13</v>
          </cell>
          <cell r="Z292">
            <v>223.89250000000004</v>
          </cell>
          <cell r="AA292">
            <v>53.95</v>
          </cell>
          <cell r="AB292">
            <v>53.95</v>
          </cell>
          <cell r="AC292">
            <v>13</v>
          </cell>
          <cell r="AD292">
            <v>49.800000000000004</v>
          </cell>
          <cell r="AE292">
            <v>12</v>
          </cell>
          <cell r="AF292"/>
          <cell r="AG292">
            <v>26.802409638554217</v>
          </cell>
          <cell r="AH292">
            <v>242571</v>
          </cell>
          <cell r="AI292" t="str">
            <v>อ้อยตอ 1</v>
          </cell>
          <cell r="AJ292" t="str">
            <v>อ้อยตอ</v>
          </cell>
          <cell r="AK292"/>
          <cell r="AL292" t="str">
            <v>Sup</v>
          </cell>
          <cell r="AM292"/>
          <cell r="AN292">
            <v>0</v>
          </cell>
          <cell r="AO292">
            <v>0</v>
          </cell>
          <cell r="AP292"/>
          <cell r="AQ292" t="str">
            <v>ขุดขยายสระ601(รับน้ำ กส.)</v>
          </cell>
          <cell r="AR292" t="str">
            <v>Fully</v>
          </cell>
          <cell r="AS292">
            <v>0</v>
          </cell>
          <cell r="AT292"/>
          <cell r="AU292"/>
          <cell r="AV292"/>
          <cell r="AW292">
            <v>4.1500000000000004</v>
          </cell>
          <cell r="AX292" t="str">
            <v>น้ำหยดFix</v>
          </cell>
          <cell r="AY292" t="str">
            <v>โซล่าเซลล์/ไฟฟ้า10%</v>
          </cell>
          <cell r="AZ292" t="str">
            <v>ทำเอง รายวัน</v>
          </cell>
          <cell r="BA292" t="str">
            <v>&gt;4</v>
          </cell>
          <cell r="BB292" t="str">
            <v>yes</v>
          </cell>
          <cell r="BC292" t="str">
            <v>KK-3</v>
          </cell>
          <cell r="BD292">
            <v>1.65</v>
          </cell>
          <cell r="BE292" t="str">
            <v>เดี่ยว</v>
          </cell>
          <cell r="BF292" t="str">
            <v>เหนียว</v>
          </cell>
          <cell r="BG292" t="str">
            <v>ผ่าน</v>
          </cell>
          <cell r="BH292" t="str">
            <v>รถตัด</v>
          </cell>
        </row>
        <row r="293">
          <cell r="G293">
            <v>804617</v>
          </cell>
          <cell r="H293"/>
          <cell r="I293"/>
          <cell r="J293">
            <v>8.4</v>
          </cell>
          <cell r="K293">
            <v>8.4</v>
          </cell>
          <cell r="L293"/>
          <cell r="M293"/>
          <cell r="N293" t="str">
            <v>ให้ชาวไร่เช่า</v>
          </cell>
          <cell r="O293"/>
          <cell r="P293"/>
          <cell r="Q293">
            <v>0</v>
          </cell>
          <cell r="R293">
            <v>8.4</v>
          </cell>
          <cell r="S293"/>
          <cell r="T293"/>
          <cell r="U293"/>
          <cell r="V293"/>
          <cell r="W293">
            <v>0</v>
          </cell>
          <cell r="X293"/>
          <cell r="Y293"/>
          <cell r="Z293"/>
          <cell r="AA293"/>
          <cell r="AB293"/>
          <cell r="AC293"/>
          <cell r="AD293"/>
          <cell r="AE293"/>
          <cell r="AF293"/>
          <cell r="AG293">
            <v>0</v>
          </cell>
          <cell r="AH293"/>
          <cell r="AI293"/>
          <cell r="AJ293"/>
          <cell r="AK293"/>
          <cell r="AL293" t="str">
            <v>Rain</v>
          </cell>
          <cell r="AM293"/>
          <cell r="AN293">
            <v>0</v>
          </cell>
          <cell r="AO293">
            <v>0</v>
          </cell>
          <cell r="AP293"/>
          <cell r="AQ293">
            <v>0</v>
          </cell>
          <cell r="AR293"/>
          <cell r="AS293"/>
          <cell r="AT293"/>
          <cell r="AU293"/>
          <cell r="AV293"/>
          <cell r="AW293"/>
          <cell r="AX293"/>
          <cell r="AY293"/>
          <cell r="AZ293"/>
          <cell r="BA293"/>
          <cell r="BB293"/>
          <cell r="BC293"/>
          <cell r="BD293"/>
          <cell r="BE293"/>
          <cell r="BF293" t="str">
            <v>เหนียว</v>
          </cell>
          <cell r="BG293"/>
          <cell r="BH293"/>
        </row>
        <row r="294">
          <cell r="G294">
            <v>804618</v>
          </cell>
          <cell r="H294"/>
          <cell r="I294"/>
          <cell r="J294">
            <v>36.020000000000003</v>
          </cell>
          <cell r="K294">
            <v>36.020000000000003</v>
          </cell>
          <cell r="L294"/>
          <cell r="M294"/>
          <cell r="N294" t="str">
            <v>อ้อยน้ำราด</v>
          </cell>
          <cell r="O294"/>
          <cell r="P294"/>
          <cell r="Q294">
            <v>0</v>
          </cell>
          <cell r="R294"/>
          <cell r="S294"/>
          <cell r="T294"/>
          <cell r="U294">
            <v>36.020000000000003</v>
          </cell>
          <cell r="V294"/>
          <cell r="W294">
            <v>36.020000000000003</v>
          </cell>
          <cell r="X294">
            <v>396.22</v>
          </cell>
          <cell r="Y294">
            <v>11</v>
          </cell>
          <cell r="Z294">
            <v>12974.404000000002</v>
          </cell>
          <cell r="AA294">
            <v>360.20000000000005</v>
          </cell>
          <cell r="AB294">
            <v>360.20000000000005</v>
          </cell>
          <cell r="AC294">
            <v>10</v>
          </cell>
          <cell r="AD294">
            <v>396.22</v>
          </cell>
          <cell r="AE294">
            <v>11</v>
          </cell>
          <cell r="AF294"/>
          <cell r="AG294">
            <v>0</v>
          </cell>
          <cell r="AH294">
            <v>242615</v>
          </cell>
          <cell r="AI294" t="str">
            <v>อ้อยน้ำราด</v>
          </cell>
          <cell r="AJ294" t="str">
            <v>อ้อยปลูก</v>
          </cell>
          <cell r="AK294" t="str">
            <v>2 ปี 3 ครั้ง</v>
          </cell>
          <cell r="AL294" t="str">
            <v>Sup</v>
          </cell>
          <cell r="AM294"/>
          <cell r="AN294">
            <v>0</v>
          </cell>
          <cell r="AO294">
            <v>0</v>
          </cell>
          <cell r="AP294"/>
          <cell r="AQ294" t="str">
            <v>ขุดขยายสระ601(รับน้ำ กส.)</v>
          </cell>
          <cell r="AR294" t="str">
            <v>Fully</v>
          </cell>
          <cell r="AS294"/>
          <cell r="AT294"/>
          <cell r="AU294"/>
          <cell r="AV294"/>
          <cell r="AW294">
            <v>36.020000000000003</v>
          </cell>
          <cell r="AX294" t="str">
            <v>น้ำหยดFix</v>
          </cell>
          <cell r="AY294" t="str">
            <v>โซล่าเซลล์/ไฟฟ้า10%</v>
          </cell>
          <cell r="AZ294" t="str">
            <v>ทำเอง รายวัน</v>
          </cell>
          <cell r="BA294"/>
          <cell r="BB294"/>
          <cell r="BC294" t="str">
            <v>KK-3</v>
          </cell>
          <cell r="BD294">
            <v>1.65</v>
          </cell>
          <cell r="BE294" t="str">
            <v>เดี่ยว</v>
          </cell>
          <cell r="BF294" t="str">
            <v>เหนียว</v>
          </cell>
          <cell r="BG294" t="str">
            <v>ผ่าน</v>
          </cell>
          <cell r="BH294" t="str">
            <v>รถตัด</v>
          </cell>
        </row>
        <row r="295">
          <cell r="G295">
            <v>804621</v>
          </cell>
          <cell r="H295"/>
          <cell r="I295"/>
          <cell r="J295">
            <v>5.12</v>
          </cell>
          <cell r="K295">
            <v>5.12</v>
          </cell>
          <cell r="L295"/>
          <cell r="M295"/>
          <cell r="N295" t="str">
            <v>อ้อยตอ 1</v>
          </cell>
          <cell r="O295"/>
          <cell r="P295"/>
          <cell r="Q295">
            <v>0</v>
          </cell>
          <cell r="R295"/>
          <cell r="S295"/>
          <cell r="T295"/>
          <cell r="U295">
            <v>5.12</v>
          </cell>
          <cell r="V295"/>
          <cell r="W295">
            <v>5.12</v>
          </cell>
          <cell r="X295">
            <v>51.2</v>
          </cell>
          <cell r="Y295">
            <v>10</v>
          </cell>
          <cell r="Z295">
            <v>262.14400000000001</v>
          </cell>
          <cell r="AA295">
            <v>51.2</v>
          </cell>
          <cell r="AB295">
            <v>51.2</v>
          </cell>
          <cell r="AC295">
            <v>10</v>
          </cell>
          <cell r="AD295">
            <v>35.840000000000003</v>
          </cell>
          <cell r="AE295">
            <v>7</v>
          </cell>
          <cell r="AF295"/>
          <cell r="AG295">
            <v>6.7695312499999991</v>
          </cell>
          <cell r="AH295">
            <v>242512</v>
          </cell>
          <cell r="AI295" t="str">
            <v>อ้อยตอ 1</v>
          </cell>
          <cell r="AJ295" t="str">
            <v>อ้อยตอ</v>
          </cell>
          <cell r="AK295" t="str">
            <v>2 ปี 3 ครั้ง</v>
          </cell>
          <cell r="AL295" t="str">
            <v>Rain</v>
          </cell>
          <cell r="AM295"/>
          <cell r="AN295">
            <v>0</v>
          </cell>
          <cell r="AO295">
            <v>0</v>
          </cell>
          <cell r="AP295"/>
          <cell r="AQ295" t="str">
            <v>ขุดขยายสระ601(รับน้ำ กส.)</v>
          </cell>
          <cell r="AR295" t="str">
            <v>Fully</v>
          </cell>
          <cell r="AS295">
            <v>0</v>
          </cell>
          <cell r="AT295"/>
          <cell r="AU295"/>
          <cell r="AV295"/>
          <cell r="AW295">
            <v>5.12</v>
          </cell>
          <cell r="AX295" t="str">
            <v>น้ำหยดFix</v>
          </cell>
          <cell r="AY295" t="str">
            <v>โซล่าเซลล์/ไฟฟ้า10%</v>
          </cell>
          <cell r="AZ295" t="str">
            <v>ทำเอง รายวัน</v>
          </cell>
          <cell r="BA295"/>
          <cell r="BB295"/>
          <cell r="BC295" t="str">
            <v>SB-50</v>
          </cell>
          <cell r="BD295">
            <v>1.65</v>
          </cell>
          <cell r="BE295" t="str">
            <v>เดี่ยว</v>
          </cell>
          <cell r="BF295" t="str">
            <v>เหนียว</v>
          </cell>
          <cell r="BG295" t="str">
            <v>ผ่าน</v>
          </cell>
          <cell r="BH295" t="str">
            <v>รถตัด</v>
          </cell>
        </row>
        <row r="296">
          <cell r="G296">
            <v>804622</v>
          </cell>
          <cell r="H296"/>
          <cell r="I296"/>
          <cell r="J296">
            <v>11.69</v>
          </cell>
          <cell r="K296">
            <v>11.69</v>
          </cell>
          <cell r="L296"/>
          <cell r="M296"/>
          <cell r="N296" t="str">
            <v>ให้ชาวไร่เช่า</v>
          </cell>
          <cell r="O296" t="str">
            <v>พื้นที่ตาบอด</v>
          </cell>
          <cell r="P296"/>
          <cell r="Q296">
            <v>0</v>
          </cell>
          <cell r="R296">
            <v>11.69</v>
          </cell>
          <cell r="S296"/>
          <cell r="T296"/>
          <cell r="U296"/>
          <cell r="V296"/>
          <cell r="W296">
            <v>0</v>
          </cell>
          <cell r="X296"/>
          <cell r="Y296"/>
          <cell r="Z296"/>
          <cell r="AA296"/>
          <cell r="AB296"/>
          <cell r="AC296"/>
          <cell r="AD296"/>
          <cell r="AE296"/>
          <cell r="AF296"/>
          <cell r="AG296">
            <v>0</v>
          </cell>
          <cell r="AH296"/>
          <cell r="AI296"/>
          <cell r="AJ296"/>
          <cell r="AK296" t="str">
            <v>2 ปี 3 ครั้ง</v>
          </cell>
          <cell r="AL296">
            <v>0</v>
          </cell>
          <cell r="AM296"/>
          <cell r="AN296">
            <v>0</v>
          </cell>
          <cell r="AO296">
            <v>0</v>
          </cell>
          <cell r="AP296"/>
          <cell r="AQ296">
            <v>0</v>
          </cell>
          <cell r="AR296"/>
          <cell r="AS296"/>
          <cell r="AT296"/>
          <cell r="AU296"/>
          <cell r="AV296"/>
          <cell r="AW296"/>
          <cell r="AX296"/>
          <cell r="AY296"/>
          <cell r="AZ296"/>
          <cell r="BA296"/>
          <cell r="BB296"/>
          <cell r="BC296"/>
          <cell r="BD296"/>
          <cell r="BE296"/>
          <cell r="BF296" t="str">
            <v>เหนียว</v>
          </cell>
          <cell r="BG296"/>
          <cell r="BH296"/>
        </row>
        <row r="297">
          <cell r="G297">
            <v>804623</v>
          </cell>
          <cell r="H297"/>
          <cell r="I297"/>
          <cell r="J297">
            <v>16.46</v>
          </cell>
          <cell r="K297">
            <v>16.46</v>
          </cell>
          <cell r="L297"/>
          <cell r="M297"/>
          <cell r="N297" t="str">
            <v>ให้ชาวไร่เช่า</v>
          </cell>
          <cell r="O297" t="str">
            <v>พื้นที่ตาบอด</v>
          </cell>
          <cell r="P297"/>
          <cell r="Q297">
            <v>0</v>
          </cell>
          <cell r="R297">
            <v>16.46</v>
          </cell>
          <cell r="S297"/>
          <cell r="T297"/>
          <cell r="U297"/>
          <cell r="V297"/>
          <cell r="W297">
            <v>0</v>
          </cell>
          <cell r="X297"/>
          <cell r="Y297"/>
          <cell r="Z297"/>
          <cell r="AA297"/>
          <cell r="AB297"/>
          <cell r="AC297"/>
          <cell r="AD297"/>
          <cell r="AE297"/>
          <cell r="AF297"/>
          <cell r="AG297">
            <v>0</v>
          </cell>
          <cell r="AH297"/>
          <cell r="AI297"/>
          <cell r="AJ297"/>
          <cell r="AK297" t="str">
            <v>2 ปี 3 ครั้ง</v>
          </cell>
          <cell r="AL297">
            <v>0</v>
          </cell>
          <cell r="AM297"/>
          <cell r="AN297">
            <v>0</v>
          </cell>
          <cell r="AO297">
            <v>0</v>
          </cell>
          <cell r="AP297"/>
          <cell r="AQ297">
            <v>0</v>
          </cell>
          <cell r="AR297"/>
          <cell r="AS297"/>
          <cell r="AT297"/>
          <cell r="AU297"/>
          <cell r="AV297"/>
          <cell r="AW297"/>
          <cell r="AX297"/>
          <cell r="AY297"/>
          <cell r="AZ297"/>
          <cell r="BA297"/>
          <cell r="BB297"/>
          <cell r="BC297"/>
          <cell r="BD297"/>
          <cell r="BE297"/>
          <cell r="BF297" t="str">
            <v>เหนียว</v>
          </cell>
          <cell r="BG297"/>
          <cell r="BH297"/>
        </row>
        <row r="298">
          <cell r="G298">
            <v>804624</v>
          </cell>
          <cell r="H298"/>
          <cell r="I298"/>
          <cell r="J298">
            <v>4.76</v>
          </cell>
          <cell r="K298">
            <v>4.76</v>
          </cell>
          <cell r="L298"/>
          <cell r="M298"/>
          <cell r="N298" t="str">
            <v>ให้ชาวไร่เช่า</v>
          </cell>
          <cell r="O298" t="str">
            <v>พื้นที่ตาบอด</v>
          </cell>
          <cell r="P298"/>
          <cell r="Q298">
            <v>0</v>
          </cell>
          <cell r="R298">
            <v>4.76</v>
          </cell>
          <cell r="S298"/>
          <cell r="T298"/>
          <cell r="U298"/>
          <cell r="V298"/>
          <cell r="W298">
            <v>0</v>
          </cell>
          <cell r="X298"/>
          <cell r="Y298"/>
          <cell r="Z298"/>
          <cell r="AA298"/>
          <cell r="AB298"/>
          <cell r="AC298"/>
          <cell r="AD298"/>
          <cell r="AE298"/>
          <cell r="AF298"/>
          <cell r="AG298">
            <v>0</v>
          </cell>
          <cell r="AH298"/>
          <cell r="AI298"/>
          <cell r="AJ298"/>
          <cell r="AK298" t="str">
            <v>2 ปี 3 ครั้ง</v>
          </cell>
          <cell r="AL298">
            <v>0</v>
          </cell>
          <cell r="AM298"/>
          <cell r="AN298">
            <v>0</v>
          </cell>
          <cell r="AO298">
            <v>0</v>
          </cell>
          <cell r="AP298"/>
          <cell r="AQ298">
            <v>0</v>
          </cell>
          <cell r="AR298"/>
          <cell r="AS298"/>
          <cell r="AT298"/>
          <cell r="AU298"/>
          <cell r="AV298"/>
          <cell r="AW298"/>
          <cell r="AX298"/>
          <cell r="AY298"/>
          <cell r="AZ298"/>
          <cell r="BA298"/>
          <cell r="BB298"/>
          <cell r="BC298"/>
          <cell r="BD298"/>
          <cell r="BE298"/>
          <cell r="BF298" t="str">
            <v>เหนียว</v>
          </cell>
          <cell r="BG298"/>
          <cell r="BH298"/>
        </row>
        <row r="299">
          <cell r="G299">
            <v>804625</v>
          </cell>
          <cell r="H299"/>
          <cell r="I299"/>
          <cell r="J299">
            <v>2.64</v>
          </cell>
          <cell r="K299">
            <v>2.64</v>
          </cell>
          <cell r="L299"/>
          <cell r="M299"/>
          <cell r="N299" t="str">
            <v>ให้ชาวไร่เช่า</v>
          </cell>
          <cell r="O299" t="str">
            <v>ถนนCane yeard</v>
          </cell>
          <cell r="P299"/>
          <cell r="Q299">
            <v>0</v>
          </cell>
          <cell r="R299">
            <v>2.64</v>
          </cell>
          <cell r="S299"/>
          <cell r="T299"/>
          <cell r="U299"/>
          <cell r="V299"/>
          <cell r="W299">
            <v>0</v>
          </cell>
          <cell r="X299"/>
          <cell r="Y299"/>
          <cell r="Z299"/>
          <cell r="AA299"/>
          <cell r="AB299"/>
          <cell r="AC299"/>
          <cell r="AD299"/>
          <cell r="AE299"/>
          <cell r="AF299"/>
          <cell r="AG299">
            <v>0</v>
          </cell>
          <cell r="AH299"/>
          <cell r="AI299"/>
          <cell r="AJ299"/>
          <cell r="AK299" t="str">
            <v>2 ปี 3 ครั้ง</v>
          </cell>
          <cell r="AL299">
            <v>0</v>
          </cell>
          <cell r="AM299"/>
          <cell r="AN299">
            <v>0</v>
          </cell>
          <cell r="AO299">
            <v>0</v>
          </cell>
          <cell r="AP299"/>
          <cell r="AQ299">
            <v>0</v>
          </cell>
          <cell r="AR299"/>
          <cell r="AS299"/>
          <cell r="AT299"/>
          <cell r="AU299"/>
          <cell r="AV299"/>
          <cell r="AW299"/>
          <cell r="AX299"/>
          <cell r="AY299"/>
          <cell r="AZ299"/>
          <cell r="BA299"/>
          <cell r="BB299"/>
          <cell r="BC299"/>
          <cell r="BD299"/>
          <cell r="BE299"/>
          <cell r="BF299" t="str">
            <v>เหนียว</v>
          </cell>
          <cell r="BG299"/>
          <cell r="BH299"/>
        </row>
        <row r="300">
          <cell r="G300">
            <v>804626</v>
          </cell>
          <cell r="H300"/>
          <cell r="I300"/>
          <cell r="J300">
            <v>9.73</v>
          </cell>
          <cell r="K300">
            <v>9.73</v>
          </cell>
          <cell r="L300"/>
          <cell r="M300"/>
          <cell r="N300" t="str">
            <v>ให้ชาวไร่เช่า</v>
          </cell>
          <cell r="O300" t="str">
            <v>ไม่มีน้ำ/ดินไม่ดี</v>
          </cell>
          <cell r="P300"/>
          <cell r="Q300">
            <v>0</v>
          </cell>
          <cell r="R300">
            <v>9.73</v>
          </cell>
          <cell r="S300"/>
          <cell r="T300"/>
          <cell r="U300"/>
          <cell r="V300"/>
          <cell r="W300">
            <v>0</v>
          </cell>
          <cell r="X300"/>
          <cell r="Y300"/>
          <cell r="Z300"/>
          <cell r="AA300"/>
          <cell r="AB300"/>
          <cell r="AC300"/>
          <cell r="AD300"/>
          <cell r="AE300"/>
          <cell r="AF300"/>
          <cell r="AG300">
            <v>0</v>
          </cell>
          <cell r="AH300"/>
          <cell r="AI300"/>
          <cell r="AJ300"/>
          <cell r="AK300" t="str">
            <v>2 ปี 3 ครั้ง</v>
          </cell>
          <cell r="AL300" t="str">
            <v>Rain</v>
          </cell>
          <cell r="AM300"/>
          <cell r="AN300">
            <v>0</v>
          </cell>
          <cell r="AO300">
            <v>0</v>
          </cell>
          <cell r="AP300"/>
          <cell r="AQ300">
            <v>0</v>
          </cell>
          <cell r="AR300"/>
          <cell r="AS300"/>
          <cell r="AT300"/>
          <cell r="AU300"/>
          <cell r="AV300"/>
          <cell r="AW300"/>
          <cell r="AX300"/>
          <cell r="AY300"/>
          <cell r="AZ300"/>
          <cell r="BA300"/>
          <cell r="BB300"/>
          <cell r="BC300"/>
          <cell r="BD300"/>
          <cell r="BE300"/>
          <cell r="BF300" t="str">
            <v>เหนียว</v>
          </cell>
          <cell r="BG300"/>
          <cell r="BH300"/>
        </row>
        <row r="301">
          <cell r="G301">
            <v>804627</v>
          </cell>
          <cell r="H301"/>
          <cell r="I301"/>
          <cell r="J301">
            <v>6.5</v>
          </cell>
          <cell r="K301">
            <v>6.5</v>
          </cell>
          <cell r="L301"/>
          <cell r="M301"/>
          <cell r="N301" t="str">
            <v>ให้ชาวไร่เช่า</v>
          </cell>
          <cell r="O301" t="str">
            <v>ไม่มีน้ำ/ดินไม่ดี</v>
          </cell>
          <cell r="P301"/>
          <cell r="Q301">
            <v>0</v>
          </cell>
          <cell r="R301">
            <v>6.5</v>
          </cell>
          <cell r="S301"/>
          <cell r="T301"/>
          <cell r="U301"/>
          <cell r="V301"/>
          <cell r="W301">
            <v>0</v>
          </cell>
          <cell r="X301"/>
          <cell r="Y301"/>
          <cell r="Z301"/>
          <cell r="AA301"/>
          <cell r="AB301"/>
          <cell r="AC301"/>
          <cell r="AD301"/>
          <cell r="AE301"/>
          <cell r="AF301"/>
          <cell r="AG301">
            <v>0</v>
          </cell>
          <cell r="AH301"/>
          <cell r="AI301"/>
          <cell r="AJ301"/>
          <cell r="AK301" t="str">
            <v>2 ปี 3 ครั้ง</v>
          </cell>
          <cell r="AL301" t="str">
            <v>Rain</v>
          </cell>
          <cell r="AM301"/>
          <cell r="AN301">
            <v>0</v>
          </cell>
          <cell r="AO301">
            <v>0</v>
          </cell>
          <cell r="AP301"/>
          <cell r="AQ301">
            <v>0</v>
          </cell>
          <cell r="AR301"/>
          <cell r="AS301"/>
          <cell r="AT301"/>
          <cell r="AU301"/>
          <cell r="AV301"/>
          <cell r="AW301"/>
          <cell r="AX301"/>
          <cell r="AY301"/>
          <cell r="AZ301"/>
          <cell r="BA301"/>
          <cell r="BB301"/>
          <cell r="BC301"/>
          <cell r="BD301"/>
          <cell r="BE301"/>
          <cell r="BF301" t="str">
            <v>เหนียว</v>
          </cell>
          <cell r="BG301"/>
          <cell r="BH301"/>
        </row>
        <row r="302">
          <cell r="G302">
            <v>804628</v>
          </cell>
          <cell r="H302"/>
          <cell r="I302"/>
          <cell r="J302">
            <v>17.03</v>
          </cell>
          <cell r="K302">
            <v>17.03</v>
          </cell>
          <cell r="L302"/>
          <cell r="M302"/>
          <cell r="N302" t="str">
            <v>อ้อยตอ 1</v>
          </cell>
          <cell r="O302"/>
          <cell r="P302"/>
          <cell r="Q302">
            <v>0</v>
          </cell>
          <cell r="R302"/>
          <cell r="S302"/>
          <cell r="T302"/>
          <cell r="U302">
            <v>17.03</v>
          </cell>
          <cell r="V302"/>
          <cell r="W302">
            <v>17.03</v>
          </cell>
          <cell r="X302">
            <v>187.33</v>
          </cell>
          <cell r="Y302">
            <v>11</v>
          </cell>
          <cell r="Z302">
            <v>3190.2299000000003</v>
          </cell>
          <cell r="AA302">
            <v>187.33</v>
          </cell>
          <cell r="AB302">
            <v>187.33</v>
          </cell>
          <cell r="AC302">
            <v>11</v>
          </cell>
          <cell r="AD302">
            <v>187.33</v>
          </cell>
          <cell r="AE302">
            <v>11</v>
          </cell>
          <cell r="AF302"/>
          <cell r="AG302">
            <v>8.4762184380505001</v>
          </cell>
          <cell r="AH302">
            <v>242519</v>
          </cell>
          <cell r="AI302" t="str">
            <v>อ้อยตอ 1</v>
          </cell>
          <cell r="AJ302" t="str">
            <v>อ้อยตอ</v>
          </cell>
          <cell r="AK302" t="str">
            <v>2 ปี 3 ครั้ง</v>
          </cell>
          <cell r="AL302" t="str">
            <v>Fully</v>
          </cell>
          <cell r="AM302"/>
          <cell r="AN302">
            <v>9600</v>
          </cell>
          <cell r="AO302">
            <v>4800</v>
          </cell>
          <cell r="AP302"/>
          <cell r="AQ302">
            <v>0</v>
          </cell>
          <cell r="AR302" t="str">
            <v>Fully</v>
          </cell>
          <cell r="AS302">
            <v>0</v>
          </cell>
          <cell r="AT302"/>
          <cell r="AU302"/>
          <cell r="AV302"/>
          <cell r="AW302">
            <v>17.03</v>
          </cell>
          <cell r="AX302" t="str">
            <v>น้ำหยดMove</v>
          </cell>
          <cell r="AY302" t="str">
            <v>เครื่องยนต์</v>
          </cell>
          <cell r="AZ302" t="str">
            <v>จ้างเหมา</v>
          </cell>
          <cell r="BA302" t="str">
            <v>&gt;4</v>
          </cell>
          <cell r="BB302" t="str">
            <v>yes</v>
          </cell>
          <cell r="BC302" t="str">
            <v>KK-3</v>
          </cell>
          <cell r="BD302">
            <v>1.65</v>
          </cell>
          <cell r="BE302" t="str">
            <v>เดี่ยว</v>
          </cell>
          <cell r="BF302" t="str">
            <v>เหนียว</v>
          </cell>
          <cell r="BG302" t="str">
            <v>ผ่าน</v>
          </cell>
          <cell r="BH302" t="str">
            <v>รถตัด</v>
          </cell>
        </row>
        <row r="303">
          <cell r="G303">
            <v>804629</v>
          </cell>
          <cell r="H303"/>
          <cell r="I303"/>
          <cell r="J303">
            <v>5.0199999999999996</v>
          </cell>
          <cell r="K303">
            <v>5.0199999999999996</v>
          </cell>
          <cell r="L303"/>
          <cell r="M303"/>
          <cell r="N303" t="str">
            <v>ให้ชาวไร่เช่า</v>
          </cell>
          <cell r="O303"/>
          <cell r="P303"/>
          <cell r="Q303">
            <v>0</v>
          </cell>
          <cell r="R303">
            <v>5.0199999999999996</v>
          </cell>
          <cell r="S303"/>
          <cell r="T303"/>
          <cell r="U303"/>
          <cell r="V303"/>
          <cell r="W303">
            <v>0</v>
          </cell>
          <cell r="X303"/>
          <cell r="Y303"/>
          <cell r="Z303"/>
          <cell r="AA303"/>
          <cell r="AB303"/>
          <cell r="AC303"/>
          <cell r="AD303"/>
          <cell r="AE303"/>
          <cell r="AF303"/>
          <cell r="AG303">
            <v>20.908366533864545</v>
          </cell>
          <cell r="AH303"/>
          <cell r="AI303"/>
          <cell r="AJ303"/>
          <cell r="AK303" t="str">
            <v>2 ปี 3 ครั้ง</v>
          </cell>
          <cell r="AL303" t="str">
            <v>Sup</v>
          </cell>
          <cell r="AM303"/>
          <cell r="AN303">
            <v>0</v>
          </cell>
          <cell r="AO303">
            <v>0</v>
          </cell>
          <cell r="AP303"/>
          <cell r="AQ303">
            <v>0</v>
          </cell>
          <cell r="AR303"/>
          <cell r="AS303"/>
          <cell r="AT303"/>
          <cell r="AU303"/>
          <cell r="AV303"/>
          <cell r="AW303"/>
          <cell r="AX303"/>
          <cell r="AY303"/>
          <cell r="AZ303"/>
          <cell r="BA303"/>
          <cell r="BB303"/>
          <cell r="BC303"/>
          <cell r="BD303"/>
          <cell r="BE303"/>
          <cell r="BF303" t="str">
            <v>เหนียว</v>
          </cell>
          <cell r="BG303"/>
          <cell r="BH303"/>
        </row>
        <row r="304">
          <cell r="G304">
            <v>804630</v>
          </cell>
          <cell r="H304"/>
          <cell r="I304"/>
          <cell r="J304">
            <v>13.66</v>
          </cell>
          <cell r="K304">
            <v>13.66</v>
          </cell>
          <cell r="L304"/>
          <cell r="M304"/>
          <cell r="N304" t="str">
            <v>อ้อยตอ 1</v>
          </cell>
          <cell r="O304"/>
          <cell r="P304"/>
          <cell r="Q304">
            <v>0</v>
          </cell>
          <cell r="R304"/>
          <cell r="S304"/>
          <cell r="T304"/>
          <cell r="U304">
            <v>13.66</v>
          </cell>
          <cell r="V304"/>
          <cell r="W304">
            <v>13.66</v>
          </cell>
          <cell r="X304">
            <v>163.92000000000002</v>
          </cell>
          <cell r="Y304">
            <v>12</v>
          </cell>
          <cell r="Z304">
            <v>1865.9559999999999</v>
          </cell>
          <cell r="AA304">
            <v>136.6</v>
          </cell>
          <cell r="AB304">
            <v>136.6</v>
          </cell>
          <cell r="AC304">
            <v>10</v>
          </cell>
          <cell r="AD304">
            <v>136.6</v>
          </cell>
          <cell r="AE304">
            <v>10</v>
          </cell>
          <cell r="AF304"/>
          <cell r="AG304">
            <v>13.260614934114201</v>
          </cell>
          <cell r="AH304">
            <v>242514</v>
          </cell>
          <cell r="AI304" t="str">
            <v>อ้อยตอ 1</v>
          </cell>
          <cell r="AJ304" t="str">
            <v>อ้อยตอ</v>
          </cell>
          <cell r="AK304" t="str">
            <v>2 ปี 3 ครั้ง</v>
          </cell>
          <cell r="AL304" t="str">
            <v>Sup</v>
          </cell>
          <cell r="AM304"/>
          <cell r="AN304">
            <v>0</v>
          </cell>
          <cell r="AO304">
            <v>0</v>
          </cell>
          <cell r="AP304"/>
          <cell r="AQ304">
            <v>0</v>
          </cell>
          <cell r="AR304" t="str">
            <v>Fully</v>
          </cell>
          <cell r="AS304">
            <v>0</v>
          </cell>
          <cell r="AT304"/>
          <cell r="AU304"/>
          <cell r="AV304"/>
          <cell r="AW304">
            <v>13.66</v>
          </cell>
          <cell r="AX304" t="str">
            <v>น้ำหยดFix</v>
          </cell>
          <cell r="AY304" t="str">
            <v>โซล่าเซลล์/ไฟฟ้า10%</v>
          </cell>
          <cell r="AZ304" t="str">
            <v>ทำเอง รายวัน</v>
          </cell>
          <cell r="BA304" t="str">
            <v>&gt;4</v>
          </cell>
          <cell r="BB304" t="str">
            <v>yes</v>
          </cell>
          <cell r="BC304" t="str">
            <v>KK-3</v>
          </cell>
          <cell r="BD304">
            <v>1.65</v>
          </cell>
          <cell r="BE304" t="str">
            <v>เดี่ยว</v>
          </cell>
          <cell r="BF304" t="str">
            <v>เหนียว</v>
          </cell>
          <cell r="BG304" t="str">
            <v>ผ่าน</v>
          </cell>
          <cell r="BH304" t="str">
            <v>รถตัด</v>
          </cell>
        </row>
        <row r="305">
          <cell r="G305">
            <v>804631</v>
          </cell>
          <cell r="H305"/>
          <cell r="I305"/>
          <cell r="J305">
            <v>13.84</v>
          </cell>
          <cell r="K305">
            <v>13.84</v>
          </cell>
          <cell r="L305"/>
          <cell r="M305"/>
          <cell r="N305" t="str">
            <v>อ้อยตอ 1</v>
          </cell>
          <cell r="O305"/>
          <cell r="P305"/>
          <cell r="Q305">
            <v>0</v>
          </cell>
          <cell r="R305"/>
          <cell r="S305"/>
          <cell r="T305"/>
          <cell r="U305">
            <v>13.84</v>
          </cell>
          <cell r="V305"/>
          <cell r="W305">
            <v>13.84</v>
          </cell>
          <cell r="X305">
            <v>166.07999999999998</v>
          </cell>
          <cell r="Y305">
            <v>12</v>
          </cell>
          <cell r="Z305">
            <v>2298.5472</v>
          </cell>
          <cell r="AA305">
            <v>166.07999999999998</v>
          </cell>
          <cell r="AB305">
            <v>166.07999999999998</v>
          </cell>
          <cell r="AC305">
            <v>12</v>
          </cell>
          <cell r="AD305">
            <v>152.24</v>
          </cell>
          <cell r="AE305">
            <v>11</v>
          </cell>
          <cell r="AF305"/>
          <cell r="AG305">
            <v>13.051300578034679</v>
          </cell>
          <cell r="AH305">
            <v>242515</v>
          </cell>
          <cell r="AI305" t="str">
            <v>อ้อยตอ 1</v>
          </cell>
          <cell r="AJ305" t="str">
            <v>อ้อยตอ</v>
          </cell>
          <cell r="AK305" t="str">
            <v>2 ปี 3 ครั้ง</v>
          </cell>
          <cell r="AL305" t="str">
            <v>Sup</v>
          </cell>
          <cell r="AM305"/>
          <cell r="AN305">
            <v>0</v>
          </cell>
          <cell r="AO305">
            <v>0</v>
          </cell>
          <cell r="AP305"/>
          <cell r="AQ305">
            <v>0</v>
          </cell>
          <cell r="AR305" t="str">
            <v>Fully</v>
          </cell>
          <cell r="AS305">
            <v>0</v>
          </cell>
          <cell r="AT305"/>
          <cell r="AU305"/>
          <cell r="AV305"/>
          <cell r="AW305">
            <v>13.84</v>
          </cell>
          <cell r="AX305" t="str">
            <v>น้ำหยดMove</v>
          </cell>
          <cell r="AY305" t="str">
            <v>โซล่าเซลล์/ไฟฟ้า10%</v>
          </cell>
          <cell r="AZ305" t="str">
            <v>จ้างเหมา</v>
          </cell>
          <cell r="BA305" t="str">
            <v>&gt;4</v>
          </cell>
          <cell r="BB305" t="str">
            <v>yes</v>
          </cell>
          <cell r="BC305" t="str">
            <v>KK-3</v>
          </cell>
          <cell r="BD305">
            <v>1.65</v>
          </cell>
          <cell r="BE305" t="str">
            <v>เดี่ยว</v>
          </cell>
          <cell r="BF305" t="str">
            <v>เหนียว</v>
          </cell>
          <cell r="BG305" t="str">
            <v>ผ่าน</v>
          </cell>
          <cell r="BH305" t="str">
            <v>รถตัด</v>
          </cell>
        </row>
        <row r="306">
          <cell r="G306">
            <v>804632</v>
          </cell>
          <cell r="H306"/>
          <cell r="I306"/>
          <cell r="J306">
            <v>7.96</v>
          </cell>
          <cell r="K306">
            <v>7.96</v>
          </cell>
          <cell r="L306"/>
          <cell r="M306"/>
          <cell r="N306" t="str">
            <v>อ้อยตอ 1</v>
          </cell>
          <cell r="O306"/>
          <cell r="P306"/>
          <cell r="Q306">
            <v>0</v>
          </cell>
          <cell r="R306"/>
          <cell r="S306"/>
          <cell r="T306"/>
          <cell r="U306">
            <v>7.96</v>
          </cell>
          <cell r="V306"/>
          <cell r="W306">
            <v>7.96</v>
          </cell>
          <cell r="X306">
            <v>79.599999999999994</v>
          </cell>
          <cell r="Y306">
            <v>10</v>
          </cell>
          <cell r="Z306">
            <v>633.61599999999999</v>
          </cell>
          <cell r="AA306">
            <v>79.599999999999994</v>
          </cell>
          <cell r="AB306">
            <v>79.599999999999994</v>
          </cell>
          <cell r="AC306">
            <v>10</v>
          </cell>
          <cell r="AD306">
            <v>95.52</v>
          </cell>
          <cell r="AE306">
            <v>12</v>
          </cell>
          <cell r="AF306"/>
          <cell r="AG306">
            <v>8.791457286432161</v>
          </cell>
          <cell r="AH306">
            <v>242515</v>
          </cell>
          <cell r="AI306" t="str">
            <v>อ้อยตอ 1</v>
          </cell>
          <cell r="AJ306" t="str">
            <v>อ้อยตอ</v>
          </cell>
          <cell r="AK306" t="str">
            <v>2 ปี 3 ครั้ง</v>
          </cell>
          <cell r="AL306" t="str">
            <v>Sup</v>
          </cell>
          <cell r="AM306"/>
          <cell r="AN306">
            <v>0</v>
          </cell>
          <cell r="AO306">
            <v>0</v>
          </cell>
          <cell r="AP306"/>
          <cell r="AQ306">
            <v>0</v>
          </cell>
          <cell r="AR306" t="str">
            <v>Fully</v>
          </cell>
          <cell r="AS306">
            <v>0</v>
          </cell>
          <cell r="AT306"/>
          <cell r="AU306"/>
          <cell r="AV306"/>
          <cell r="AW306">
            <v>7.96</v>
          </cell>
          <cell r="AX306" t="str">
            <v>น้ำหยดMove</v>
          </cell>
          <cell r="AY306" t="str">
            <v>โซล่าเซลล์/ไฟฟ้า10%</v>
          </cell>
          <cell r="AZ306" t="str">
            <v>จ้างเหมา</v>
          </cell>
          <cell r="BA306" t="str">
            <v>&gt;4</v>
          </cell>
          <cell r="BB306" t="str">
            <v>yes</v>
          </cell>
          <cell r="BC306" t="str">
            <v>KK-3</v>
          </cell>
          <cell r="BD306">
            <v>1.65</v>
          </cell>
          <cell r="BE306" t="str">
            <v>เดี่ยว</v>
          </cell>
          <cell r="BF306" t="str">
            <v>เหนียว</v>
          </cell>
          <cell r="BG306" t="str">
            <v>ผ่าน</v>
          </cell>
          <cell r="BH306" t="str">
            <v>รถตัด</v>
          </cell>
        </row>
        <row r="307">
          <cell r="G307">
            <v>804633</v>
          </cell>
          <cell r="H307"/>
          <cell r="I307"/>
          <cell r="J307">
            <v>10.74</v>
          </cell>
          <cell r="K307">
            <v>10.74</v>
          </cell>
          <cell r="L307"/>
          <cell r="M307"/>
          <cell r="N307" t="str">
            <v>อ้อยตอ 1</v>
          </cell>
          <cell r="O307"/>
          <cell r="P307"/>
          <cell r="Q307">
            <v>0</v>
          </cell>
          <cell r="R307"/>
          <cell r="S307"/>
          <cell r="T307"/>
          <cell r="U307">
            <v>10.74</v>
          </cell>
          <cell r="V307"/>
          <cell r="W307">
            <v>10.74</v>
          </cell>
          <cell r="X307">
            <v>128.88</v>
          </cell>
          <cell r="Y307">
            <v>12</v>
          </cell>
          <cell r="Z307">
            <v>1153.4760000000001</v>
          </cell>
          <cell r="AA307">
            <v>107.4</v>
          </cell>
          <cell r="AB307">
            <v>107.4</v>
          </cell>
          <cell r="AC307">
            <v>10</v>
          </cell>
          <cell r="AD307">
            <v>96.66</v>
          </cell>
          <cell r="AE307">
            <v>9</v>
          </cell>
          <cell r="AF307"/>
          <cell r="AG307">
            <v>13.059590316573555</v>
          </cell>
          <cell r="AH307">
            <v>242516</v>
          </cell>
          <cell r="AI307" t="str">
            <v>อ้อยตอ 1</v>
          </cell>
          <cell r="AJ307" t="str">
            <v>อ้อยตอ</v>
          </cell>
          <cell r="AK307" t="str">
            <v>2 ปี 3 ครั้ง</v>
          </cell>
          <cell r="AL307" t="str">
            <v>Sup</v>
          </cell>
          <cell r="AM307"/>
          <cell r="AN307">
            <v>7200</v>
          </cell>
          <cell r="AO307">
            <v>5040</v>
          </cell>
          <cell r="AP307"/>
          <cell r="AQ307" t="str">
            <v>ขุดขยายสระ601(รับน้ำ กส.)</v>
          </cell>
          <cell r="AR307" t="str">
            <v>Fully</v>
          </cell>
          <cell r="AS307">
            <v>0</v>
          </cell>
          <cell r="AT307"/>
          <cell r="AU307"/>
          <cell r="AV307"/>
          <cell r="AW307">
            <v>10.74</v>
          </cell>
          <cell r="AX307" t="str">
            <v>น้ำหยดMove</v>
          </cell>
          <cell r="AY307" t="str">
            <v>เครื่องยนต์</v>
          </cell>
          <cell r="AZ307" t="str">
            <v>จ้างเหมา</v>
          </cell>
          <cell r="BA307" t="str">
            <v>&gt;4</v>
          </cell>
          <cell r="BB307" t="str">
            <v>yes</v>
          </cell>
          <cell r="BC307" t="str">
            <v>KK-3</v>
          </cell>
          <cell r="BD307">
            <v>1.65</v>
          </cell>
          <cell r="BE307" t="str">
            <v>เดี่ยว</v>
          </cell>
          <cell r="BF307" t="str">
            <v>เหนียว</v>
          </cell>
          <cell r="BG307" t="str">
            <v>ผ่าน</v>
          </cell>
          <cell r="BH307" t="str">
            <v>รถตัด</v>
          </cell>
        </row>
        <row r="308">
          <cell r="G308">
            <v>804634</v>
          </cell>
          <cell r="H308"/>
          <cell r="I308"/>
          <cell r="J308">
            <v>13.83</v>
          </cell>
          <cell r="K308">
            <v>13.83</v>
          </cell>
          <cell r="L308"/>
          <cell r="M308"/>
          <cell r="N308" t="str">
            <v>ให้ชาวไร่เช่า</v>
          </cell>
          <cell r="O308" t="str">
            <v>พื้นที่ต่างระดับ</v>
          </cell>
          <cell r="P308"/>
          <cell r="Q308">
            <v>0</v>
          </cell>
          <cell r="R308">
            <v>13.83</v>
          </cell>
          <cell r="S308"/>
          <cell r="T308"/>
          <cell r="U308"/>
          <cell r="V308"/>
          <cell r="W308">
            <v>0</v>
          </cell>
          <cell r="X308"/>
          <cell r="Y308"/>
          <cell r="Z308"/>
          <cell r="AA308"/>
          <cell r="AB308"/>
          <cell r="AC308"/>
          <cell r="AD308"/>
          <cell r="AE308"/>
          <cell r="AF308"/>
          <cell r="AG308">
            <v>0</v>
          </cell>
          <cell r="AH308"/>
          <cell r="AI308"/>
          <cell r="AJ308"/>
          <cell r="AK308" t="str">
            <v>2 ปี 3 ครั้ง</v>
          </cell>
          <cell r="AL308">
            <v>0</v>
          </cell>
          <cell r="AM308"/>
          <cell r="AN308">
            <v>0</v>
          </cell>
          <cell r="AO308">
            <v>0</v>
          </cell>
          <cell r="AP308"/>
          <cell r="AQ308">
            <v>0</v>
          </cell>
          <cell r="AR308"/>
          <cell r="AS308"/>
          <cell r="AT308"/>
          <cell r="AU308"/>
          <cell r="AV308"/>
          <cell r="AW308"/>
          <cell r="AX308"/>
          <cell r="AY308"/>
          <cell r="AZ308"/>
          <cell r="BA308"/>
          <cell r="BB308"/>
          <cell r="BC308"/>
          <cell r="BD308"/>
          <cell r="BE308"/>
          <cell r="BF308" t="str">
            <v>เหนียว</v>
          </cell>
          <cell r="BG308"/>
          <cell r="BH308"/>
        </row>
        <row r="309">
          <cell r="G309">
            <v>804635</v>
          </cell>
          <cell r="H309"/>
          <cell r="I309"/>
          <cell r="J309">
            <v>8</v>
          </cell>
          <cell r="K309">
            <v>8</v>
          </cell>
          <cell r="L309"/>
          <cell r="M309"/>
          <cell r="N309" t="str">
            <v>อ้อยตอ 1</v>
          </cell>
          <cell r="O309"/>
          <cell r="P309"/>
          <cell r="Q309">
            <v>0</v>
          </cell>
          <cell r="R309"/>
          <cell r="S309"/>
          <cell r="T309"/>
          <cell r="U309">
            <v>8</v>
          </cell>
          <cell r="V309"/>
          <cell r="W309">
            <v>8</v>
          </cell>
          <cell r="X309">
            <v>96</v>
          </cell>
          <cell r="Y309">
            <v>12</v>
          </cell>
          <cell r="Z309">
            <v>704</v>
          </cell>
          <cell r="AA309">
            <v>88</v>
          </cell>
          <cell r="AB309">
            <v>88</v>
          </cell>
          <cell r="AC309">
            <v>11</v>
          </cell>
          <cell r="AD309">
            <v>72</v>
          </cell>
          <cell r="AE309">
            <v>9</v>
          </cell>
          <cell r="AF309"/>
          <cell r="AG309">
            <v>13.013749999999998</v>
          </cell>
          <cell r="AH309">
            <v>242516</v>
          </cell>
          <cell r="AI309" t="str">
            <v>อ้อยตอ 1</v>
          </cell>
          <cell r="AJ309" t="str">
            <v>อ้อยตอ</v>
          </cell>
          <cell r="AK309" t="str">
            <v>2 ปี 3 ครั้ง</v>
          </cell>
          <cell r="AL309" t="str">
            <v>Sup</v>
          </cell>
          <cell r="AM309"/>
          <cell r="AN309">
            <v>0</v>
          </cell>
          <cell r="AO309">
            <v>0</v>
          </cell>
          <cell r="AP309"/>
          <cell r="AQ309" t="str">
            <v>ขุดขยายสระ601(รับน้ำ กส.)</v>
          </cell>
          <cell r="AR309" t="str">
            <v>Fully</v>
          </cell>
          <cell r="AS309">
            <v>0</v>
          </cell>
          <cell r="AT309"/>
          <cell r="AU309"/>
          <cell r="AV309"/>
          <cell r="AW309">
            <v>8</v>
          </cell>
          <cell r="AX309" t="str">
            <v>น้ำหยดMove</v>
          </cell>
          <cell r="AY309" t="str">
            <v>เครื่องยนต์</v>
          </cell>
          <cell r="AZ309" t="str">
            <v>จ้างเหมา</v>
          </cell>
          <cell r="BA309" t="str">
            <v>&gt;4</v>
          </cell>
          <cell r="BB309" t="str">
            <v>yes</v>
          </cell>
          <cell r="BC309" t="str">
            <v>KK-3</v>
          </cell>
          <cell r="BD309">
            <v>1.65</v>
          </cell>
          <cell r="BE309" t="str">
            <v>เดี่ยว</v>
          </cell>
          <cell r="BF309" t="str">
            <v>เหนียว</v>
          </cell>
          <cell r="BG309" t="str">
            <v>ผ่าน</v>
          </cell>
          <cell r="BH309" t="str">
            <v>รถตัด</v>
          </cell>
        </row>
        <row r="310">
          <cell r="G310">
            <v>804636</v>
          </cell>
          <cell r="H310"/>
          <cell r="I310"/>
          <cell r="J310">
            <v>17.170000000000002</v>
          </cell>
          <cell r="K310">
            <v>17.170000000000002</v>
          </cell>
          <cell r="L310"/>
          <cell r="M310"/>
          <cell r="N310" t="str">
            <v>อ้อยตอ 1</v>
          </cell>
          <cell r="O310"/>
          <cell r="P310"/>
          <cell r="Q310">
            <v>0</v>
          </cell>
          <cell r="R310"/>
          <cell r="S310"/>
          <cell r="T310"/>
          <cell r="U310">
            <v>17.170000000000002</v>
          </cell>
          <cell r="V310"/>
          <cell r="W310">
            <v>17.170000000000002</v>
          </cell>
          <cell r="X310">
            <v>206.04000000000002</v>
          </cell>
          <cell r="Y310">
            <v>12</v>
          </cell>
          <cell r="Z310">
            <v>2948.0890000000004</v>
          </cell>
          <cell r="AA310">
            <v>171.70000000000002</v>
          </cell>
          <cell r="AB310">
            <v>171.70000000000002</v>
          </cell>
          <cell r="AC310">
            <v>10</v>
          </cell>
          <cell r="AD310">
            <v>171.70000000000002</v>
          </cell>
          <cell r="AE310">
            <v>10</v>
          </cell>
          <cell r="AF310"/>
          <cell r="AG310">
            <v>12.115899825276646</v>
          </cell>
          <cell r="AH310">
            <v>242517</v>
          </cell>
          <cell r="AI310" t="str">
            <v>อ้อยตอ 1</v>
          </cell>
          <cell r="AJ310" t="str">
            <v>อ้อยตอ</v>
          </cell>
          <cell r="AK310" t="str">
            <v>2 ปี 3 ครั้ง</v>
          </cell>
          <cell r="AL310" t="str">
            <v>Sup</v>
          </cell>
          <cell r="AM310"/>
          <cell r="AN310">
            <v>0</v>
          </cell>
          <cell r="AO310">
            <v>0</v>
          </cell>
          <cell r="AP310"/>
          <cell r="AQ310" t="str">
            <v>ขุดขยายสระ601(รับน้ำ กส.)</v>
          </cell>
          <cell r="AR310" t="str">
            <v>Fully</v>
          </cell>
          <cell r="AS310">
            <v>0</v>
          </cell>
          <cell r="AT310"/>
          <cell r="AU310"/>
          <cell r="AV310"/>
          <cell r="AW310">
            <v>17.170000000000002</v>
          </cell>
          <cell r="AX310" t="str">
            <v>น้ำหยดMove</v>
          </cell>
          <cell r="AY310" t="str">
            <v>เครื่องยนต์</v>
          </cell>
          <cell r="AZ310" t="str">
            <v>จ้างเหมา</v>
          </cell>
          <cell r="BA310" t="str">
            <v>&gt;4</v>
          </cell>
          <cell r="BB310" t="str">
            <v>yes</v>
          </cell>
          <cell r="BC310" t="str">
            <v>KK-3</v>
          </cell>
          <cell r="BD310">
            <v>1.65</v>
          </cell>
          <cell r="BE310" t="str">
            <v>เดี่ยว</v>
          </cell>
          <cell r="BF310" t="str">
            <v>เหนียว</v>
          </cell>
          <cell r="BG310" t="str">
            <v>ผ่าน</v>
          </cell>
          <cell r="BH310" t="str">
            <v>รถตัด</v>
          </cell>
        </row>
        <row r="311">
          <cell r="G311">
            <v>804637</v>
          </cell>
          <cell r="H311"/>
          <cell r="I311"/>
          <cell r="J311">
            <v>12.92</v>
          </cell>
          <cell r="K311">
            <v>11.42</v>
          </cell>
          <cell r="L311"/>
          <cell r="M311"/>
          <cell r="N311" t="str">
            <v>อ้อยตอ 1</v>
          </cell>
          <cell r="O311"/>
          <cell r="P311"/>
          <cell r="Q311"/>
          <cell r="R311"/>
          <cell r="S311"/>
          <cell r="T311"/>
          <cell r="U311">
            <v>11.42</v>
          </cell>
          <cell r="V311"/>
          <cell r="W311">
            <v>11.42</v>
          </cell>
          <cell r="X311">
            <v>137.04</v>
          </cell>
          <cell r="Y311">
            <v>12</v>
          </cell>
          <cell r="Z311">
            <v>1304.164</v>
          </cell>
          <cell r="AA311">
            <v>114.2</v>
          </cell>
          <cell r="AB311">
            <v>114.2</v>
          </cell>
          <cell r="AC311">
            <v>10</v>
          </cell>
          <cell r="AD311">
            <v>114.2</v>
          </cell>
          <cell r="AE311">
            <v>10</v>
          </cell>
          <cell r="AF311"/>
          <cell r="AG311">
            <v>12.084938704028021</v>
          </cell>
          <cell r="AH311">
            <v>242517</v>
          </cell>
          <cell r="AI311" t="str">
            <v>อ้อยตอ 1</v>
          </cell>
          <cell r="AJ311" t="str">
            <v>อ้อยตอ</v>
          </cell>
          <cell r="AK311" t="str">
            <v>2 ปี 3 ครั้ง</v>
          </cell>
          <cell r="AL311" t="str">
            <v>Fully</v>
          </cell>
          <cell r="AM311"/>
          <cell r="AN311">
            <v>0</v>
          </cell>
          <cell r="AO311">
            <v>0</v>
          </cell>
          <cell r="AP311"/>
          <cell r="AQ311" t="str">
            <v>ขุดขยายสระ601(รับน้ำ กส.)</v>
          </cell>
          <cell r="AR311" t="str">
            <v>Fully</v>
          </cell>
          <cell r="AS311">
            <v>0</v>
          </cell>
          <cell r="AT311"/>
          <cell r="AU311"/>
          <cell r="AV311"/>
          <cell r="AW311">
            <v>11.42</v>
          </cell>
          <cell r="AX311" t="str">
            <v>น้ำหยดMove</v>
          </cell>
          <cell r="AY311" t="str">
            <v>เครื่องยนต์</v>
          </cell>
          <cell r="AZ311" t="str">
            <v>จ้างเหมา</v>
          </cell>
          <cell r="BA311" t="str">
            <v>&gt;4</v>
          </cell>
          <cell r="BB311" t="str">
            <v>yes</v>
          </cell>
          <cell r="BC311" t="str">
            <v>KK-3</v>
          </cell>
          <cell r="BD311">
            <v>1.65</v>
          </cell>
          <cell r="BE311" t="str">
            <v>เดี่ยว</v>
          </cell>
          <cell r="BF311" t="str">
            <v>เหนียว</v>
          </cell>
          <cell r="BG311" t="str">
            <v>ผ่าน</v>
          </cell>
          <cell r="BH311" t="str">
            <v>รถตัด</v>
          </cell>
        </row>
        <row r="312">
          <cell r="G312">
            <v>804638</v>
          </cell>
          <cell r="H312"/>
          <cell r="I312"/>
          <cell r="J312">
            <v>17.649999999999999</v>
          </cell>
          <cell r="K312">
            <v>17.649999999999999</v>
          </cell>
          <cell r="L312"/>
          <cell r="M312"/>
          <cell r="N312" t="str">
            <v>อ้อยตอ 1</v>
          </cell>
          <cell r="O312"/>
          <cell r="P312"/>
          <cell r="Q312">
            <v>0</v>
          </cell>
          <cell r="R312"/>
          <cell r="S312"/>
          <cell r="T312"/>
          <cell r="U312">
            <v>17.649999999999999</v>
          </cell>
          <cell r="V312"/>
          <cell r="W312">
            <v>17.649999999999999</v>
          </cell>
          <cell r="X312">
            <v>229.45</v>
          </cell>
          <cell r="Y312">
            <v>13</v>
          </cell>
          <cell r="Z312">
            <v>3738.2699999999995</v>
          </cell>
          <cell r="AA312">
            <v>211.79999999999998</v>
          </cell>
          <cell r="AB312">
            <v>211.79999999999998</v>
          </cell>
          <cell r="AC312">
            <v>12</v>
          </cell>
          <cell r="AD312">
            <v>229.45</v>
          </cell>
          <cell r="AE312">
            <v>13</v>
          </cell>
          <cell r="AF312"/>
          <cell r="AG312">
            <v>12.350708215297452</v>
          </cell>
          <cell r="AH312">
            <v>242481</v>
          </cell>
          <cell r="AI312" t="str">
            <v>อ้อยตอ 1</v>
          </cell>
          <cell r="AJ312" t="str">
            <v>อ้อยตอ</v>
          </cell>
          <cell r="AK312" t="str">
            <v>2 ปี 3 ครั้ง</v>
          </cell>
          <cell r="AL312" t="str">
            <v>Fully</v>
          </cell>
          <cell r="AM312"/>
          <cell r="AN312">
            <v>4800</v>
          </cell>
          <cell r="AO312">
            <v>2880</v>
          </cell>
          <cell r="AP312"/>
          <cell r="AQ312" t="str">
            <v>ขุดขยายสระ601(รับน้ำ กส.)</v>
          </cell>
          <cell r="AR312" t="str">
            <v>Fully</v>
          </cell>
          <cell r="AS312">
            <v>0</v>
          </cell>
          <cell r="AT312"/>
          <cell r="AU312"/>
          <cell r="AV312"/>
          <cell r="AW312">
            <v>17.649999999999999</v>
          </cell>
          <cell r="AX312" t="str">
            <v>ราดร่อง</v>
          </cell>
          <cell r="AY312" t="str">
            <v>โซล่าเซลล์/ไฟฟ้า10%</v>
          </cell>
          <cell r="AZ312" t="str">
            <v>รายวัน</v>
          </cell>
          <cell r="BA312" t="str">
            <v>&gt;4</v>
          </cell>
          <cell r="BB312" t="str">
            <v>yes</v>
          </cell>
          <cell r="BC312" t="str">
            <v>KK-3</v>
          </cell>
          <cell r="BD312">
            <v>1.65</v>
          </cell>
          <cell r="BE312" t="str">
            <v>เดี่ยว</v>
          </cell>
          <cell r="BF312" t="str">
            <v>เหนียว</v>
          </cell>
          <cell r="BG312" t="str">
            <v>ผ่าน</v>
          </cell>
          <cell r="BH312" t="str">
            <v>รถตัด</v>
          </cell>
        </row>
        <row r="313">
          <cell r="G313">
            <v>804639</v>
          </cell>
          <cell r="H313"/>
          <cell r="I313"/>
          <cell r="J313">
            <v>29.51</v>
          </cell>
          <cell r="K313">
            <v>29.51</v>
          </cell>
          <cell r="L313"/>
          <cell r="M313"/>
          <cell r="N313" t="str">
            <v>อ้อยตอ 1</v>
          </cell>
          <cell r="O313"/>
          <cell r="P313"/>
          <cell r="Q313">
            <v>0</v>
          </cell>
          <cell r="R313"/>
          <cell r="S313"/>
          <cell r="T313"/>
          <cell r="U313">
            <v>29.51</v>
          </cell>
          <cell r="V313"/>
          <cell r="W313">
            <v>29.51</v>
          </cell>
          <cell r="X313">
            <v>354.12</v>
          </cell>
          <cell r="Y313">
            <v>12</v>
          </cell>
          <cell r="Z313">
            <v>10450.081200000001</v>
          </cell>
          <cell r="AA313">
            <v>354.12</v>
          </cell>
          <cell r="AB313">
            <v>354.12</v>
          </cell>
          <cell r="AC313">
            <v>12</v>
          </cell>
          <cell r="AD313">
            <v>383.63</v>
          </cell>
          <cell r="AE313">
            <v>13</v>
          </cell>
          <cell r="AF313"/>
          <cell r="AG313">
            <v>15.022704168078619</v>
          </cell>
          <cell r="AH313">
            <v>242513</v>
          </cell>
          <cell r="AI313" t="str">
            <v>อ้อยตอ 1</v>
          </cell>
          <cell r="AJ313" t="str">
            <v>อ้อยตอ</v>
          </cell>
          <cell r="AK313" t="str">
            <v>2 ปี 3 ครั้ง</v>
          </cell>
          <cell r="AL313" t="str">
            <v>Sup</v>
          </cell>
          <cell r="AM313"/>
          <cell r="AN313">
            <v>0</v>
          </cell>
          <cell r="AO313">
            <v>0</v>
          </cell>
          <cell r="AP313"/>
          <cell r="AQ313" t="str">
            <v>ขุดขยายสระ601(รับน้ำ กส.)</v>
          </cell>
          <cell r="AR313" t="str">
            <v>Fully</v>
          </cell>
          <cell r="AS313">
            <v>0</v>
          </cell>
          <cell r="AT313"/>
          <cell r="AU313"/>
          <cell r="AV313"/>
          <cell r="AW313">
            <v>29.51</v>
          </cell>
          <cell r="AX313" t="str">
            <v>น้ำหยดFix</v>
          </cell>
          <cell r="AY313" t="str">
            <v>โซล่าเซลล์/ไฟฟ้า10%</v>
          </cell>
          <cell r="AZ313" t="str">
            <v>ทำเอง รายวัน</v>
          </cell>
          <cell r="BA313" t="str">
            <v>&gt;4</v>
          </cell>
          <cell r="BB313" t="str">
            <v>yes</v>
          </cell>
          <cell r="BC313" t="str">
            <v>KK-3</v>
          </cell>
          <cell r="BD313">
            <v>1.65</v>
          </cell>
          <cell r="BE313" t="str">
            <v>เดี่ยว</v>
          </cell>
          <cell r="BF313" t="str">
            <v>เหนียว</v>
          </cell>
          <cell r="BG313" t="str">
            <v>ผ่าน</v>
          </cell>
          <cell r="BH313" t="str">
            <v>รถตัด</v>
          </cell>
        </row>
        <row r="314">
          <cell r="G314">
            <v>804642</v>
          </cell>
          <cell r="H314"/>
          <cell r="I314"/>
          <cell r="J314">
            <v>13.97</v>
          </cell>
          <cell r="K314">
            <v>13.97</v>
          </cell>
          <cell r="L314"/>
          <cell r="M314"/>
          <cell r="N314" t="str">
            <v>อ้อยตอ 1</v>
          </cell>
          <cell r="O314"/>
          <cell r="P314"/>
          <cell r="Q314">
            <v>0</v>
          </cell>
          <cell r="R314"/>
          <cell r="S314"/>
          <cell r="T314"/>
          <cell r="U314">
            <v>13.97</v>
          </cell>
          <cell r="V314"/>
          <cell r="W314">
            <v>13.97</v>
          </cell>
          <cell r="X314">
            <v>181.61</v>
          </cell>
          <cell r="Y314">
            <v>13</v>
          </cell>
          <cell r="Z314">
            <v>2537.0917000000004</v>
          </cell>
          <cell r="AA314">
            <v>181.61</v>
          </cell>
          <cell r="AB314">
            <v>181.61</v>
          </cell>
          <cell r="AC314">
            <v>13</v>
          </cell>
          <cell r="AD314">
            <v>181.61</v>
          </cell>
          <cell r="AE314">
            <v>13</v>
          </cell>
          <cell r="AF314"/>
          <cell r="AG314">
            <v>12.926986399427342</v>
          </cell>
          <cell r="AH314">
            <v>242514</v>
          </cell>
          <cell r="AI314" t="str">
            <v>อ้อยตอ 1</v>
          </cell>
          <cell r="AJ314" t="str">
            <v>อ้อยตอ</v>
          </cell>
          <cell r="AK314" t="str">
            <v>2 ปี 3 ครั้ง</v>
          </cell>
          <cell r="AL314" t="str">
            <v>Sup</v>
          </cell>
          <cell r="AM314"/>
          <cell r="AN314">
            <v>0</v>
          </cell>
          <cell r="AO314">
            <v>0</v>
          </cell>
          <cell r="AP314"/>
          <cell r="AQ314" t="str">
            <v>ขุดขยายสระ601(รับน้ำ กส.)</v>
          </cell>
          <cell r="AR314" t="str">
            <v>Fully</v>
          </cell>
          <cell r="AS314">
            <v>0</v>
          </cell>
          <cell r="AT314"/>
          <cell r="AU314"/>
          <cell r="AV314"/>
          <cell r="AW314">
            <v>13.97</v>
          </cell>
          <cell r="AX314" t="str">
            <v>ราดร่อง</v>
          </cell>
          <cell r="AY314" t="str">
            <v>โซล่าเซลล์/ไฟฟ้า10%</v>
          </cell>
          <cell r="AZ314" t="str">
            <v>รายวัน</v>
          </cell>
          <cell r="BA314" t="str">
            <v>&gt;4</v>
          </cell>
          <cell r="BB314" t="str">
            <v>yes</v>
          </cell>
          <cell r="BC314" t="str">
            <v>KK-3</v>
          </cell>
          <cell r="BD314">
            <v>1.65</v>
          </cell>
          <cell r="BE314" t="str">
            <v>เดี่ยว</v>
          </cell>
          <cell r="BF314" t="str">
            <v>เหนียว</v>
          </cell>
          <cell r="BG314" t="str">
            <v>ผ่าน</v>
          </cell>
          <cell r="BH314" t="str">
            <v>รถตัด</v>
          </cell>
        </row>
        <row r="315">
          <cell r="G315">
            <v>804643</v>
          </cell>
          <cell r="H315"/>
          <cell r="I315"/>
          <cell r="J315">
            <v>12.92</v>
          </cell>
          <cell r="K315">
            <v>12.92</v>
          </cell>
          <cell r="L315"/>
          <cell r="M315"/>
          <cell r="N315" t="str">
            <v>อ้อยตอ 1</v>
          </cell>
          <cell r="O315"/>
          <cell r="P315"/>
          <cell r="Q315">
            <v>0</v>
          </cell>
          <cell r="R315"/>
          <cell r="S315"/>
          <cell r="T315"/>
          <cell r="U315">
            <v>12.92</v>
          </cell>
          <cell r="V315"/>
          <cell r="W315">
            <v>12.92</v>
          </cell>
          <cell r="X315">
            <v>180.88</v>
          </cell>
          <cell r="Y315">
            <v>14</v>
          </cell>
          <cell r="Z315">
            <v>1836.1904</v>
          </cell>
          <cell r="AA315">
            <v>142.12</v>
          </cell>
          <cell r="AB315">
            <v>142.12</v>
          </cell>
          <cell r="AC315">
            <v>11</v>
          </cell>
          <cell r="AD315">
            <v>142.12</v>
          </cell>
          <cell r="AE315">
            <v>11</v>
          </cell>
          <cell r="AF315"/>
          <cell r="AG315">
            <v>16.02089783281734</v>
          </cell>
          <cell r="AH315">
            <v>242517</v>
          </cell>
          <cell r="AI315" t="str">
            <v>อ้อยตอ 1</v>
          </cell>
          <cell r="AJ315" t="str">
            <v>อ้อยตอ</v>
          </cell>
          <cell r="AK315" t="str">
            <v>2 ปี 3 ครั้ง</v>
          </cell>
          <cell r="AL315" t="str">
            <v>Sup</v>
          </cell>
          <cell r="AM315"/>
          <cell r="AN315">
            <v>0</v>
          </cell>
          <cell r="AO315">
            <v>0</v>
          </cell>
          <cell r="AP315"/>
          <cell r="AQ315" t="str">
            <v>ขุดขยายสระ601(รับน้ำ กส.)</v>
          </cell>
          <cell r="AR315" t="str">
            <v>Fully</v>
          </cell>
          <cell r="AS315">
            <v>0</v>
          </cell>
          <cell r="AT315"/>
          <cell r="AU315"/>
          <cell r="AV315"/>
          <cell r="AW315">
            <v>12.92</v>
          </cell>
          <cell r="AX315" t="str">
            <v>น้ำหยดFix</v>
          </cell>
          <cell r="AY315" t="str">
            <v>โซล่าเซลล์/ไฟฟ้า10%</v>
          </cell>
          <cell r="AZ315" t="str">
            <v>ทำเอง รายวัน</v>
          </cell>
          <cell r="BA315" t="str">
            <v>&gt;4</v>
          </cell>
          <cell r="BB315" t="str">
            <v>yes</v>
          </cell>
          <cell r="BC315" t="str">
            <v>KK-3</v>
          </cell>
          <cell r="BD315">
            <v>1.65</v>
          </cell>
          <cell r="BE315" t="str">
            <v>เดี่ยว</v>
          </cell>
          <cell r="BF315" t="str">
            <v>เหนียว</v>
          </cell>
          <cell r="BG315" t="str">
            <v>ผ่าน</v>
          </cell>
          <cell r="BH315" t="str">
            <v>รถตัด</v>
          </cell>
        </row>
        <row r="316">
          <cell r="G316">
            <v>804644</v>
          </cell>
          <cell r="H316"/>
          <cell r="I316"/>
          <cell r="J316">
            <v>6.54</v>
          </cell>
          <cell r="K316">
            <v>6.54</v>
          </cell>
          <cell r="L316"/>
          <cell r="M316"/>
          <cell r="N316" t="str">
            <v>อ้อยตอ 1</v>
          </cell>
          <cell r="O316"/>
          <cell r="P316"/>
          <cell r="Q316">
            <v>0</v>
          </cell>
          <cell r="R316"/>
          <cell r="S316"/>
          <cell r="T316"/>
          <cell r="U316">
            <v>6.54</v>
          </cell>
          <cell r="V316"/>
          <cell r="W316">
            <v>6.54</v>
          </cell>
          <cell r="X316">
            <v>91.56</v>
          </cell>
          <cell r="Y316">
            <v>14</v>
          </cell>
          <cell r="Z316">
            <v>427.71600000000007</v>
          </cell>
          <cell r="AA316">
            <v>65.400000000000006</v>
          </cell>
          <cell r="AB316">
            <v>65.400000000000006</v>
          </cell>
          <cell r="AC316">
            <v>10</v>
          </cell>
          <cell r="AD316">
            <v>71.94</v>
          </cell>
          <cell r="AE316">
            <v>11</v>
          </cell>
          <cell r="AF316"/>
          <cell r="AG316">
            <v>21.477064220183486</v>
          </cell>
          <cell r="AH316">
            <v>242518</v>
          </cell>
          <cell r="AI316" t="str">
            <v>อ้อยตอ 1</v>
          </cell>
          <cell r="AJ316" t="str">
            <v>อ้อยตอ</v>
          </cell>
          <cell r="AK316" t="str">
            <v>2 ปี 3 ครั้ง</v>
          </cell>
          <cell r="AL316" t="str">
            <v>Fully</v>
          </cell>
          <cell r="AM316"/>
          <cell r="AN316">
            <v>8743</v>
          </cell>
          <cell r="AO316">
            <v>5245.8</v>
          </cell>
          <cell r="AP316"/>
          <cell r="AQ316" t="str">
            <v>ขุดขยายสระ601(รับน้ำ กส.)</v>
          </cell>
          <cell r="AR316" t="str">
            <v>Fully</v>
          </cell>
          <cell r="AS316">
            <v>0</v>
          </cell>
          <cell r="AT316"/>
          <cell r="AU316"/>
          <cell r="AV316"/>
          <cell r="AW316">
            <v>6.54</v>
          </cell>
          <cell r="AX316" t="str">
            <v>น้ำหยดFix</v>
          </cell>
          <cell r="AY316" t="str">
            <v>โซล่าเซลล์/ไฟฟ้า10%</v>
          </cell>
          <cell r="AZ316" t="str">
            <v>ทำเอง รายวัน</v>
          </cell>
          <cell r="BA316" t="str">
            <v>&gt;4</v>
          </cell>
          <cell r="BB316" t="str">
            <v>yes</v>
          </cell>
          <cell r="BC316" t="str">
            <v>KK-3</v>
          </cell>
          <cell r="BD316">
            <v>1.65</v>
          </cell>
          <cell r="BE316" t="str">
            <v>เดี่ยว</v>
          </cell>
          <cell r="BF316" t="str">
            <v>เหนียว</v>
          </cell>
          <cell r="BG316" t="str">
            <v>ผ่าน</v>
          </cell>
          <cell r="BH316" t="str">
            <v>รถตัด</v>
          </cell>
        </row>
        <row r="317">
          <cell r="G317">
            <v>804645</v>
          </cell>
          <cell r="H317"/>
          <cell r="I317"/>
          <cell r="J317">
            <v>9.07</v>
          </cell>
          <cell r="K317">
            <v>9.07</v>
          </cell>
          <cell r="L317"/>
          <cell r="M317"/>
          <cell r="N317" t="str">
            <v>อ้อยตอ 1</v>
          </cell>
          <cell r="O317"/>
          <cell r="P317"/>
          <cell r="Q317">
            <v>0</v>
          </cell>
          <cell r="R317"/>
          <cell r="S317"/>
          <cell r="T317"/>
          <cell r="U317">
            <v>9.07</v>
          </cell>
          <cell r="V317"/>
          <cell r="W317">
            <v>9.07</v>
          </cell>
          <cell r="X317">
            <v>108.84</v>
          </cell>
          <cell r="Y317">
            <v>12</v>
          </cell>
          <cell r="Z317">
            <v>904.91390000000013</v>
          </cell>
          <cell r="AA317">
            <v>99.77000000000001</v>
          </cell>
          <cell r="AB317">
            <v>99.77000000000001</v>
          </cell>
          <cell r="AC317">
            <v>11</v>
          </cell>
          <cell r="AD317">
            <v>90.7</v>
          </cell>
          <cell r="AE317">
            <v>10</v>
          </cell>
          <cell r="AF317"/>
          <cell r="AG317">
            <v>15.780595369349502</v>
          </cell>
          <cell r="AH317">
            <v>242518</v>
          </cell>
          <cell r="AI317" t="str">
            <v>อ้อยตอ 1</v>
          </cell>
          <cell r="AJ317" t="str">
            <v>อ้อยตอ</v>
          </cell>
          <cell r="AK317" t="str">
            <v>2 ปี 3 ครั้ง</v>
          </cell>
          <cell r="AL317" t="str">
            <v>Sup</v>
          </cell>
          <cell r="AM317"/>
          <cell r="AN317">
            <v>0</v>
          </cell>
          <cell r="AO317">
            <v>0</v>
          </cell>
          <cell r="AP317"/>
          <cell r="AQ317" t="str">
            <v>ขุดขยายสระ601(รับน้ำ กส.)</v>
          </cell>
          <cell r="AR317" t="str">
            <v>Fully</v>
          </cell>
          <cell r="AS317">
            <v>0</v>
          </cell>
          <cell r="AT317"/>
          <cell r="AU317"/>
          <cell r="AV317"/>
          <cell r="AW317">
            <v>9.07</v>
          </cell>
          <cell r="AX317" t="str">
            <v>น้ำหยดMove</v>
          </cell>
          <cell r="AY317" t="str">
            <v>โซล่าเซลล์/ไฟฟ้า10%</v>
          </cell>
          <cell r="AZ317" t="str">
            <v>จ้างเหมา</v>
          </cell>
          <cell r="BA317" t="str">
            <v>&gt;4</v>
          </cell>
          <cell r="BB317" t="str">
            <v>yes</v>
          </cell>
          <cell r="BC317" t="str">
            <v>KK-3</v>
          </cell>
          <cell r="BD317">
            <v>1.65</v>
          </cell>
          <cell r="BE317" t="str">
            <v>เดี่ยว</v>
          </cell>
          <cell r="BF317" t="str">
            <v>เหนียว</v>
          </cell>
          <cell r="BG317" t="str">
            <v>ผ่าน</v>
          </cell>
          <cell r="BH317" t="str">
            <v>รถตัด</v>
          </cell>
        </row>
        <row r="318">
          <cell r="G318">
            <v>804646</v>
          </cell>
          <cell r="H318"/>
          <cell r="I318"/>
          <cell r="J318">
            <v>6.5</v>
          </cell>
          <cell r="K318">
            <v>6.5</v>
          </cell>
          <cell r="L318"/>
          <cell r="M318"/>
          <cell r="N318" t="str">
            <v>อ้อยตอ 1</v>
          </cell>
          <cell r="O318"/>
          <cell r="P318"/>
          <cell r="Q318">
            <v>0</v>
          </cell>
          <cell r="R318"/>
          <cell r="S318"/>
          <cell r="T318"/>
          <cell r="U318">
            <v>6.5</v>
          </cell>
          <cell r="V318"/>
          <cell r="W318">
            <v>6.5</v>
          </cell>
          <cell r="X318">
            <v>78</v>
          </cell>
          <cell r="Y318">
            <v>12</v>
          </cell>
          <cell r="Z318">
            <v>422.5</v>
          </cell>
          <cell r="AA318">
            <v>65</v>
          </cell>
          <cell r="AB318">
            <v>65</v>
          </cell>
          <cell r="AC318">
            <v>10</v>
          </cell>
          <cell r="AD318">
            <v>65</v>
          </cell>
          <cell r="AE318">
            <v>10</v>
          </cell>
          <cell r="AF318"/>
          <cell r="AG318">
            <v>16.466153846153848</v>
          </cell>
          <cell r="AH318">
            <v>242520</v>
          </cell>
          <cell r="AI318" t="str">
            <v>อ้อยตอ 1</v>
          </cell>
          <cell r="AJ318" t="str">
            <v>อ้อยตอ</v>
          </cell>
          <cell r="AK318" t="str">
            <v>2 ปี 3 ครั้ง</v>
          </cell>
          <cell r="AL318" t="str">
            <v>Sup</v>
          </cell>
          <cell r="AM318"/>
          <cell r="AN318">
            <v>0</v>
          </cell>
          <cell r="AO318">
            <v>0</v>
          </cell>
          <cell r="AP318"/>
          <cell r="AQ318">
            <v>0</v>
          </cell>
          <cell r="AR318" t="str">
            <v>Fully</v>
          </cell>
          <cell r="AS318">
            <v>0</v>
          </cell>
          <cell r="AT318"/>
          <cell r="AU318"/>
          <cell r="AV318"/>
          <cell r="AW318">
            <v>6.5</v>
          </cell>
          <cell r="AX318" t="str">
            <v>น้ำหยดMove</v>
          </cell>
          <cell r="AY318" t="str">
            <v>เครื่องยนต์</v>
          </cell>
          <cell r="AZ318" t="str">
            <v>จ้างเหมา</v>
          </cell>
          <cell r="BA318" t="str">
            <v>&gt;4</v>
          </cell>
          <cell r="BB318" t="str">
            <v>yes</v>
          </cell>
          <cell r="BC318" t="str">
            <v>KK-3</v>
          </cell>
          <cell r="BD318">
            <v>1.65</v>
          </cell>
          <cell r="BE318" t="str">
            <v>เดี่ยว</v>
          </cell>
          <cell r="BF318" t="str">
            <v>เหนียว</v>
          </cell>
          <cell r="BG318" t="str">
            <v>ผ่าน</v>
          </cell>
          <cell r="BH318" t="str">
            <v>รถตัด</v>
          </cell>
        </row>
        <row r="319">
          <cell r="G319">
            <v>804647</v>
          </cell>
          <cell r="H319"/>
          <cell r="I319"/>
          <cell r="J319">
            <v>9.01</v>
          </cell>
          <cell r="K319">
            <v>9.01</v>
          </cell>
          <cell r="L319"/>
          <cell r="M319"/>
          <cell r="N319" t="str">
            <v>อ้อยตอ 1</v>
          </cell>
          <cell r="O319"/>
          <cell r="P319"/>
          <cell r="Q319">
            <v>0</v>
          </cell>
          <cell r="R319"/>
          <cell r="S319"/>
          <cell r="T319"/>
          <cell r="U319">
            <v>9.01</v>
          </cell>
          <cell r="V319"/>
          <cell r="W319">
            <v>9.01</v>
          </cell>
          <cell r="X319">
            <v>108.12</v>
          </cell>
          <cell r="Y319">
            <v>12</v>
          </cell>
          <cell r="Z319">
            <v>811.80099999999993</v>
          </cell>
          <cell r="AA319">
            <v>90.1</v>
          </cell>
          <cell r="AB319">
            <v>90.1</v>
          </cell>
          <cell r="AC319">
            <v>10</v>
          </cell>
          <cell r="AD319">
            <v>90.1</v>
          </cell>
          <cell r="AE319">
            <v>10</v>
          </cell>
          <cell r="AF319"/>
          <cell r="AG319">
            <v>18.980022197558267</v>
          </cell>
          <cell r="AH319">
            <v>242520</v>
          </cell>
          <cell r="AI319" t="str">
            <v>อ้อยตอ 1</v>
          </cell>
          <cell r="AJ319" t="str">
            <v>อ้อยตอ</v>
          </cell>
          <cell r="AK319" t="str">
            <v>2 ปี 3 ครั้ง</v>
          </cell>
          <cell r="AL319" t="str">
            <v>Sup</v>
          </cell>
          <cell r="AM319"/>
          <cell r="AN319">
            <v>4800</v>
          </cell>
          <cell r="AO319">
            <v>1920</v>
          </cell>
          <cell r="AP319"/>
          <cell r="AQ319">
            <v>0</v>
          </cell>
          <cell r="AR319" t="str">
            <v>Fully</v>
          </cell>
          <cell r="AS319">
            <v>0</v>
          </cell>
          <cell r="AT319"/>
          <cell r="AU319"/>
          <cell r="AV319"/>
          <cell r="AW319">
            <v>9.01</v>
          </cell>
          <cell r="AX319" t="str">
            <v>น้ำหยดMove</v>
          </cell>
          <cell r="AY319" t="str">
            <v>เครื่องยนต์</v>
          </cell>
          <cell r="AZ319" t="str">
            <v>จ้างเหมา</v>
          </cell>
          <cell r="BA319" t="str">
            <v>&gt;4</v>
          </cell>
          <cell r="BB319" t="str">
            <v>yes</v>
          </cell>
          <cell r="BC319" t="str">
            <v>KK-3</v>
          </cell>
          <cell r="BD319">
            <v>1.65</v>
          </cell>
          <cell r="BE319" t="str">
            <v>เดี่ยว</v>
          </cell>
          <cell r="BF319" t="str">
            <v>เหนียว</v>
          </cell>
          <cell r="BG319" t="str">
            <v>ผ่าน</v>
          </cell>
          <cell r="BH319" t="str">
            <v>รถตัด</v>
          </cell>
        </row>
        <row r="320">
          <cell r="G320">
            <v>804648</v>
          </cell>
          <cell r="H320"/>
          <cell r="I320"/>
          <cell r="J320">
            <v>13.4</v>
          </cell>
          <cell r="K320">
            <v>13.02</v>
          </cell>
          <cell r="L320"/>
          <cell r="M320"/>
          <cell r="N320" t="str">
            <v>อ้อยตอ 1</v>
          </cell>
          <cell r="O320"/>
          <cell r="P320"/>
          <cell r="Q320">
            <v>0</v>
          </cell>
          <cell r="R320"/>
          <cell r="S320"/>
          <cell r="T320"/>
          <cell r="U320">
            <v>13.02</v>
          </cell>
          <cell r="V320"/>
          <cell r="W320">
            <v>13.02</v>
          </cell>
          <cell r="X320">
            <v>130.19999999999999</v>
          </cell>
          <cell r="Y320">
            <v>10</v>
          </cell>
          <cell r="Z320">
            <v>1695.2039999999997</v>
          </cell>
          <cell r="AA320">
            <v>130.19999999999999</v>
          </cell>
          <cell r="AB320">
            <v>130.19999999999999</v>
          </cell>
          <cell r="AC320">
            <v>10</v>
          </cell>
          <cell r="AD320">
            <v>130.19999999999999</v>
          </cell>
          <cell r="AE320">
            <v>10</v>
          </cell>
          <cell r="AF320"/>
          <cell r="AG320">
            <v>8.1052227342549923</v>
          </cell>
          <cell r="AH320">
            <v>242522</v>
          </cell>
          <cell r="AI320" t="str">
            <v>อ้อยตอ 1</v>
          </cell>
          <cell r="AJ320" t="str">
            <v>อ้อยตอ</v>
          </cell>
          <cell r="AK320" t="str">
            <v>2 ปี 3 ครั้ง</v>
          </cell>
          <cell r="AL320" t="str">
            <v>Sup</v>
          </cell>
          <cell r="AM320"/>
          <cell r="AN320">
            <v>0</v>
          </cell>
          <cell r="AO320">
            <v>0</v>
          </cell>
          <cell r="AP320"/>
          <cell r="AQ320" t="str">
            <v>ขุดขยายสระ601(รับน้ำ กส.)</v>
          </cell>
          <cell r="AR320" t="str">
            <v>Fully</v>
          </cell>
          <cell r="AS320">
            <v>0</v>
          </cell>
          <cell r="AT320"/>
          <cell r="AU320"/>
          <cell r="AV320"/>
          <cell r="AW320">
            <v>13.02</v>
          </cell>
          <cell r="AX320" t="str">
            <v>น้ำหยดMove</v>
          </cell>
          <cell r="AY320" t="str">
            <v>โซล่าเซลล์/ไฟฟ้า10%</v>
          </cell>
          <cell r="AZ320" t="str">
            <v>จ้างเหมา</v>
          </cell>
          <cell r="BA320" t="str">
            <v>&gt;4</v>
          </cell>
          <cell r="BB320" t="str">
            <v>yes</v>
          </cell>
          <cell r="BC320" t="str">
            <v>KK-3</v>
          </cell>
          <cell r="BD320">
            <v>1.65</v>
          </cell>
          <cell r="BE320" t="str">
            <v>เดี่ยว</v>
          </cell>
          <cell r="BF320" t="str">
            <v>เหนียว</v>
          </cell>
          <cell r="BG320" t="str">
            <v>ผ่าน</v>
          </cell>
          <cell r="BH320" t="str">
            <v>รถตัด</v>
          </cell>
        </row>
        <row r="321">
          <cell r="G321">
            <v>804649</v>
          </cell>
          <cell r="H321"/>
          <cell r="I321"/>
          <cell r="J321">
            <v>7.92</v>
          </cell>
          <cell r="K321">
            <v>7.92</v>
          </cell>
          <cell r="L321"/>
          <cell r="M321"/>
          <cell r="N321" t="str">
            <v>อ้อยตอ 1</v>
          </cell>
          <cell r="O321"/>
          <cell r="P321"/>
          <cell r="Q321">
            <v>0</v>
          </cell>
          <cell r="R321"/>
          <cell r="S321"/>
          <cell r="T321"/>
          <cell r="U321">
            <v>7.92</v>
          </cell>
          <cell r="V321"/>
          <cell r="W321">
            <v>7.92</v>
          </cell>
          <cell r="X321">
            <v>79.2</v>
          </cell>
          <cell r="Y321">
            <v>10</v>
          </cell>
          <cell r="Z321">
            <v>627.26400000000001</v>
          </cell>
          <cell r="AA321">
            <v>79.2</v>
          </cell>
          <cell r="AB321">
            <v>79.2</v>
          </cell>
          <cell r="AC321">
            <v>10</v>
          </cell>
          <cell r="AD321">
            <v>63.36</v>
          </cell>
          <cell r="AE321">
            <v>8</v>
          </cell>
          <cell r="AF321"/>
          <cell r="AG321">
            <v>9.2209595959595969</v>
          </cell>
          <cell r="AH321">
            <v>242521</v>
          </cell>
          <cell r="AI321" t="str">
            <v>อ้อยตอ 1</v>
          </cell>
          <cell r="AJ321" t="str">
            <v>อ้อยตอ</v>
          </cell>
          <cell r="AK321" t="str">
            <v>2 ปี 3 ครั้ง</v>
          </cell>
          <cell r="AL321" t="str">
            <v>Sup</v>
          </cell>
          <cell r="AM321"/>
          <cell r="AN321">
            <v>0</v>
          </cell>
          <cell r="AO321">
            <v>0</v>
          </cell>
          <cell r="AP321"/>
          <cell r="AQ321" t="str">
            <v>ขุดขยายสระ601(รับน้ำ กส.)</v>
          </cell>
          <cell r="AR321" t="str">
            <v>Fully</v>
          </cell>
          <cell r="AS321">
            <v>0</v>
          </cell>
          <cell r="AT321"/>
          <cell r="AU321"/>
          <cell r="AV321"/>
          <cell r="AW321">
            <v>7.92</v>
          </cell>
          <cell r="AX321" t="str">
            <v>น้ำหยดMove</v>
          </cell>
          <cell r="AY321" t="str">
            <v>เครื่องยนต์</v>
          </cell>
          <cell r="AZ321" t="str">
            <v>จ้างเหมา</v>
          </cell>
          <cell r="BA321" t="str">
            <v>&gt;4</v>
          </cell>
          <cell r="BB321" t="str">
            <v>yes</v>
          </cell>
          <cell r="BC321" t="str">
            <v>KK-3</v>
          </cell>
          <cell r="BD321">
            <v>1.65</v>
          </cell>
          <cell r="BE321" t="str">
            <v>เดี่ยว</v>
          </cell>
          <cell r="BF321" t="str">
            <v>เหนียว</v>
          </cell>
          <cell r="BG321" t="str">
            <v>ผ่าน</v>
          </cell>
          <cell r="BH321" t="str">
            <v>รถตัด</v>
          </cell>
        </row>
        <row r="322">
          <cell r="G322">
            <v>804650</v>
          </cell>
          <cell r="H322"/>
          <cell r="I322"/>
          <cell r="J322">
            <v>14</v>
          </cell>
          <cell r="K322">
            <v>14</v>
          </cell>
          <cell r="L322"/>
          <cell r="M322"/>
          <cell r="N322" t="str">
            <v>อ้อยตอ 1</v>
          </cell>
          <cell r="O322"/>
          <cell r="P322"/>
          <cell r="Q322">
            <v>0</v>
          </cell>
          <cell r="R322"/>
          <cell r="S322"/>
          <cell r="T322"/>
          <cell r="U322">
            <v>14</v>
          </cell>
          <cell r="V322"/>
          <cell r="W322">
            <v>14</v>
          </cell>
          <cell r="X322">
            <v>168</v>
          </cell>
          <cell r="Y322">
            <v>12</v>
          </cell>
          <cell r="Z322">
            <v>1960</v>
          </cell>
          <cell r="AA322">
            <v>140</v>
          </cell>
          <cell r="AB322">
            <v>140</v>
          </cell>
          <cell r="AC322">
            <v>10</v>
          </cell>
          <cell r="AD322">
            <v>168</v>
          </cell>
          <cell r="AE322">
            <v>12</v>
          </cell>
          <cell r="AF322"/>
          <cell r="AG322">
            <v>12.980714285714283</v>
          </cell>
          <cell r="AH322">
            <v>242521</v>
          </cell>
          <cell r="AI322" t="str">
            <v>อ้อยตอ 1</v>
          </cell>
          <cell r="AJ322" t="str">
            <v>อ้อยตอ</v>
          </cell>
          <cell r="AK322" t="str">
            <v>2 ปี 3 ครั้ง</v>
          </cell>
          <cell r="AL322" t="str">
            <v>Sup</v>
          </cell>
          <cell r="AM322"/>
          <cell r="AN322">
            <v>4800</v>
          </cell>
          <cell r="AO322">
            <v>3360</v>
          </cell>
          <cell r="AP322"/>
          <cell r="AQ322" t="str">
            <v>ขุดขยายสระ601(รับน้ำ กส.)</v>
          </cell>
          <cell r="AR322" t="str">
            <v>Fully</v>
          </cell>
          <cell r="AS322">
            <v>0</v>
          </cell>
          <cell r="AT322"/>
          <cell r="AU322"/>
          <cell r="AV322"/>
          <cell r="AW322">
            <v>14</v>
          </cell>
          <cell r="AX322" t="str">
            <v>น้ำหยดMove</v>
          </cell>
          <cell r="AY322" t="str">
            <v>โซล่าเซลล์/ไฟฟ้า10%</v>
          </cell>
          <cell r="AZ322" t="str">
            <v>จ้างเหมา</v>
          </cell>
          <cell r="BA322" t="str">
            <v>&gt;4</v>
          </cell>
          <cell r="BB322" t="str">
            <v>yes</v>
          </cell>
          <cell r="BC322" t="str">
            <v>KK-3</v>
          </cell>
          <cell r="BD322">
            <v>1.65</v>
          </cell>
          <cell r="BE322" t="str">
            <v>เดี่ยว</v>
          </cell>
          <cell r="BF322" t="str">
            <v>เหนียว</v>
          </cell>
          <cell r="BG322" t="str">
            <v>ผ่าน</v>
          </cell>
          <cell r="BH322" t="str">
            <v>รถตัด</v>
          </cell>
        </row>
        <row r="323">
          <cell r="G323">
            <v>804651</v>
          </cell>
          <cell r="H323"/>
          <cell r="I323"/>
          <cell r="J323">
            <v>18.22</v>
          </cell>
          <cell r="K323">
            <v>18.22</v>
          </cell>
          <cell r="L323"/>
          <cell r="M323"/>
          <cell r="N323" t="str">
            <v>อ้อยตอ 1</v>
          </cell>
          <cell r="O323"/>
          <cell r="P323"/>
          <cell r="Q323">
            <v>0</v>
          </cell>
          <cell r="R323"/>
          <cell r="S323"/>
          <cell r="T323"/>
          <cell r="U323">
            <v>18.22</v>
          </cell>
          <cell r="V323"/>
          <cell r="W323">
            <v>18.22</v>
          </cell>
          <cell r="X323">
            <v>218.64</v>
          </cell>
          <cell r="Y323">
            <v>12</v>
          </cell>
          <cell r="Z323">
            <v>3319.6839999999997</v>
          </cell>
          <cell r="AA323">
            <v>182.2</v>
          </cell>
          <cell r="AB323">
            <v>182.2</v>
          </cell>
          <cell r="AC323">
            <v>10</v>
          </cell>
          <cell r="AD323">
            <v>182.2</v>
          </cell>
          <cell r="AE323">
            <v>10</v>
          </cell>
          <cell r="AF323"/>
          <cell r="AG323">
            <v>14.809549945115258</v>
          </cell>
          <cell r="AH323">
            <v>242567</v>
          </cell>
          <cell r="AI323" t="str">
            <v>อ้อยตอ 1</v>
          </cell>
          <cell r="AJ323" t="str">
            <v>อ้อยตอ</v>
          </cell>
          <cell r="AK323" t="str">
            <v>2 ปี 3 ครั้ง</v>
          </cell>
          <cell r="AL323" t="str">
            <v>Fully</v>
          </cell>
          <cell r="AM323"/>
          <cell r="AN323">
            <v>0</v>
          </cell>
          <cell r="AO323">
            <v>0</v>
          </cell>
          <cell r="AP323"/>
          <cell r="AQ323" t="str">
            <v>ขุดขยายสระ601(รับน้ำ กส.)</v>
          </cell>
          <cell r="AR323" t="str">
            <v>Fully</v>
          </cell>
          <cell r="AS323">
            <v>0</v>
          </cell>
          <cell r="AT323"/>
          <cell r="AU323"/>
          <cell r="AV323"/>
          <cell r="AW323">
            <v>18.22</v>
          </cell>
          <cell r="AX323" t="str">
            <v>น้ำหยดMove</v>
          </cell>
          <cell r="AY323" t="str">
            <v>โซล่าเซลล์/ไฟฟ้า10%</v>
          </cell>
          <cell r="AZ323" t="str">
            <v>จ้างเหมา</v>
          </cell>
          <cell r="BA323" t="str">
            <v>&gt;4</v>
          </cell>
          <cell r="BB323" t="str">
            <v>yes</v>
          </cell>
          <cell r="BC323" t="str">
            <v>KK-3</v>
          </cell>
          <cell r="BD323">
            <v>1.65</v>
          </cell>
          <cell r="BE323" t="str">
            <v>เดี่ยว</v>
          </cell>
          <cell r="BF323" t="str">
            <v>เหนียว</v>
          </cell>
          <cell r="BG323" t="str">
            <v>ผ่าน</v>
          </cell>
          <cell r="BH323" t="str">
            <v>รถตัด</v>
          </cell>
        </row>
        <row r="324">
          <cell r="G324">
            <v>804652</v>
          </cell>
          <cell r="H324"/>
          <cell r="I324"/>
          <cell r="J324">
            <v>14.58</v>
          </cell>
          <cell r="K324">
            <v>14.58</v>
          </cell>
          <cell r="L324"/>
          <cell r="M324"/>
          <cell r="N324" t="str">
            <v>ให้ชาวไร่เช่า</v>
          </cell>
          <cell r="O324"/>
          <cell r="P324"/>
          <cell r="Q324">
            <v>0</v>
          </cell>
          <cell r="R324">
            <v>14.58</v>
          </cell>
          <cell r="S324"/>
          <cell r="T324"/>
          <cell r="U324"/>
          <cell r="V324"/>
          <cell r="W324">
            <v>0</v>
          </cell>
          <cell r="X324"/>
          <cell r="Y324"/>
          <cell r="Z324"/>
          <cell r="AA324"/>
          <cell r="AB324"/>
          <cell r="AC324"/>
          <cell r="AD324"/>
          <cell r="AE324"/>
          <cell r="AF324"/>
          <cell r="AG324" t="e">
            <v>#DIV/0!</v>
          </cell>
          <cell r="AH324"/>
          <cell r="AI324"/>
          <cell r="AJ324"/>
          <cell r="AK324" t="str">
            <v>2 ปี 3 ครั้ง</v>
          </cell>
          <cell r="AL324" t="str">
            <v>Rain</v>
          </cell>
          <cell r="AM324"/>
          <cell r="AN324">
            <v>0</v>
          </cell>
          <cell r="AO324">
            <v>0</v>
          </cell>
          <cell r="AP324"/>
          <cell r="AQ324">
            <v>0</v>
          </cell>
          <cell r="AR324"/>
          <cell r="AS324"/>
          <cell r="AT324"/>
          <cell r="AU324"/>
          <cell r="AV324"/>
          <cell r="AW324"/>
          <cell r="AX324"/>
          <cell r="AY324"/>
          <cell r="AZ324"/>
          <cell r="BA324"/>
          <cell r="BB324"/>
          <cell r="BC324"/>
          <cell r="BD324"/>
          <cell r="BE324"/>
          <cell r="BF324" t="str">
            <v>เหนียว</v>
          </cell>
          <cell r="BG324"/>
          <cell r="BH324"/>
        </row>
        <row r="325">
          <cell r="G325">
            <v>804653</v>
          </cell>
          <cell r="H325"/>
          <cell r="I325"/>
          <cell r="J325">
            <v>6.38</v>
          </cell>
          <cell r="K325">
            <v>6.38</v>
          </cell>
          <cell r="L325"/>
          <cell r="M325"/>
          <cell r="N325" t="str">
            <v>ให้ชาวไร่เช่า</v>
          </cell>
          <cell r="O325"/>
          <cell r="P325"/>
          <cell r="Q325">
            <v>0</v>
          </cell>
          <cell r="R325">
            <v>6.38</v>
          </cell>
          <cell r="S325"/>
          <cell r="T325"/>
          <cell r="U325"/>
          <cell r="V325"/>
          <cell r="W325">
            <v>0</v>
          </cell>
          <cell r="X325"/>
          <cell r="Y325"/>
          <cell r="Z325"/>
          <cell r="AA325"/>
          <cell r="AB325"/>
          <cell r="AC325"/>
          <cell r="AD325"/>
          <cell r="AE325"/>
          <cell r="AF325"/>
          <cell r="AG325">
            <v>3.2821316614420066</v>
          </cell>
          <cell r="AH325"/>
          <cell r="AI325"/>
          <cell r="AJ325"/>
          <cell r="AK325" t="str">
            <v>2 ปี 3 ครั้ง</v>
          </cell>
          <cell r="AL325" t="str">
            <v>Sup</v>
          </cell>
          <cell r="AM325"/>
          <cell r="AN325">
            <v>2457</v>
          </cell>
          <cell r="AO325">
            <v>491.40000000000003</v>
          </cell>
          <cell r="AP325"/>
          <cell r="AQ325">
            <v>0</v>
          </cell>
          <cell r="AR325"/>
          <cell r="AS325"/>
          <cell r="AT325"/>
          <cell r="AU325"/>
          <cell r="AV325"/>
          <cell r="AW325"/>
          <cell r="AX325"/>
          <cell r="AY325"/>
          <cell r="AZ325"/>
          <cell r="BA325"/>
          <cell r="BB325"/>
          <cell r="BC325"/>
          <cell r="BD325"/>
          <cell r="BE325"/>
          <cell r="BF325" t="str">
            <v>เหนียว</v>
          </cell>
          <cell r="BG325"/>
          <cell r="BH325"/>
        </row>
        <row r="326">
          <cell r="G326">
            <v>804662</v>
          </cell>
          <cell r="H326"/>
          <cell r="I326"/>
          <cell r="J326">
            <v>41.27</v>
          </cell>
          <cell r="K326">
            <v>41.26</v>
          </cell>
          <cell r="L326"/>
          <cell r="M326"/>
          <cell r="N326" t="str">
            <v>อ้อยน้ำราด</v>
          </cell>
          <cell r="O326" t="str">
            <v>ถนน</v>
          </cell>
          <cell r="P326">
            <v>5.259999999999998</v>
          </cell>
          <cell r="Q326">
            <v>0</v>
          </cell>
          <cell r="R326"/>
          <cell r="S326"/>
          <cell r="T326"/>
          <cell r="U326">
            <v>36</v>
          </cell>
          <cell r="V326"/>
          <cell r="W326">
            <v>36</v>
          </cell>
          <cell r="X326">
            <v>540</v>
          </cell>
          <cell r="Y326">
            <v>15</v>
          </cell>
          <cell r="Z326">
            <v>19440</v>
          </cell>
          <cell r="AA326">
            <v>540</v>
          </cell>
          <cell r="AB326">
            <v>540</v>
          </cell>
          <cell r="AC326">
            <v>15</v>
          </cell>
          <cell r="AD326">
            <v>648</v>
          </cell>
          <cell r="AE326">
            <v>18</v>
          </cell>
          <cell r="AF326"/>
          <cell r="AG326">
            <v>9.2816666666666681</v>
          </cell>
          <cell r="AH326">
            <v>242531</v>
          </cell>
          <cell r="AI326" t="str">
            <v>อ้อยน้ำราด</v>
          </cell>
          <cell r="AJ326" t="str">
            <v>อ้อยปลูก</v>
          </cell>
          <cell r="AK326" t="str">
            <v>2 ปี 3 ครั้ง</v>
          </cell>
          <cell r="AL326" t="str">
            <v>Fully</v>
          </cell>
          <cell r="AM326"/>
          <cell r="AN326">
            <v>0</v>
          </cell>
          <cell r="AO326">
            <v>0</v>
          </cell>
          <cell r="AP326"/>
          <cell r="AQ326" t="str">
            <v>ขุดขยายสระ601(รับน้ำ กส.)</v>
          </cell>
          <cell r="AR326" t="str">
            <v>Fully</v>
          </cell>
          <cell r="AS326">
            <v>0</v>
          </cell>
          <cell r="AT326"/>
          <cell r="AU326"/>
          <cell r="AV326"/>
          <cell r="AW326">
            <v>36</v>
          </cell>
          <cell r="AX326" t="str">
            <v>น้ำหยดFix</v>
          </cell>
          <cell r="AY326" t="str">
            <v>โซล่าเซลล์/ไฟฟ้า10%</v>
          </cell>
          <cell r="AZ326" t="str">
            <v>ทำเอง รายวัน</v>
          </cell>
          <cell r="BA326" t="str">
            <v>&gt;4</v>
          </cell>
          <cell r="BB326" t="str">
            <v>yes</v>
          </cell>
          <cell r="BC326" t="str">
            <v>KK-3</v>
          </cell>
          <cell r="BD326">
            <v>1.85</v>
          </cell>
          <cell r="BE326" t="str">
            <v>คู่</v>
          </cell>
          <cell r="BF326" t="str">
            <v>เหนียว</v>
          </cell>
          <cell r="BG326" t="str">
            <v>ผ่าน</v>
          </cell>
          <cell r="BH326" t="str">
            <v>รถตัด</v>
          </cell>
        </row>
        <row r="327">
          <cell r="G327">
            <v>804663</v>
          </cell>
          <cell r="H327"/>
          <cell r="I327"/>
          <cell r="J327">
            <v>21.65</v>
          </cell>
          <cell r="K327">
            <v>21.65</v>
          </cell>
          <cell r="L327"/>
          <cell r="M327"/>
          <cell r="N327" t="str">
            <v>อ้อยตอ 1</v>
          </cell>
          <cell r="O327"/>
          <cell r="P327"/>
          <cell r="Q327">
            <v>0</v>
          </cell>
          <cell r="R327"/>
          <cell r="S327"/>
          <cell r="T327"/>
          <cell r="U327">
            <v>21.65</v>
          </cell>
          <cell r="V327"/>
          <cell r="W327">
            <v>21.65</v>
          </cell>
          <cell r="X327">
            <v>238.14999999999998</v>
          </cell>
          <cell r="Y327">
            <v>11</v>
          </cell>
          <cell r="Z327">
            <v>5155.9474999999993</v>
          </cell>
          <cell r="AA327">
            <v>238.14999999999998</v>
          </cell>
          <cell r="AB327">
            <v>238.14999999999998</v>
          </cell>
          <cell r="AC327">
            <v>11</v>
          </cell>
          <cell r="AD327">
            <v>259.79999999999995</v>
          </cell>
          <cell r="AE327">
            <v>12</v>
          </cell>
          <cell r="AF327"/>
          <cell r="AG327">
            <v>6.7085450346420332</v>
          </cell>
          <cell r="AH327">
            <v>242511</v>
          </cell>
          <cell r="AI327" t="str">
            <v>อ้อยตอ 1</v>
          </cell>
          <cell r="AJ327" t="str">
            <v>อ้อยตอ</v>
          </cell>
          <cell r="AK327" t="str">
            <v>2 ปี 3 ครั้ง</v>
          </cell>
          <cell r="AL327" t="str">
            <v>Sup</v>
          </cell>
          <cell r="AM327"/>
          <cell r="AN327">
            <v>0</v>
          </cell>
          <cell r="AO327">
            <v>0</v>
          </cell>
          <cell r="AP327"/>
          <cell r="AQ327" t="str">
            <v>ขุดขยายสระ601(รับน้ำ กส.)</v>
          </cell>
          <cell r="AR327" t="str">
            <v>Fully</v>
          </cell>
          <cell r="AS327">
            <v>0</v>
          </cell>
          <cell r="AT327"/>
          <cell r="AU327"/>
          <cell r="AV327"/>
          <cell r="AW327">
            <v>21.65</v>
          </cell>
          <cell r="AX327" t="str">
            <v>น้ำหยดMove</v>
          </cell>
          <cell r="AY327" t="str">
            <v>โซล่าเซลล์/ไฟฟ้า10%</v>
          </cell>
          <cell r="AZ327" t="str">
            <v>จ้างเหมา</v>
          </cell>
          <cell r="BA327" t="str">
            <v>&gt;4</v>
          </cell>
          <cell r="BB327" t="str">
            <v>yes</v>
          </cell>
          <cell r="BC327" t="str">
            <v>KK-3</v>
          </cell>
          <cell r="BD327">
            <v>1.85</v>
          </cell>
          <cell r="BE327" t="str">
            <v>เดี่ยว</v>
          </cell>
          <cell r="BF327" t="str">
            <v>เหนียว</v>
          </cell>
          <cell r="BG327" t="str">
            <v>ผ่าน</v>
          </cell>
          <cell r="BH327" t="str">
            <v>รถตัด</v>
          </cell>
        </row>
        <row r="328">
          <cell r="G328">
            <v>804664</v>
          </cell>
          <cell r="H328"/>
          <cell r="I328"/>
          <cell r="J328">
            <v>50.89</v>
          </cell>
          <cell r="K328">
            <v>50.79</v>
          </cell>
          <cell r="L328"/>
          <cell r="M328"/>
          <cell r="N328" t="str">
            <v>อ้อยตอ 1</v>
          </cell>
          <cell r="O328"/>
          <cell r="P328"/>
          <cell r="Q328">
            <v>0</v>
          </cell>
          <cell r="R328"/>
          <cell r="S328"/>
          <cell r="T328"/>
          <cell r="U328">
            <v>50.79</v>
          </cell>
          <cell r="V328"/>
          <cell r="W328">
            <v>50.79</v>
          </cell>
          <cell r="X328">
            <v>558.68999999999994</v>
          </cell>
          <cell r="Y328">
            <v>11</v>
          </cell>
          <cell r="Z328">
            <v>25796.240999999998</v>
          </cell>
          <cell r="AA328">
            <v>507.9</v>
          </cell>
          <cell r="AB328">
            <v>507.9</v>
          </cell>
          <cell r="AC328">
            <v>10</v>
          </cell>
          <cell r="AD328">
            <v>507.9</v>
          </cell>
          <cell r="AE328">
            <v>10</v>
          </cell>
          <cell r="AF328"/>
          <cell r="AG328">
            <v>11.122661941327035</v>
          </cell>
          <cell r="AH328">
            <v>242510</v>
          </cell>
          <cell r="AI328" t="str">
            <v>อ้อยตอ 1</v>
          </cell>
          <cell r="AJ328" t="str">
            <v>อ้อยตอ</v>
          </cell>
          <cell r="AK328" t="str">
            <v>2 ปี 3 ครั้ง</v>
          </cell>
          <cell r="AL328" t="str">
            <v>Sup</v>
          </cell>
          <cell r="AM328"/>
          <cell r="AN328">
            <v>0</v>
          </cell>
          <cell r="AO328">
            <v>0</v>
          </cell>
          <cell r="AP328"/>
          <cell r="AQ328" t="str">
            <v>ขุดขยายสระ601(รับน้ำ กส.)</v>
          </cell>
          <cell r="AR328" t="str">
            <v>Fully</v>
          </cell>
          <cell r="AS328">
            <v>0</v>
          </cell>
          <cell r="AT328"/>
          <cell r="AU328"/>
          <cell r="AV328"/>
          <cell r="AW328">
            <v>50.79</v>
          </cell>
          <cell r="AX328" t="str">
            <v>น้ำหยดMove</v>
          </cell>
          <cell r="AY328" t="str">
            <v>โซล่าเซลล์/ไฟฟ้า10%</v>
          </cell>
          <cell r="AZ328" t="str">
            <v>จ้างเหมา</v>
          </cell>
          <cell r="BA328" t="str">
            <v>&gt;4</v>
          </cell>
          <cell r="BB328" t="str">
            <v>yes</v>
          </cell>
          <cell r="BC328" t="str">
            <v>KK-3</v>
          </cell>
          <cell r="BD328">
            <v>1.65</v>
          </cell>
          <cell r="BE328" t="str">
            <v>เดี่ยว</v>
          </cell>
          <cell r="BF328" t="str">
            <v>เหนียว</v>
          </cell>
          <cell r="BG328" t="str">
            <v>ผ่าน</v>
          </cell>
          <cell r="BH328" t="str">
            <v>รถตัด</v>
          </cell>
        </row>
        <row r="329">
          <cell r="G329">
            <v>804665</v>
          </cell>
          <cell r="H329"/>
          <cell r="I329"/>
          <cell r="J329">
            <v>0</v>
          </cell>
          <cell r="K329">
            <v>0</v>
          </cell>
          <cell r="L329"/>
          <cell r="M329"/>
          <cell r="N329" t="str">
            <v>โรงปั้มชายห้วย</v>
          </cell>
          <cell r="O329"/>
          <cell r="P329"/>
          <cell r="Q329">
            <v>0</v>
          </cell>
          <cell r="R329"/>
          <cell r="S329"/>
          <cell r="T329"/>
          <cell r="U329"/>
          <cell r="V329"/>
          <cell r="W329">
            <v>0</v>
          </cell>
          <cell r="X329"/>
          <cell r="Y329"/>
          <cell r="Z329"/>
          <cell r="AA329"/>
          <cell r="AB329"/>
          <cell r="AC329"/>
          <cell r="AD329"/>
          <cell r="AE329"/>
          <cell r="AF329"/>
          <cell r="AG329">
            <v>0</v>
          </cell>
          <cell r="AH329"/>
          <cell r="AI329"/>
          <cell r="AJ329"/>
          <cell r="AK329" t="str">
            <v>2 ปี 3 ครั้ง</v>
          </cell>
          <cell r="AL329">
            <v>0</v>
          </cell>
          <cell r="AM329"/>
          <cell r="AN329">
            <v>0</v>
          </cell>
          <cell r="AO329">
            <v>0</v>
          </cell>
          <cell r="AP329"/>
          <cell r="AQ329">
            <v>0</v>
          </cell>
          <cell r="AR329"/>
          <cell r="AS329"/>
          <cell r="AT329"/>
          <cell r="AU329"/>
          <cell r="AV329"/>
          <cell r="AW329"/>
          <cell r="AX329"/>
          <cell r="AY329"/>
          <cell r="AZ329"/>
          <cell r="BA329"/>
          <cell r="BB329"/>
          <cell r="BC329"/>
          <cell r="BD329"/>
          <cell r="BE329"/>
          <cell r="BF329" t="str">
            <v>เหนียว</v>
          </cell>
          <cell r="BG329"/>
          <cell r="BH329"/>
        </row>
        <row r="330">
          <cell r="G330">
            <v>804666</v>
          </cell>
          <cell r="H330"/>
          <cell r="I330"/>
          <cell r="J330">
            <v>0</v>
          </cell>
          <cell r="K330">
            <v>0</v>
          </cell>
          <cell r="L330"/>
          <cell r="M330"/>
          <cell r="N330" t="str">
            <v>โรงปั้ม</v>
          </cell>
          <cell r="O330"/>
          <cell r="P330"/>
          <cell r="Q330">
            <v>0</v>
          </cell>
          <cell r="R330"/>
          <cell r="S330"/>
          <cell r="T330"/>
          <cell r="U330"/>
          <cell r="V330"/>
          <cell r="W330">
            <v>0</v>
          </cell>
          <cell r="X330"/>
          <cell r="Y330"/>
          <cell r="Z330"/>
          <cell r="AA330"/>
          <cell r="AB330"/>
          <cell r="AC330"/>
          <cell r="AD330"/>
          <cell r="AE330"/>
          <cell r="AF330"/>
          <cell r="AG330">
            <v>0</v>
          </cell>
          <cell r="AH330"/>
          <cell r="AI330"/>
          <cell r="AJ330"/>
          <cell r="AK330" t="str">
            <v>2 ปี 3 ครั้ง</v>
          </cell>
          <cell r="AL330">
            <v>0</v>
          </cell>
          <cell r="AM330"/>
          <cell r="AN330">
            <v>0</v>
          </cell>
          <cell r="AO330">
            <v>0</v>
          </cell>
          <cell r="AP330"/>
          <cell r="AQ330">
            <v>0</v>
          </cell>
          <cell r="AR330"/>
          <cell r="AS330"/>
          <cell r="AT330"/>
          <cell r="AU330"/>
          <cell r="AV330"/>
          <cell r="AW330"/>
          <cell r="AX330"/>
          <cell r="AY330"/>
          <cell r="AZ330"/>
          <cell r="BA330"/>
          <cell r="BB330"/>
          <cell r="BC330"/>
          <cell r="BD330"/>
          <cell r="BE330"/>
          <cell r="BF330" t="str">
            <v>เหนียว</v>
          </cell>
          <cell r="BG330"/>
          <cell r="BH330"/>
        </row>
        <row r="331">
          <cell r="G331">
            <v>809001</v>
          </cell>
          <cell r="H331"/>
          <cell r="I331"/>
          <cell r="J331">
            <v>42.25</v>
          </cell>
          <cell r="K331">
            <v>42.25</v>
          </cell>
          <cell r="L331"/>
          <cell r="M331"/>
          <cell r="N331" t="str">
            <v>ให้ชาวไร่เช่า</v>
          </cell>
          <cell r="O331"/>
          <cell r="P331"/>
          <cell r="Q331"/>
          <cell r="R331">
            <v>42.25</v>
          </cell>
          <cell r="S331"/>
          <cell r="T331"/>
          <cell r="U331"/>
          <cell r="V331"/>
          <cell r="W331">
            <v>0</v>
          </cell>
          <cell r="X331"/>
          <cell r="Y331"/>
          <cell r="Z331"/>
          <cell r="AA331"/>
          <cell r="AB331"/>
          <cell r="AC331"/>
          <cell r="AD331"/>
          <cell r="AE331"/>
          <cell r="AF331"/>
          <cell r="AG331">
            <v>0</v>
          </cell>
          <cell r="AH331"/>
          <cell r="AI331"/>
          <cell r="AJ331"/>
          <cell r="AK331" t="str">
            <v>2 ปี 3 ครั้ง</v>
          </cell>
          <cell r="AL331" t="str">
            <v>Fully</v>
          </cell>
          <cell r="AM331"/>
          <cell r="AN331"/>
          <cell r="AO331"/>
          <cell r="AP331"/>
          <cell r="AQ331">
            <v>0</v>
          </cell>
          <cell r="AR331"/>
          <cell r="AS331"/>
          <cell r="AT331"/>
          <cell r="AU331"/>
          <cell r="AV331"/>
          <cell r="AW331"/>
          <cell r="AX331"/>
          <cell r="AY331"/>
          <cell r="AZ331"/>
          <cell r="BA331"/>
          <cell r="BB331"/>
          <cell r="BC331"/>
          <cell r="BD331"/>
          <cell r="BE331"/>
          <cell r="BF331" t="str">
            <v xml:space="preserve">ทราย </v>
          </cell>
          <cell r="BG331"/>
          <cell r="BH331"/>
        </row>
        <row r="332">
          <cell r="G332">
            <v>809003</v>
          </cell>
          <cell r="H332"/>
          <cell r="I332"/>
          <cell r="J332">
            <v>48.56</v>
          </cell>
          <cell r="K332">
            <v>41.43</v>
          </cell>
          <cell r="L332"/>
          <cell r="M332"/>
          <cell r="N332" t="str">
            <v>ให้ชาวไร่เช่า</v>
          </cell>
          <cell r="O332"/>
          <cell r="P332"/>
          <cell r="Q332"/>
          <cell r="R332">
            <v>41.43</v>
          </cell>
          <cell r="S332"/>
          <cell r="T332"/>
          <cell r="U332"/>
          <cell r="V332"/>
          <cell r="W332">
            <v>0</v>
          </cell>
          <cell r="X332"/>
          <cell r="Y332"/>
          <cell r="Z332"/>
          <cell r="AA332"/>
          <cell r="AB332"/>
          <cell r="AC332"/>
          <cell r="AD332"/>
          <cell r="AE332"/>
          <cell r="AF332"/>
          <cell r="AG332">
            <v>0</v>
          </cell>
          <cell r="AH332"/>
          <cell r="AI332"/>
          <cell r="AJ332"/>
          <cell r="AK332" t="str">
            <v>2 ปี 3 ครั้ง</v>
          </cell>
          <cell r="AL332" t="str">
            <v>Fully</v>
          </cell>
          <cell r="AM332"/>
          <cell r="AN332"/>
          <cell r="AO332"/>
          <cell r="AP332"/>
          <cell r="AQ332">
            <v>0</v>
          </cell>
          <cell r="AR332"/>
          <cell r="AS332"/>
          <cell r="AT332"/>
          <cell r="AU332"/>
          <cell r="AV332"/>
          <cell r="AW332"/>
          <cell r="AX332"/>
          <cell r="AY332"/>
          <cell r="AZ332"/>
          <cell r="BA332"/>
          <cell r="BB332"/>
          <cell r="BC332"/>
          <cell r="BD332"/>
          <cell r="BE332"/>
          <cell r="BF332" t="str">
            <v xml:space="preserve">ทราย </v>
          </cell>
          <cell r="BG332"/>
          <cell r="BH332"/>
        </row>
        <row r="333">
          <cell r="G333">
            <v>809004</v>
          </cell>
          <cell r="H333"/>
          <cell r="I333"/>
          <cell r="J333">
            <v>26.55</v>
          </cell>
          <cell r="K333">
            <v>26.55</v>
          </cell>
          <cell r="L333"/>
          <cell r="M333"/>
          <cell r="N333" t="str">
            <v>ให้ชาวไร่เช่า</v>
          </cell>
          <cell r="O333"/>
          <cell r="P333"/>
          <cell r="Q333"/>
          <cell r="R333">
            <v>26.55</v>
          </cell>
          <cell r="S333"/>
          <cell r="T333"/>
          <cell r="U333"/>
          <cell r="V333"/>
          <cell r="W333">
            <v>0</v>
          </cell>
          <cell r="X333"/>
          <cell r="Y333"/>
          <cell r="Z333"/>
          <cell r="AA333"/>
          <cell r="AB333"/>
          <cell r="AC333"/>
          <cell r="AD333"/>
          <cell r="AE333"/>
          <cell r="AF333"/>
          <cell r="AG333">
            <v>0</v>
          </cell>
          <cell r="AH333"/>
          <cell r="AI333"/>
          <cell r="AJ333"/>
          <cell r="AK333" t="str">
            <v>2 ปี 3 ครั้ง</v>
          </cell>
          <cell r="AL333" t="str">
            <v>Fully</v>
          </cell>
          <cell r="AM333"/>
          <cell r="AN333"/>
          <cell r="AO333"/>
          <cell r="AP333"/>
          <cell r="AQ333">
            <v>0</v>
          </cell>
          <cell r="AR333"/>
          <cell r="AS333"/>
          <cell r="AT333"/>
          <cell r="AU333"/>
          <cell r="AV333"/>
          <cell r="AW333"/>
          <cell r="AX333"/>
          <cell r="AY333"/>
          <cell r="AZ333"/>
          <cell r="BA333"/>
          <cell r="BB333"/>
          <cell r="BC333"/>
          <cell r="BD333"/>
          <cell r="BE333"/>
          <cell r="BF333" t="str">
            <v xml:space="preserve">ทราย </v>
          </cell>
          <cell r="BG333"/>
          <cell r="BH333"/>
        </row>
        <row r="334">
          <cell r="G334">
            <v>809005</v>
          </cell>
          <cell r="H334"/>
          <cell r="I334"/>
          <cell r="J334">
            <v>39.17</v>
          </cell>
          <cell r="K334">
            <v>36.270000000000003</v>
          </cell>
          <cell r="L334"/>
          <cell r="M334"/>
          <cell r="N334" t="str">
            <v>ให้ชาวไร่เช่า</v>
          </cell>
          <cell r="O334"/>
          <cell r="P334"/>
          <cell r="Q334"/>
          <cell r="R334">
            <v>36.270000000000003</v>
          </cell>
          <cell r="S334"/>
          <cell r="T334"/>
          <cell r="U334"/>
          <cell r="V334"/>
          <cell r="W334">
            <v>0</v>
          </cell>
          <cell r="X334"/>
          <cell r="Y334"/>
          <cell r="Z334"/>
          <cell r="AA334"/>
          <cell r="AB334"/>
          <cell r="AC334"/>
          <cell r="AD334"/>
          <cell r="AE334"/>
          <cell r="AF334"/>
          <cell r="AG334">
            <v>0</v>
          </cell>
          <cell r="AH334"/>
          <cell r="AI334"/>
          <cell r="AJ334"/>
          <cell r="AK334" t="str">
            <v>2 ปี 3 ครั้ง</v>
          </cell>
          <cell r="AL334" t="str">
            <v>Fully</v>
          </cell>
          <cell r="AM334"/>
          <cell r="AN334"/>
          <cell r="AO334"/>
          <cell r="AP334"/>
          <cell r="AQ334">
            <v>0</v>
          </cell>
          <cell r="AR334"/>
          <cell r="AS334"/>
          <cell r="AT334"/>
          <cell r="AU334"/>
          <cell r="AV334"/>
          <cell r="AW334"/>
          <cell r="AX334"/>
          <cell r="AY334"/>
          <cell r="AZ334"/>
          <cell r="BA334"/>
          <cell r="BB334"/>
          <cell r="BC334"/>
          <cell r="BD334"/>
          <cell r="BE334"/>
          <cell r="BF334" t="str">
            <v xml:space="preserve">ทราย </v>
          </cell>
          <cell r="BG334"/>
          <cell r="BH334"/>
        </row>
        <row r="335">
          <cell r="G335">
            <v>809006</v>
          </cell>
          <cell r="H335"/>
          <cell r="I335"/>
          <cell r="J335">
            <v>29.98</v>
          </cell>
          <cell r="K335">
            <v>29.98</v>
          </cell>
          <cell r="L335"/>
          <cell r="M335"/>
          <cell r="N335" t="str">
            <v>ให้ชาวไร่เช่า</v>
          </cell>
          <cell r="O335"/>
          <cell r="P335"/>
          <cell r="Q335"/>
          <cell r="R335">
            <v>29.98</v>
          </cell>
          <cell r="S335"/>
          <cell r="T335"/>
          <cell r="U335"/>
          <cell r="V335"/>
          <cell r="W335">
            <v>0</v>
          </cell>
          <cell r="X335"/>
          <cell r="Y335"/>
          <cell r="Z335"/>
          <cell r="AA335"/>
          <cell r="AB335"/>
          <cell r="AC335"/>
          <cell r="AD335"/>
          <cell r="AE335"/>
          <cell r="AF335"/>
          <cell r="AG335">
            <v>0</v>
          </cell>
          <cell r="AH335"/>
          <cell r="AI335"/>
          <cell r="AJ335"/>
          <cell r="AK335" t="str">
            <v>2 ปี 3 ครั้ง</v>
          </cell>
          <cell r="AL335" t="str">
            <v>Fully</v>
          </cell>
          <cell r="AM335"/>
          <cell r="AN335"/>
          <cell r="AO335"/>
          <cell r="AP335"/>
          <cell r="AQ335">
            <v>0</v>
          </cell>
          <cell r="AR335"/>
          <cell r="AS335"/>
          <cell r="AT335"/>
          <cell r="AU335"/>
          <cell r="AV335"/>
          <cell r="AW335"/>
          <cell r="AX335"/>
          <cell r="AY335"/>
          <cell r="AZ335"/>
          <cell r="BA335"/>
          <cell r="BB335"/>
          <cell r="BC335"/>
          <cell r="BD335"/>
          <cell r="BE335"/>
          <cell r="BF335" t="str">
            <v xml:space="preserve">ทราย </v>
          </cell>
          <cell r="BG335"/>
          <cell r="BH335"/>
        </row>
        <row r="336">
          <cell r="G336">
            <v>809007</v>
          </cell>
          <cell r="H336"/>
          <cell r="I336"/>
          <cell r="J336">
            <v>36.82</v>
          </cell>
          <cell r="K336">
            <v>36.82</v>
          </cell>
          <cell r="L336"/>
          <cell r="M336"/>
          <cell r="N336" t="str">
            <v>ให้ชาวไร่เช่า</v>
          </cell>
          <cell r="O336"/>
          <cell r="P336"/>
          <cell r="Q336"/>
          <cell r="R336">
            <v>36.82</v>
          </cell>
          <cell r="S336"/>
          <cell r="T336"/>
          <cell r="U336"/>
          <cell r="V336"/>
          <cell r="W336">
            <v>0</v>
          </cell>
          <cell r="X336"/>
          <cell r="Y336"/>
          <cell r="Z336"/>
          <cell r="AA336"/>
          <cell r="AB336"/>
          <cell r="AC336"/>
          <cell r="AD336"/>
          <cell r="AE336"/>
          <cell r="AF336"/>
          <cell r="AG336">
            <v>0</v>
          </cell>
          <cell r="AH336"/>
          <cell r="AI336"/>
          <cell r="AJ336"/>
          <cell r="AK336" t="str">
            <v>2 ปี 3 ครั้ง</v>
          </cell>
          <cell r="AL336" t="str">
            <v>Fully</v>
          </cell>
          <cell r="AM336"/>
          <cell r="AN336"/>
          <cell r="AO336"/>
          <cell r="AP336"/>
          <cell r="AQ336">
            <v>0</v>
          </cell>
          <cell r="AR336"/>
          <cell r="AS336"/>
          <cell r="AT336"/>
          <cell r="AU336"/>
          <cell r="AV336"/>
          <cell r="AW336"/>
          <cell r="AX336"/>
          <cell r="AY336"/>
          <cell r="AZ336"/>
          <cell r="BA336"/>
          <cell r="BB336"/>
          <cell r="BC336"/>
          <cell r="BD336"/>
          <cell r="BE336"/>
          <cell r="BF336" t="str">
            <v xml:space="preserve">ทราย </v>
          </cell>
          <cell r="BG336"/>
          <cell r="BH336"/>
        </row>
        <row r="337">
          <cell r="G337">
            <v>809008</v>
          </cell>
          <cell r="H337"/>
          <cell r="I337"/>
          <cell r="J337">
            <v>8.6</v>
          </cell>
          <cell r="K337">
            <v>8.6</v>
          </cell>
          <cell r="L337"/>
          <cell r="M337"/>
          <cell r="N337" t="str">
            <v>ให้ชาวไร่เช่า</v>
          </cell>
          <cell r="O337"/>
          <cell r="P337"/>
          <cell r="Q337"/>
          <cell r="R337">
            <v>8.6</v>
          </cell>
          <cell r="S337"/>
          <cell r="T337"/>
          <cell r="U337"/>
          <cell r="V337"/>
          <cell r="W337">
            <v>0</v>
          </cell>
          <cell r="X337"/>
          <cell r="Y337"/>
          <cell r="Z337"/>
          <cell r="AA337"/>
          <cell r="AB337"/>
          <cell r="AC337"/>
          <cell r="AD337"/>
          <cell r="AE337"/>
          <cell r="AF337"/>
          <cell r="AG337">
            <v>0</v>
          </cell>
          <cell r="AH337"/>
          <cell r="AI337"/>
          <cell r="AJ337"/>
          <cell r="AK337" t="str">
            <v>2 ปี 3 ครั้ง</v>
          </cell>
          <cell r="AL337" t="str">
            <v>Fully</v>
          </cell>
          <cell r="AM337"/>
          <cell r="AN337"/>
          <cell r="AO337"/>
          <cell r="AP337"/>
          <cell r="AQ337">
            <v>0</v>
          </cell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  <cell r="BB337"/>
          <cell r="BC337"/>
          <cell r="BD337"/>
          <cell r="BE337"/>
          <cell r="BF337" t="str">
            <v xml:space="preserve">ทราย </v>
          </cell>
          <cell r="BG337"/>
          <cell r="BH337"/>
        </row>
        <row r="338">
          <cell r="G338">
            <v>809009</v>
          </cell>
          <cell r="H338"/>
          <cell r="I338"/>
          <cell r="J338">
            <v>29.39</v>
          </cell>
          <cell r="K338">
            <v>29.39</v>
          </cell>
          <cell r="L338"/>
          <cell r="M338"/>
          <cell r="N338" t="str">
            <v>ให้ชาวไร่เช่า</v>
          </cell>
          <cell r="O338"/>
          <cell r="P338"/>
          <cell r="Q338"/>
          <cell r="R338">
            <v>29.39</v>
          </cell>
          <cell r="S338"/>
          <cell r="T338"/>
          <cell r="U338"/>
          <cell r="V338"/>
          <cell r="W338">
            <v>0</v>
          </cell>
          <cell r="X338"/>
          <cell r="Y338"/>
          <cell r="Z338"/>
          <cell r="AA338"/>
          <cell r="AB338"/>
          <cell r="AC338"/>
          <cell r="AD338"/>
          <cell r="AE338"/>
          <cell r="AF338"/>
          <cell r="AG338">
            <v>0</v>
          </cell>
          <cell r="AH338"/>
          <cell r="AI338"/>
          <cell r="AJ338"/>
          <cell r="AK338" t="str">
            <v>2 ปี 3 ครั้ง</v>
          </cell>
          <cell r="AL338" t="str">
            <v>Fully</v>
          </cell>
          <cell r="AM338"/>
          <cell r="AN338"/>
          <cell r="AO338"/>
          <cell r="AP338"/>
          <cell r="AQ338">
            <v>0</v>
          </cell>
          <cell r="AR338"/>
          <cell r="AS338"/>
          <cell r="AT338"/>
          <cell r="AU338"/>
          <cell r="AV338"/>
          <cell r="AW338"/>
          <cell r="AX338"/>
          <cell r="AY338"/>
          <cell r="AZ338"/>
          <cell r="BA338"/>
          <cell r="BB338"/>
          <cell r="BC338"/>
          <cell r="BD338"/>
          <cell r="BE338"/>
          <cell r="BF338" t="str">
            <v xml:space="preserve">ทราย </v>
          </cell>
          <cell r="BG338"/>
          <cell r="BH338"/>
        </row>
        <row r="339">
          <cell r="G339">
            <v>809010</v>
          </cell>
          <cell r="H339"/>
          <cell r="I339"/>
          <cell r="J339">
            <v>3.34</v>
          </cell>
          <cell r="K339">
            <v>3.34</v>
          </cell>
          <cell r="L339"/>
          <cell r="M339"/>
          <cell r="N339" t="str">
            <v>ให้ชาวไร่เช่า</v>
          </cell>
          <cell r="O339"/>
          <cell r="P339"/>
          <cell r="Q339"/>
          <cell r="R339">
            <v>3.34</v>
          </cell>
          <cell r="S339"/>
          <cell r="T339"/>
          <cell r="U339"/>
          <cell r="V339"/>
          <cell r="W339">
            <v>0</v>
          </cell>
          <cell r="X339"/>
          <cell r="Y339"/>
          <cell r="Z339"/>
          <cell r="AA339"/>
          <cell r="AB339"/>
          <cell r="AC339"/>
          <cell r="AD339"/>
          <cell r="AE339"/>
          <cell r="AF339"/>
          <cell r="AG339">
            <v>0</v>
          </cell>
          <cell r="AH339"/>
          <cell r="AI339"/>
          <cell r="AJ339"/>
          <cell r="AK339" t="str">
            <v>2 ปี 3 ครั้ง</v>
          </cell>
          <cell r="AL339" t="str">
            <v>Fully</v>
          </cell>
          <cell r="AM339"/>
          <cell r="AN339"/>
          <cell r="AO339"/>
          <cell r="AP339"/>
          <cell r="AQ339">
            <v>0</v>
          </cell>
          <cell r="AR339"/>
          <cell r="AS339"/>
          <cell r="AT339"/>
          <cell r="AU339"/>
          <cell r="AV339"/>
          <cell r="AW339"/>
          <cell r="AX339"/>
          <cell r="AY339"/>
          <cell r="AZ339"/>
          <cell r="BA339"/>
          <cell r="BB339"/>
          <cell r="BC339"/>
          <cell r="BD339"/>
          <cell r="BE339"/>
          <cell r="BF339" t="str">
            <v xml:space="preserve">ทราย </v>
          </cell>
          <cell r="BG339"/>
          <cell r="BH339"/>
        </row>
        <row r="340">
          <cell r="G340">
            <v>809011</v>
          </cell>
          <cell r="H340"/>
          <cell r="I340"/>
          <cell r="J340">
            <v>9.3800000000000008</v>
          </cell>
          <cell r="K340">
            <v>9.3800000000000008</v>
          </cell>
          <cell r="L340"/>
          <cell r="M340"/>
          <cell r="N340" t="str">
            <v>ให้ชาวไร่เช่า</v>
          </cell>
          <cell r="O340" t="str">
            <v>พื้นที่รกร้าง</v>
          </cell>
          <cell r="P340"/>
          <cell r="Q340"/>
          <cell r="R340">
            <v>9.3800000000000008</v>
          </cell>
          <cell r="S340"/>
          <cell r="T340"/>
          <cell r="U340"/>
          <cell r="V340"/>
          <cell r="W340">
            <v>0</v>
          </cell>
          <cell r="X340"/>
          <cell r="Y340"/>
          <cell r="Z340"/>
          <cell r="AA340"/>
          <cell r="AB340"/>
          <cell r="AC340"/>
          <cell r="AD340"/>
          <cell r="AE340"/>
          <cell r="AF340"/>
          <cell r="AG340">
            <v>0</v>
          </cell>
          <cell r="AH340"/>
          <cell r="AI340"/>
          <cell r="AJ340"/>
          <cell r="AK340" t="str">
            <v>2 ปี 3 ครั้ง</v>
          </cell>
          <cell r="AL340" t="str">
            <v>Fully</v>
          </cell>
          <cell r="AM340"/>
          <cell r="AN340"/>
          <cell r="AO340"/>
          <cell r="AP340"/>
          <cell r="AQ340">
            <v>0</v>
          </cell>
          <cell r="AR340"/>
          <cell r="AS340"/>
          <cell r="AT340"/>
          <cell r="AU340"/>
          <cell r="AV340"/>
          <cell r="AW340"/>
          <cell r="AX340"/>
          <cell r="AY340"/>
          <cell r="AZ340"/>
          <cell r="BA340"/>
          <cell r="BB340"/>
          <cell r="BC340"/>
          <cell r="BD340"/>
          <cell r="BE340"/>
          <cell r="BF340" t="str">
            <v xml:space="preserve">ทราย </v>
          </cell>
          <cell r="BG340"/>
          <cell r="BH340"/>
        </row>
        <row r="341">
          <cell r="G341">
            <v>809012</v>
          </cell>
          <cell r="H341"/>
          <cell r="I341"/>
          <cell r="J341">
            <v>13.83</v>
          </cell>
          <cell r="K341">
            <v>13.83</v>
          </cell>
          <cell r="L341"/>
          <cell r="M341"/>
          <cell r="N341" t="str">
            <v>ให้ชาวไร่เช่า</v>
          </cell>
          <cell r="O341" t="str">
            <v>พื้นที่รกร้าง</v>
          </cell>
          <cell r="P341"/>
          <cell r="Q341"/>
          <cell r="R341">
            <v>13.83</v>
          </cell>
          <cell r="S341"/>
          <cell r="T341"/>
          <cell r="U341"/>
          <cell r="V341"/>
          <cell r="W341">
            <v>0</v>
          </cell>
          <cell r="X341"/>
          <cell r="Y341"/>
          <cell r="Z341"/>
          <cell r="AA341"/>
          <cell r="AB341"/>
          <cell r="AC341"/>
          <cell r="AD341"/>
          <cell r="AE341"/>
          <cell r="AF341"/>
          <cell r="AG341">
            <v>0</v>
          </cell>
          <cell r="AH341"/>
          <cell r="AI341"/>
          <cell r="AJ341"/>
          <cell r="AK341" t="str">
            <v>2 ปี 3 ครั้ง</v>
          </cell>
          <cell r="AL341" t="str">
            <v>Fully</v>
          </cell>
          <cell r="AM341"/>
          <cell r="AN341"/>
          <cell r="AO341"/>
          <cell r="AP341"/>
          <cell r="AQ341">
            <v>0</v>
          </cell>
          <cell r="AR341"/>
          <cell r="AS341"/>
          <cell r="AT341"/>
          <cell r="AU341"/>
          <cell r="AV341"/>
          <cell r="AW341"/>
          <cell r="AX341"/>
          <cell r="AY341"/>
          <cell r="AZ341"/>
          <cell r="BA341"/>
          <cell r="BB341"/>
          <cell r="BC341"/>
          <cell r="BD341"/>
          <cell r="BE341"/>
          <cell r="BF341" t="str">
            <v xml:space="preserve">ทราย </v>
          </cell>
          <cell r="BG341"/>
          <cell r="BH341"/>
        </row>
        <row r="342">
          <cell r="G342">
            <v>809013</v>
          </cell>
          <cell r="H342"/>
          <cell r="I342"/>
          <cell r="J342">
            <v>19.23</v>
          </cell>
          <cell r="K342">
            <v>19.23</v>
          </cell>
          <cell r="L342"/>
          <cell r="M342"/>
          <cell r="N342" t="str">
            <v>ให้ชาวไร่เช่า</v>
          </cell>
          <cell r="O342" t="str">
            <v>พื้นที่รกร้าง</v>
          </cell>
          <cell r="P342"/>
          <cell r="Q342"/>
          <cell r="R342">
            <v>19.23</v>
          </cell>
          <cell r="S342"/>
          <cell r="T342"/>
          <cell r="U342"/>
          <cell r="V342"/>
          <cell r="W342">
            <v>0</v>
          </cell>
          <cell r="X342"/>
          <cell r="Y342"/>
          <cell r="Z342"/>
          <cell r="AA342"/>
          <cell r="AB342"/>
          <cell r="AC342"/>
          <cell r="AD342"/>
          <cell r="AE342"/>
          <cell r="AF342"/>
          <cell r="AG342">
            <v>0</v>
          </cell>
          <cell r="AH342"/>
          <cell r="AI342"/>
          <cell r="AJ342"/>
          <cell r="AK342" t="str">
            <v>2 ปี 3 ครั้ง</v>
          </cell>
          <cell r="AL342" t="str">
            <v>Fully</v>
          </cell>
          <cell r="AM342"/>
          <cell r="AN342"/>
          <cell r="AO342"/>
          <cell r="AP342"/>
          <cell r="AQ342">
            <v>0</v>
          </cell>
          <cell r="AR342"/>
          <cell r="AS342"/>
          <cell r="AT342"/>
          <cell r="AU342"/>
          <cell r="AV342"/>
          <cell r="AW342"/>
          <cell r="AX342"/>
          <cell r="AY342"/>
          <cell r="AZ342"/>
          <cell r="BA342"/>
          <cell r="BB342"/>
          <cell r="BC342"/>
          <cell r="BD342"/>
          <cell r="BE342"/>
          <cell r="BF342" t="str">
            <v xml:space="preserve">ทราย </v>
          </cell>
          <cell r="BG342"/>
          <cell r="BH342"/>
        </row>
        <row r="343">
          <cell r="G343">
            <v>809014</v>
          </cell>
          <cell r="H343"/>
          <cell r="I343"/>
          <cell r="J343">
            <v>7.22</v>
          </cell>
          <cell r="K343">
            <v>7.22</v>
          </cell>
          <cell r="L343"/>
          <cell r="M343"/>
          <cell r="N343" t="str">
            <v>สระน้ำ</v>
          </cell>
          <cell r="O343" t="str">
            <v>สระน้ำ</v>
          </cell>
          <cell r="P343">
            <v>7.22</v>
          </cell>
          <cell r="Q343">
            <v>0</v>
          </cell>
          <cell r="R343"/>
          <cell r="S343"/>
          <cell r="T343"/>
          <cell r="U343"/>
          <cell r="V343"/>
          <cell r="W343">
            <v>0</v>
          </cell>
          <cell r="X343"/>
          <cell r="Y343"/>
          <cell r="Z343"/>
          <cell r="AA343"/>
          <cell r="AB343"/>
          <cell r="AC343"/>
          <cell r="AD343"/>
          <cell r="AE343"/>
          <cell r="AF343"/>
          <cell r="AG343">
            <v>0</v>
          </cell>
          <cell r="AH343"/>
          <cell r="AI343"/>
          <cell r="AJ343"/>
          <cell r="AK343" t="str">
            <v>2 ปี 3 ครั้ง</v>
          </cell>
          <cell r="AL343" t="str">
            <v>sup</v>
          </cell>
          <cell r="AM343"/>
          <cell r="AN343"/>
          <cell r="AO343"/>
          <cell r="AP343"/>
          <cell r="AQ343">
            <v>0</v>
          </cell>
          <cell r="AR343"/>
          <cell r="AS343"/>
          <cell r="AT343"/>
          <cell r="AU343"/>
          <cell r="AV343"/>
          <cell r="AW343"/>
          <cell r="AX343"/>
          <cell r="AY343"/>
          <cell r="AZ343"/>
          <cell r="BA343"/>
          <cell r="BB343"/>
          <cell r="BC343"/>
          <cell r="BD343"/>
          <cell r="BE343"/>
          <cell r="BF343" t="str">
            <v xml:space="preserve">ทราย </v>
          </cell>
          <cell r="BG343"/>
          <cell r="BH343"/>
        </row>
        <row r="344">
          <cell r="G344">
            <v>809015</v>
          </cell>
          <cell r="H344"/>
          <cell r="I344"/>
          <cell r="J344">
            <v>18.63</v>
          </cell>
          <cell r="K344">
            <v>18.63</v>
          </cell>
          <cell r="L344"/>
          <cell r="M344"/>
          <cell r="N344" t="str">
            <v>ให้ชาวไร่เช่า</v>
          </cell>
          <cell r="O344"/>
          <cell r="P344"/>
          <cell r="Q344"/>
          <cell r="R344">
            <v>18.63</v>
          </cell>
          <cell r="S344"/>
          <cell r="T344"/>
          <cell r="U344"/>
          <cell r="V344"/>
          <cell r="W344">
            <v>0</v>
          </cell>
          <cell r="X344"/>
          <cell r="Y344"/>
          <cell r="Z344"/>
          <cell r="AA344"/>
          <cell r="AB344"/>
          <cell r="AC344"/>
          <cell r="AD344"/>
          <cell r="AE344"/>
          <cell r="AF344"/>
          <cell r="AG344">
            <v>0</v>
          </cell>
          <cell r="AH344"/>
          <cell r="AI344"/>
          <cell r="AJ344"/>
          <cell r="AK344" t="str">
            <v>2 ปี 3 ครั้ง</v>
          </cell>
          <cell r="AL344" t="str">
            <v>Fully</v>
          </cell>
          <cell r="AM344"/>
          <cell r="AN344"/>
          <cell r="AO344"/>
          <cell r="AP344"/>
          <cell r="AQ344">
            <v>0</v>
          </cell>
          <cell r="AR344"/>
          <cell r="AS344"/>
          <cell r="AT344"/>
          <cell r="AU344"/>
          <cell r="AV344"/>
          <cell r="AW344"/>
          <cell r="AX344"/>
          <cell r="AY344"/>
          <cell r="AZ344"/>
          <cell r="BA344"/>
          <cell r="BB344"/>
          <cell r="BC344"/>
          <cell r="BD344"/>
          <cell r="BE344"/>
          <cell r="BF344" t="str">
            <v xml:space="preserve">ทราย </v>
          </cell>
          <cell r="BG344"/>
          <cell r="BH344"/>
        </row>
        <row r="345">
          <cell r="G345">
            <v>809016</v>
          </cell>
          <cell r="H345"/>
          <cell r="I345"/>
          <cell r="J345">
            <v>41.56</v>
          </cell>
          <cell r="K345">
            <v>41.56</v>
          </cell>
          <cell r="L345"/>
          <cell r="M345"/>
          <cell r="N345" t="str">
            <v>ให้ชาวไร่เช่า</v>
          </cell>
          <cell r="O345"/>
          <cell r="P345"/>
          <cell r="Q345"/>
          <cell r="R345">
            <v>41.56</v>
          </cell>
          <cell r="S345"/>
          <cell r="T345"/>
          <cell r="U345"/>
          <cell r="V345"/>
          <cell r="W345">
            <v>0</v>
          </cell>
          <cell r="X345"/>
          <cell r="Y345"/>
          <cell r="Z345"/>
          <cell r="AA345"/>
          <cell r="AB345"/>
          <cell r="AC345"/>
          <cell r="AD345"/>
          <cell r="AE345"/>
          <cell r="AF345"/>
          <cell r="AG345">
            <v>0</v>
          </cell>
          <cell r="AH345"/>
          <cell r="AI345"/>
          <cell r="AJ345"/>
          <cell r="AK345" t="str">
            <v>2 ปี 3 ครั้ง</v>
          </cell>
          <cell r="AL345" t="str">
            <v>Fully</v>
          </cell>
          <cell r="AM345"/>
          <cell r="AN345"/>
          <cell r="AO345"/>
          <cell r="AP345"/>
          <cell r="AQ345">
            <v>0</v>
          </cell>
          <cell r="AR345"/>
          <cell r="AS345"/>
          <cell r="AT345"/>
          <cell r="AU345"/>
          <cell r="AV345"/>
          <cell r="AW345"/>
          <cell r="AX345"/>
          <cell r="AY345"/>
          <cell r="AZ345"/>
          <cell r="BA345"/>
          <cell r="BB345"/>
          <cell r="BC345"/>
          <cell r="BD345"/>
          <cell r="BE345"/>
          <cell r="BF345" t="str">
            <v xml:space="preserve">ทราย </v>
          </cell>
          <cell r="BG345"/>
          <cell r="BH345"/>
        </row>
        <row r="346">
          <cell r="G346">
            <v>809017</v>
          </cell>
          <cell r="H346"/>
          <cell r="I346"/>
          <cell r="J346">
            <v>28.5</v>
          </cell>
          <cell r="K346">
            <v>28.5</v>
          </cell>
          <cell r="L346"/>
          <cell r="M346"/>
          <cell r="N346" t="str">
            <v>ให้ชาวไร่เช่า</v>
          </cell>
          <cell r="O346"/>
          <cell r="P346"/>
          <cell r="Q346"/>
          <cell r="R346">
            <v>28.5</v>
          </cell>
          <cell r="S346"/>
          <cell r="T346"/>
          <cell r="U346"/>
          <cell r="V346"/>
          <cell r="W346">
            <v>0</v>
          </cell>
          <cell r="X346"/>
          <cell r="Y346"/>
          <cell r="Z346"/>
          <cell r="AA346"/>
          <cell r="AB346"/>
          <cell r="AC346"/>
          <cell r="AD346"/>
          <cell r="AE346"/>
          <cell r="AF346"/>
          <cell r="AG346">
            <v>0</v>
          </cell>
          <cell r="AH346"/>
          <cell r="AI346"/>
          <cell r="AJ346"/>
          <cell r="AK346" t="str">
            <v>2 ปี 3 ครั้ง</v>
          </cell>
          <cell r="AL346" t="str">
            <v>Fully</v>
          </cell>
          <cell r="AM346"/>
          <cell r="AN346"/>
          <cell r="AO346"/>
          <cell r="AP346"/>
          <cell r="AQ346">
            <v>0</v>
          </cell>
          <cell r="AR346"/>
          <cell r="AS346"/>
          <cell r="AT346"/>
          <cell r="AU346"/>
          <cell r="AV346"/>
          <cell r="AW346"/>
          <cell r="AX346"/>
          <cell r="AY346"/>
          <cell r="AZ346"/>
          <cell r="BA346"/>
          <cell r="BB346"/>
          <cell r="BC346"/>
          <cell r="BD346"/>
          <cell r="BE346"/>
          <cell r="BF346" t="str">
            <v xml:space="preserve">ทราย </v>
          </cell>
          <cell r="BG346"/>
          <cell r="BH346"/>
        </row>
        <row r="347">
          <cell r="G347">
            <v>809018</v>
          </cell>
          <cell r="H347"/>
          <cell r="I347"/>
          <cell r="J347">
            <v>27.59</v>
          </cell>
          <cell r="K347">
            <v>27.59</v>
          </cell>
          <cell r="L347"/>
          <cell r="M347"/>
          <cell r="N347" t="str">
            <v>ให้ชาวไร่เช่า</v>
          </cell>
          <cell r="O347" t="str">
            <v>พื้นที่รกร้าง</v>
          </cell>
          <cell r="P347"/>
          <cell r="Q347"/>
          <cell r="R347">
            <v>27.59</v>
          </cell>
          <cell r="S347"/>
          <cell r="T347"/>
          <cell r="U347"/>
          <cell r="V347"/>
          <cell r="W347">
            <v>0</v>
          </cell>
          <cell r="X347"/>
          <cell r="Y347"/>
          <cell r="Z347"/>
          <cell r="AA347"/>
          <cell r="AB347"/>
          <cell r="AC347"/>
          <cell r="AD347"/>
          <cell r="AE347"/>
          <cell r="AF347"/>
          <cell r="AG347">
            <v>0</v>
          </cell>
          <cell r="AH347"/>
          <cell r="AI347"/>
          <cell r="AJ347"/>
          <cell r="AK347" t="str">
            <v>2 ปี 3 ครั้ง</v>
          </cell>
          <cell r="AL347" t="str">
            <v>Rain</v>
          </cell>
          <cell r="AM347"/>
          <cell r="AN347"/>
          <cell r="AO347"/>
          <cell r="AP347"/>
          <cell r="AQ347">
            <v>0</v>
          </cell>
          <cell r="AR347"/>
          <cell r="AS347"/>
          <cell r="AT347"/>
          <cell r="AU347"/>
          <cell r="AV347"/>
          <cell r="AW347"/>
          <cell r="AX347"/>
          <cell r="AY347"/>
          <cell r="AZ347"/>
          <cell r="BA347"/>
          <cell r="BB347"/>
          <cell r="BC347"/>
          <cell r="BD347"/>
          <cell r="BE347"/>
          <cell r="BF347" t="str">
            <v xml:space="preserve">ทราย </v>
          </cell>
          <cell r="BG347"/>
          <cell r="BH347"/>
        </row>
        <row r="348">
          <cell r="G348">
            <v>809019</v>
          </cell>
          <cell r="H348"/>
          <cell r="I348"/>
          <cell r="J348">
            <v>42.02</v>
          </cell>
          <cell r="K348">
            <v>42.02</v>
          </cell>
          <cell r="L348"/>
          <cell r="M348"/>
          <cell r="N348" t="str">
            <v>ให้ชาวไร่เช่า</v>
          </cell>
          <cell r="O348" t="str">
            <v>พื้นที่รกร้าง</v>
          </cell>
          <cell r="P348"/>
          <cell r="Q348"/>
          <cell r="R348">
            <v>42.02</v>
          </cell>
          <cell r="S348"/>
          <cell r="T348"/>
          <cell r="U348"/>
          <cell r="V348"/>
          <cell r="W348">
            <v>0</v>
          </cell>
          <cell r="X348"/>
          <cell r="Y348"/>
          <cell r="Z348"/>
          <cell r="AA348"/>
          <cell r="AB348"/>
          <cell r="AC348"/>
          <cell r="AD348"/>
          <cell r="AE348"/>
          <cell r="AF348"/>
          <cell r="AG348">
            <v>0</v>
          </cell>
          <cell r="AH348"/>
          <cell r="AI348"/>
          <cell r="AJ348"/>
          <cell r="AK348" t="str">
            <v>2 ปี 3 ครั้ง</v>
          </cell>
          <cell r="AL348" t="str">
            <v>Rain</v>
          </cell>
          <cell r="AM348"/>
          <cell r="AN348"/>
          <cell r="AO348"/>
          <cell r="AP348"/>
          <cell r="AQ348">
            <v>0</v>
          </cell>
          <cell r="AR348"/>
          <cell r="AS348"/>
          <cell r="AT348"/>
          <cell r="AU348"/>
          <cell r="AV348"/>
          <cell r="AW348"/>
          <cell r="AX348"/>
          <cell r="AY348"/>
          <cell r="AZ348"/>
          <cell r="BA348"/>
          <cell r="BB348"/>
          <cell r="BC348"/>
          <cell r="BD348"/>
          <cell r="BE348"/>
          <cell r="BF348" t="str">
            <v xml:space="preserve">ทราย </v>
          </cell>
          <cell r="BG348"/>
          <cell r="BH348"/>
        </row>
        <row r="349">
          <cell r="G349">
            <v>809020</v>
          </cell>
          <cell r="H349"/>
          <cell r="I349"/>
          <cell r="J349">
            <v>8.5</v>
          </cell>
          <cell r="K349">
            <v>8.5</v>
          </cell>
          <cell r="L349"/>
          <cell r="M349"/>
          <cell r="N349" t="str">
            <v>ให้ชาวไร่เช่า</v>
          </cell>
          <cell r="O349"/>
          <cell r="P349"/>
          <cell r="Q349"/>
          <cell r="R349">
            <v>8.5</v>
          </cell>
          <cell r="S349"/>
          <cell r="T349"/>
          <cell r="U349"/>
          <cell r="V349"/>
          <cell r="W349">
            <v>0</v>
          </cell>
          <cell r="X349"/>
          <cell r="Y349"/>
          <cell r="Z349"/>
          <cell r="AA349"/>
          <cell r="AB349"/>
          <cell r="AC349"/>
          <cell r="AD349"/>
          <cell r="AE349"/>
          <cell r="AF349"/>
          <cell r="AG349">
            <v>0</v>
          </cell>
          <cell r="AH349"/>
          <cell r="AI349"/>
          <cell r="AJ349"/>
          <cell r="AK349" t="str">
            <v>2 ปี 3 ครั้ง</v>
          </cell>
          <cell r="AL349" t="str">
            <v>Fully</v>
          </cell>
          <cell r="AM349"/>
          <cell r="AN349"/>
          <cell r="AO349"/>
          <cell r="AP349"/>
          <cell r="AQ349">
            <v>0</v>
          </cell>
          <cell r="AR349"/>
          <cell r="AS349"/>
          <cell r="AT349"/>
          <cell r="AU349"/>
          <cell r="AV349"/>
          <cell r="AW349"/>
          <cell r="AX349"/>
          <cell r="AY349"/>
          <cell r="AZ349"/>
          <cell r="BA349"/>
          <cell r="BB349"/>
          <cell r="BC349"/>
          <cell r="BD349"/>
          <cell r="BE349"/>
          <cell r="BF349" t="str">
            <v xml:space="preserve">ทราย </v>
          </cell>
          <cell r="BG349"/>
          <cell r="BH349"/>
        </row>
        <row r="350">
          <cell r="G350">
            <v>809021</v>
          </cell>
          <cell r="H350"/>
          <cell r="I350"/>
          <cell r="J350">
            <v>28.3</v>
          </cell>
          <cell r="K350">
            <v>28.3</v>
          </cell>
          <cell r="L350"/>
          <cell r="M350"/>
          <cell r="N350" t="str">
            <v>ให้ชาวไร่เช่า</v>
          </cell>
          <cell r="O350"/>
          <cell r="P350"/>
          <cell r="Q350"/>
          <cell r="R350">
            <v>28.3</v>
          </cell>
          <cell r="S350"/>
          <cell r="T350"/>
          <cell r="U350"/>
          <cell r="V350"/>
          <cell r="W350">
            <v>0</v>
          </cell>
          <cell r="X350"/>
          <cell r="Y350"/>
          <cell r="Z350"/>
          <cell r="AA350"/>
          <cell r="AB350"/>
          <cell r="AC350"/>
          <cell r="AD350"/>
          <cell r="AE350"/>
          <cell r="AF350"/>
          <cell r="AG350">
            <v>0</v>
          </cell>
          <cell r="AH350"/>
          <cell r="AI350"/>
          <cell r="AJ350"/>
          <cell r="AK350" t="str">
            <v>2 ปี 3 ครั้ง</v>
          </cell>
          <cell r="AL350" t="str">
            <v>sup</v>
          </cell>
          <cell r="AM350"/>
          <cell r="AN350"/>
          <cell r="AO350"/>
          <cell r="AP350"/>
          <cell r="AQ350">
            <v>0</v>
          </cell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  <cell r="BB350"/>
          <cell r="BC350"/>
          <cell r="BD350"/>
          <cell r="BE350"/>
          <cell r="BF350" t="str">
            <v xml:space="preserve">ทราย </v>
          </cell>
          <cell r="BG350"/>
          <cell r="BH350"/>
        </row>
        <row r="351">
          <cell r="G351">
            <v>809022</v>
          </cell>
          <cell r="H351"/>
          <cell r="I351"/>
          <cell r="J351">
            <v>18.95</v>
          </cell>
          <cell r="K351">
            <v>18.95</v>
          </cell>
          <cell r="L351"/>
          <cell r="M351"/>
          <cell r="N351" t="str">
            <v>ให้ชาวไร่เช่า</v>
          </cell>
          <cell r="O351"/>
          <cell r="P351"/>
          <cell r="Q351"/>
          <cell r="R351">
            <v>18.95</v>
          </cell>
          <cell r="S351"/>
          <cell r="T351"/>
          <cell r="U351"/>
          <cell r="V351"/>
          <cell r="W351">
            <v>0</v>
          </cell>
          <cell r="X351"/>
          <cell r="Y351"/>
          <cell r="Z351"/>
          <cell r="AA351"/>
          <cell r="AB351"/>
          <cell r="AC351"/>
          <cell r="AD351"/>
          <cell r="AE351"/>
          <cell r="AF351"/>
          <cell r="AG351">
            <v>0</v>
          </cell>
          <cell r="AH351"/>
          <cell r="AI351"/>
          <cell r="AJ351"/>
          <cell r="AK351" t="str">
            <v>2 ปี 3 ครั้ง</v>
          </cell>
          <cell r="AL351" t="str">
            <v>sup</v>
          </cell>
          <cell r="AM351"/>
          <cell r="AN351"/>
          <cell r="AO351"/>
          <cell r="AP351"/>
          <cell r="AQ351">
            <v>0</v>
          </cell>
          <cell r="AR351"/>
          <cell r="AS351"/>
          <cell r="AT351"/>
          <cell r="AU351"/>
          <cell r="AV351"/>
          <cell r="AW351"/>
          <cell r="AX351"/>
          <cell r="AY351"/>
          <cell r="AZ351"/>
          <cell r="BA351"/>
          <cell r="BB351"/>
          <cell r="BC351"/>
          <cell r="BD351"/>
          <cell r="BE351"/>
          <cell r="BF351" t="str">
            <v xml:space="preserve">ทราย </v>
          </cell>
          <cell r="BG351"/>
          <cell r="BH351"/>
        </row>
        <row r="352">
          <cell r="G352">
            <v>809023</v>
          </cell>
          <cell r="H352"/>
          <cell r="I352"/>
          <cell r="J352">
            <v>9.1999999999999993</v>
          </cell>
          <cell r="K352">
            <v>9.1999999999999993</v>
          </cell>
          <cell r="L352"/>
          <cell r="M352"/>
          <cell r="N352" t="str">
            <v>ให้ชาวไร่เช่า</v>
          </cell>
          <cell r="O352"/>
          <cell r="P352"/>
          <cell r="Q352"/>
          <cell r="R352">
            <v>9.1999999999999993</v>
          </cell>
          <cell r="S352"/>
          <cell r="T352"/>
          <cell r="U352"/>
          <cell r="V352"/>
          <cell r="W352">
            <v>0</v>
          </cell>
          <cell r="X352"/>
          <cell r="Y352"/>
          <cell r="Z352"/>
          <cell r="AA352"/>
          <cell r="AB352"/>
          <cell r="AC352"/>
          <cell r="AD352"/>
          <cell r="AE352"/>
          <cell r="AF352"/>
          <cell r="AG352">
            <v>0</v>
          </cell>
          <cell r="AH352"/>
          <cell r="AI352"/>
          <cell r="AJ352"/>
          <cell r="AK352" t="str">
            <v>2 ปี 3 ครั้ง</v>
          </cell>
          <cell r="AL352" t="str">
            <v>sup</v>
          </cell>
          <cell r="AM352"/>
          <cell r="AN352"/>
          <cell r="AO352"/>
          <cell r="AP352"/>
          <cell r="AQ352">
            <v>0</v>
          </cell>
          <cell r="AR352"/>
          <cell r="AS352"/>
          <cell r="AT352"/>
          <cell r="AU352"/>
          <cell r="AV352"/>
          <cell r="AW352"/>
          <cell r="AX352"/>
          <cell r="AY352"/>
          <cell r="AZ352"/>
          <cell r="BA352"/>
          <cell r="BB352"/>
          <cell r="BC352"/>
          <cell r="BD352"/>
          <cell r="BE352"/>
          <cell r="BF352" t="str">
            <v xml:space="preserve">ทราย </v>
          </cell>
          <cell r="BG352"/>
          <cell r="BH352"/>
        </row>
        <row r="353">
          <cell r="G353">
            <v>809024</v>
          </cell>
          <cell r="H353"/>
          <cell r="I353"/>
          <cell r="J353">
            <v>14.03</v>
          </cell>
          <cell r="K353">
            <v>14.03</v>
          </cell>
          <cell r="L353"/>
          <cell r="M353"/>
          <cell r="N353" t="str">
            <v>ให้ชาวไร่เช่า</v>
          </cell>
          <cell r="O353"/>
          <cell r="P353"/>
          <cell r="Q353"/>
          <cell r="R353">
            <v>14.03</v>
          </cell>
          <cell r="S353"/>
          <cell r="T353"/>
          <cell r="U353"/>
          <cell r="V353"/>
          <cell r="W353">
            <v>0</v>
          </cell>
          <cell r="X353"/>
          <cell r="Y353"/>
          <cell r="Z353"/>
          <cell r="AA353"/>
          <cell r="AB353"/>
          <cell r="AC353"/>
          <cell r="AD353"/>
          <cell r="AE353"/>
          <cell r="AF353"/>
          <cell r="AG353">
            <v>0</v>
          </cell>
          <cell r="AH353"/>
          <cell r="AI353"/>
          <cell r="AJ353"/>
          <cell r="AK353" t="str">
            <v>2 ปี 3 ครั้ง</v>
          </cell>
          <cell r="AL353" t="str">
            <v>sup</v>
          </cell>
          <cell r="AM353"/>
          <cell r="AN353"/>
          <cell r="AO353"/>
          <cell r="AP353"/>
          <cell r="AQ353">
            <v>0</v>
          </cell>
          <cell r="AR353"/>
          <cell r="AS353"/>
          <cell r="AT353"/>
          <cell r="AU353"/>
          <cell r="AV353"/>
          <cell r="AW353"/>
          <cell r="AX353"/>
          <cell r="AY353"/>
          <cell r="AZ353"/>
          <cell r="BA353"/>
          <cell r="BB353"/>
          <cell r="BC353"/>
          <cell r="BD353"/>
          <cell r="BE353"/>
          <cell r="BF353" t="str">
            <v xml:space="preserve">ทราย </v>
          </cell>
          <cell r="BG353"/>
          <cell r="BH353"/>
        </row>
        <row r="354">
          <cell r="G354">
            <v>809025</v>
          </cell>
          <cell r="H354"/>
          <cell r="I354"/>
          <cell r="J354">
            <v>25.47</v>
          </cell>
          <cell r="K354">
            <v>25.47</v>
          </cell>
          <cell r="L354"/>
          <cell r="M354"/>
          <cell r="N354" t="str">
            <v>ให้ชาวไร่เช่า</v>
          </cell>
          <cell r="O354"/>
          <cell r="P354"/>
          <cell r="Q354"/>
          <cell r="R354">
            <v>25.47</v>
          </cell>
          <cell r="S354"/>
          <cell r="T354"/>
          <cell r="U354"/>
          <cell r="V354"/>
          <cell r="W354">
            <v>0</v>
          </cell>
          <cell r="X354"/>
          <cell r="Y354"/>
          <cell r="Z354"/>
          <cell r="AA354"/>
          <cell r="AB354"/>
          <cell r="AC354"/>
          <cell r="AD354"/>
          <cell r="AE354"/>
          <cell r="AF354"/>
          <cell r="AG354">
            <v>0</v>
          </cell>
          <cell r="AH354"/>
          <cell r="AI354"/>
          <cell r="AJ354"/>
          <cell r="AK354" t="str">
            <v>2 ปี 3 ครั้ง</v>
          </cell>
          <cell r="AL354" t="str">
            <v>Rain</v>
          </cell>
          <cell r="AM354"/>
          <cell r="AN354"/>
          <cell r="AO354"/>
          <cell r="AP354"/>
          <cell r="AQ354">
            <v>0</v>
          </cell>
          <cell r="AR354"/>
          <cell r="AS354"/>
          <cell r="AT354"/>
          <cell r="AU354"/>
          <cell r="AV354"/>
          <cell r="AW354"/>
          <cell r="AX354"/>
          <cell r="AY354"/>
          <cell r="AZ354"/>
          <cell r="BA354"/>
          <cell r="BB354"/>
          <cell r="BC354"/>
          <cell r="BD354"/>
          <cell r="BE354"/>
          <cell r="BF354" t="str">
            <v xml:space="preserve">ทราย </v>
          </cell>
          <cell r="BG354"/>
          <cell r="BH354"/>
        </row>
        <row r="355">
          <cell r="G355">
            <v>809026</v>
          </cell>
          <cell r="H355"/>
          <cell r="I355"/>
          <cell r="J355">
            <v>45.05</v>
          </cell>
          <cell r="K355">
            <v>45.05</v>
          </cell>
          <cell r="L355"/>
          <cell r="M355"/>
          <cell r="N355" t="str">
            <v>ให้ชาวไร่เช่า</v>
          </cell>
          <cell r="O355"/>
          <cell r="P355"/>
          <cell r="Q355"/>
          <cell r="R355">
            <v>45.05</v>
          </cell>
          <cell r="S355"/>
          <cell r="T355"/>
          <cell r="U355"/>
          <cell r="V355"/>
          <cell r="W355">
            <v>0</v>
          </cell>
          <cell r="X355"/>
          <cell r="Y355"/>
          <cell r="Z355"/>
          <cell r="AA355"/>
          <cell r="AB355"/>
          <cell r="AC355"/>
          <cell r="AD355"/>
          <cell r="AE355"/>
          <cell r="AF355"/>
          <cell r="AG355">
            <v>0</v>
          </cell>
          <cell r="AH355"/>
          <cell r="AI355"/>
          <cell r="AJ355"/>
          <cell r="AK355" t="str">
            <v>2 ปี 3 ครั้ง</v>
          </cell>
          <cell r="AL355" t="str">
            <v>Rain</v>
          </cell>
          <cell r="AM355"/>
          <cell r="AN355"/>
          <cell r="AO355"/>
          <cell r="AP355"/>
          <cell r="AQ355">
            <v>0</v>
          </cell>
          <cell r="AR355"/>
          <cell r="AS355"/>
          <cell r="AT355"/>
          <cell r="AU355"/>
          <cell r="AV355"/>
          <cell r="AW355"/>
          <cell r="AX355"/>
          <cell r="AY355"/>
          <cell r="AZ355"/>
          <cell r="BA355"/>
          <cell r="BB355"/>
          <cell r="BC355"/>
          <cell r="BD355"/>
          <cell r="BE355"/>
          <cell r="BF355" t="str">
            <v xml:space="preserve">ทราย </v>
          </cell>
          <cell r="BG355"/>
          <cell r="BH355"/>
        </row>
        <row r="356">
          <cell r="G356">
            <v>809027</v>
          </cell>
          <cell r="H356"/>
          <cell r="I356"/>
          <cell r="J356">
            <v>34.21</v>
          </cell>
          <cell r="K356">
            <v>34.21</v>
          </cell>
          <cell r="L356"/>
          <cell r="M356"/>
          <cell r="N356" t="str">
            <v>ให้ชาวไร่เช่า</v>
          </cell>
          <cell r="O356"/>
          <cell r="P356"/>
          <cell r="Q356"/>
          <cell r="R356">
            <v>34.21</v>
          </cell>
          <cell r="S356"/>
          <cell r="T356"/>
          <cell r="U356"/>
          <cell r="V356"/>
          <cell r="W356">
            <v>0</v>
          </cell>
          <cell r="X356"/>
          <cell r="Y356"/>
          <cell r="Z356"/>
          <cell r="AA356"/>
          <cell r="AB356"/>
          <cell r="AC356"/>
          <cell r="AD356"/>
          <cell r="AE356"/>
          <cell r="AF356"/>
          <cell r="AG356">
            <v>0</v>
          </cell>
          <cell r="AH356"/>
          <cell r="AI356"/>
          <cell r="AJ356"/>
          <cell r="AK356" t="str">
            <v>2 ปี 3 ครั้ง</v>
          </cell>
          <cell r="AL356" t="str">
            <v>Rain</v>
          </cell>
          <cell r="AM356"/>
          <cell r="AN356"/>
          <cell r="AO356"/>
          <cell r="AP356"/>
          <cell r="AQ356">
            <v>0</v>
          </cell>
          <cell r="AR356"/>
          <cell r="AS356"/>
          <cell r="AT356"/>
          <cell r="AU356"/>
          <cell r="AV356"/>
          <cell r="AW356"/>
          <cell r="AX356"/>
          <cell r="AY356"/>
          <cell r="AZ356"/>
          <cell r="BA356"/>
          <cell r="BB356"/>
          <cell r="BC356"/>
          <cell r="BD356"/>
          <cell r="BE356"/>
          <cell r="BF356" t="str">
            <v xml:space="preserve">ทราย </v>
          </cell>
          <cell r="BG356"/>
          <cell r="BH356"/>
        </row>
        <row r="357">
          <cell r="G357">
            <v>809028</v>
          </cell>
          <cell r="H357"/>
          <cell r="I357"/>
          <cell r="J357">
            <v>28.16</v>
          </cell>
          <cell r="K357">
            <v>28.16</v>
          </cell>
          <cell r="L357"/>
          <cell r="M357"/>
          <cell r="N357" t="str">
            <v>ให้ชาวไร่เช่า</v>
          </cell>
          <cell r="O357"/>
          <cell r="P357"/>
          <cell r="Q357"/>
          <cell r="R357">
            <v>28.16</v>
          </cell>
          <cell r="S357"/>
          <cell r="T357"/>
          <cell r="U357"/>
          <cell r="V357"/>
          <cell r="W357">
            <v>0</v>
          </cell>
          <cell r="X357"/>
          <cell r="Y357"/>
          <cell r="Z357"/>
          <cell r="AA357"/>
          <cell r="AB357"/>
          <cell r="AC357"/>
          <cell r="AD357"/>
          <cell r="AE357"/>
          <cell r="AF357"/>
          <cell r="AG357">
            <v>0</v>
          </cell>
          <cell r="AH357"/>
          <cell r="AI357"/>
          <cell r="AJ357"/>
          <cell r="AK357" t="str">
            <v>2 ปี 3 ครั้ง</v>
          </cell>
          <cell r="AL357" t="str">
            <v>Rain</v>
          </cell>
          <cell r="AM357"/>
          <cell r="AN357"/>
          <cell r="AO357"/>
          <cell r="AP357"/>
          <cell r="AQ357">
            <v>0</v>
          </cell>
          <cell r="AR357"/>
          <cell r="AS357"/>
          <cell r="AT357"/>
          <cell r="AU357"/>
          <cell r="AV357"/>
          <cell r="AW357"/>
          <cell r="AX357"/>
          <cell r="AY357"/>
          <cell r="AZ357"/>
          <cell r="BA357"/>
          <cell r="BB357"/>
          <cell r="BC357"/>
          <cell r="BD357"/>
          <cell r="BE357"/>
          <cell r="BF357" t="str">
            <v xml:space="preserve">ทราย </v>
          </cell>
          <cell r="BG357"/>
          <cell r="BH357"/>
        </row>
        <row r="358">
          <cell r="G358">
            <v>809029</v>
          </cell>
          <cell r="H358"/>
          <cell r="I358"/>
          <cell r="J358">
            <v>44.27</v>
          </cell>
          <cell r="K358">
            <v>44.27</v>
          </cell>
          <cell r="L358"/>
          <cell r="M358"/>
          <cell r="N358" t="str">
            <v>ให้ชาวไร่เช่า</v>
          </cell>
          <cell r="O358"/>
          <cell r="P358"/>
          <cell r="Q358"/>
          <cell r="R358">
            <v>44.27</v>
          </cell>
          <cell r="S358"/>
          <cell r="T358"/>
          <cell r="U358"/>
          <cell r="V358"/>
          <cell r="W358">
            <v>0</v>
          </cell>
          <cell r="X358"/>
          <cell r="Y358"/>
          <cell r="Z358"/>
          <cell r="AA358"/>
          <cell r="AB358"/>
          <cell r="AC358"/>
          <cell r="AD358"/>
          <cell r="AE358"/>
          <cell r="AF358"/>
          <cell r="AG358">
            <v>0</v>
          </cell>
          <cell r="AH358"/>
          <cell r="AI358"/>
          <cell r="AJ358"/>
          <cell r="AK358" t="str">
            <v>2 ปี 3 ครั้ง</v>
          </cell>
          <cell r="AL358" t="str">
            <v>Rain</v>
          </cell>
          <cell r="AM358"/>
          <cell r="AN358"/>
          <cell r="AO358"/>
          <cell r="AP358"/>
          <cell r="AQ358">
            <v>0</v>
          </cell>
          <cell r="AR358"/>
          <cell r="AS358"/>
          <cell r="AT358"/>
          <cell r="AU358"/>
          <cell r="AV358"/>
          <cell r="AW358"/>
          <cell r="AX358"/>
          <cell r="AY358"/>
          <cell r="AZ358"/>
          <cell r="BA358"/>
          <cell r="BB358"/>
          <cell r="BC358"/>
          <cell r="BD358"/>
          <cell r="BE358"/>
          <cell r="BF358" t="str">
            <v xml:space="preserve">ทราย </v>
          </cell>
          <cell r="BG358"/>
          <cell r="BH358"/>
        </row>
        <row r="359">
          <cell r="G359">
            <v>809030</v>
          </cell>
          <cell r="H359"/>
          <cell r="I359"/>
          <cell r="J359">
            <v>5.65</v>
          </cell>
          <cell r="K359">
            <v>5.65</v>
          </cell>
          <cell r="L359"/>
          <cell r="M359"/>
          <cell r="N359" t="str">
            <v>ให้ชาวไร่เช่า</v>
          </cell>
          <cell r="O359"/>
          <cell r="P359"/>
          <cell r="Q359"/>
          <cell r="R359">
            <v>5.65</v>
          </cell>
          <cell r="S359"/>
          <cell r="T359"/>
          <cell r="U359"/>
          <cell r="V359"/>
          <cell r="W359">
            <v>0</v>
          </cell>
          <cell r="X359"/>
          <cell r="Y359"/>
          <cell r="Z359"/>
          <cell r="AA359"/>
          <cell r="AB359"/>
          <cell r="AC359"/>
          <cell r="AD359"/>
          <cell r="AE359"/>
          <cell r="AF359"/>
          <cell r="AG359">
            <v>0</v>
          </cell>
          <cell r="AH359"/>
          <cell r="AI359"/>
          <cell r="AJ359"/>
          <cell r="AK359" t="str">
            <v>2 ปี 3 ครั้ง</v>
          </cell>
          <cell r="AL359" t="str">
            <v>Rain</v>
          </cell>
          <cell r="AM359"/>
          <cell r="AN359"/>
          <cell r="AO359"/>
          <cell r="AP359"/>
          <cell r="AQ359">
            <v>0</v>
          </cell>
          <cell r="AR359"/>
          <cell r="AS359"/>
          <cell r="AT359"/>
          <cell r="AU359"/>
          <cell r="AV359"/>
          <cell r="AW359"/>
          <cell r="AX359"/>
          <cell r="AY359"/>
          <cell r="AZ359"/>
          <cell r="BA359"/>
          <cell r="BB359"/>
          <cell r="BC359"/>
          <cell r="BD359"/>
          <cell r="BE359"/>
          <cell r="BF359" t="str">
            <v xml:space="preserve">ทราย </v>
          </cell>
          <cell r="BG359"/>
          <cell r="BH359"/>
        </row>
        <row r="360">
          <cell r="G360">
            <v>809031</v>
          </cell>
          <cell r="H360"/>
          <cell r="I360"/>
          <cell r="J360">
            <v>24.77</v>
          </cell>
          <cell r="K360">
            <v>24.77</v>
          </cell>
          <cell r="L360"/>
          <cell r="M360"/>
          <cell r="N360" t="str">
            <v>ให้ชาวไร่เช่า</v>
          </cell>
          <cell r="O360"/>
          <cell r="P360"/>
          <cell r="Q360"/>
          <cell r="R360">
            <v>24.77</v>
          </cell>
          <cell r="S360"/>
          <cell r="T360"/>
          <cell r="U360"/>
          <cell r="V360"/>
          <cell r="W360">
            <v>0</v>
          </cell>
          <cell r="X360"/>
          <cell r="Y360"/>
          <cell r="Z360"/>
          <cell r="AA360"/>
          <cell r="AB360"/>
          <cell r="AC360"/>
          <cell r="AD360"/>
          <cell r="AE360"/>
          <cell r="AF360"/>
          <cell r="AG360">
            <v>0</v>
          </cell>
          <cell r="AH360"/>
          <cell r="AI360"/>
          <cell r="AJ360"/>
          <cell r="AK360" t="str">
            <v>2 ปี 3 ครั้ง</v>
          </cell>
          <cell r="AL360" t="str">
            <v>sup</v>
          </cell>
          <cell r="AM360"/>
          <cell r="AN360"/>
          <cell r="AO360"/>
          <cell r="AP360"/>
          <cell r="AQ360">
            <v>0</v>
          </cell>
          <cell r="AR360"/>
          <cell r="AS360"/>
          <cell r="AT360"/>
          <cell r="AU360"/>
          <cell r="AV360"/>
          <cell r="AW360"/>
          <cell r="AX360"/>
          <cell r="AY360"/>
          <cell r="AZ360"/>
          <cell r="BA360"/>
          <cell r="BB360"/>
          <cell r="BC360"/>
          <cell r="BD360"/>
          <cell r="BE360"/>
          <cell r="BF360" t="str">
            <v xml:space="preserve">ทราย </v>
          </cell>
          <cell r="BG360"/>
          <cell r="BH360"/>
        </row>
        <row r="361">
          <cell r="G361">
            <v>809032</v>
          </cell>
          <cell r="H361"/>
          <cell r="I361"/>
          <cell r="J361">
            <v>20.82</v>
          </cell>
          <cell r="K361">
            <v>20.82</v>
          </cell>
          <cell r="L361"/>
          <cell r="M361"/>
          <cell r="N361" t="str">
            <v>ให้ชาวไร่เช่า</v>
          </cell>
          <cell r="O361" t="str">
            <v>พื้นที่รกร้าง</v>
          </cell>
          <cell r="P361"/>
          <cell r="Q361"/>
          <cell r="R361">
            <v>20.82</v>
          </cell>
          <cell r="S361"/>
          <cell r="T361"/>
          <cell r="U361"/>
          <cell r="V361"/>
          <cell r="W361">
            <v>0</v>
          </cell>
          <cell r="X361"/>
          <cell r="Y361"/>
          <cell r="Z361"/>
          <cell r="AA361"/>
          <cell r="AB361"/>
          <cell r="AC361"/>
          <cell r="AD361"/>
          <cell r="AE361"/>
          <cell r="AF361"/>
          <cell r="AG361">
            <v>0</v>
          </cell>
          <cell r="AH361"/>
          <cell r="AI361"/>
          <cell r="AJ361"/>
          <cell r="AK361" t="str">
            <v>2 ปี 3 ครั้ง</v>
          </cell>
          <cell r="AL361" t="str">
            <v>Rain</v>
          </cell>
          <cell r="AM361"/>
          <cell r="AN361"/>
          <cell r="AO361"/>
          <cell r="AP361"/>
          <cell r="AQ361">
            <v>0</v>
          </cell>
          <cell r="AR361"/>
          <cell r="AS361"/>
          <cell r="AT361"/>
          <cell r="AU361"/>
          <cell r="AV361"/>
          <cell r="AW361"/>
          <cell r="AX361"/>
          <cell r="AY361"/>
          <cell r="AZ361"/>
          <cell r="BA361"/>
          <cell r="BB361"/>
          <cell r="BC361"/>
          <cell r="BD361"/>
          <cell r="BE361"/>
          <cell r="BF361" t="str">
            <v xml:space="preserve">ทราย </v>
          </cell>
          <cell r="BG361"/>
          <cell r="BH361"/>
        </row>
        <row r="362">
          <cell r="G362">
            <v>809033</v>
          </cell>
          <cell r="H362"/>
          <cell r="I362"/>
          <cell r="J362">
            <v>19.34</v>
          </cell>
          <cell r="K362">
            <v>19.34</v>
          </cell>
          <cell r="L362"/>
          <cell r="M362"/>
          <cell r="N362" t="str">
            <v>ให้ชาวไร่เช่า</v>
          </cell>
          <cell r="O362"/>
          <cell r="P362"/>
          <cell r="Q362"/>
          <cell r="R362">
            <v>19.34</v>
          </cell>
          <cell r="S362"/>
          <cell r="T362"/>
          <cell r="U362"/>
          <cell r="V362"/>
          <cell r="W362">
            <v>0</v>
          </cell>
          <cell r="X362"/>
          <cell r="Y362"/>
          <cell r="Z362"/>
          <cell r="AA362"/>
          <cell r="AB362"/>
          <cell r="AC362"/>
          <cell r="AD362"/>
          <cell r="AE362"/>
          <cell r="AF362"/>
          <cell r="AG362">
            <v>0</v>
          </cell>
          <cell r="AH362"/>
          <cell r="AI362"/>
          <cell r="AJ362"/>
          <cell r="AK362" t="str">
            <v>2 ปี 3 ครั้ง</v>
          </cell>
          <cell r="AL362" t="str">
            <v>Rain</v>
          </cell>
          <cell r="AM362"/>
          <cell r="AN362"/>
          <cell r="AO362"/>
          <cell r="AP362"/>
          <cell r="AQ362">
            <v>0</v>
          </cell>
          <cell r="AR362"/>
          <cell r="AS362"/>
          <cell r="AT362"/>
          <cell r="AU362"/>
          <cell r="AV362"/>
          <cell r="AW362"/>
          <cell r="AX362"/>
          <cell r="AY362"/>
          <cell r="AZ362"/>
          <cell r="BA362"/>
          <cell r="BB362"/>
          <cell r="BC362"/>
          <cell r="BD362"/>
          <cell r="BE362"/>
          <cell r="BF362" t="str">
            <v xml:space="preserve">ทราย </v>
          </cell>
          <cell r="BG362"/>
          <cell r="BH362"/>
        </row>
        <row r="363">
          <cell r="G363">
            <v>809037</v>
          </cell>
          <cell r="H363"/>
          <cell r="I363"/>
          <cell r="J363">
            <v>7.18</v>
          </cell>
          <cell r="K363">
            <v>7.18</v>
          </cell>
          <cell r="L363"/>
          <cell r="M363"/>
          <cell r="N363" t="str">
            <v>ให้ชาวไร่เช่า</v>
          </cell>
          <cell r="O363"/>
          <cell r="P363"/>
          <cell r="Q363"/>
          <cell r="R363">
            <v>7.18</v>
          </cell>
          <cell r="S363"/>
          <cell r="T363"/>
          <cell r="U363"/>
          <cell r="V363"/>
          <cell r="W363">
            <v>0</v>
          </cell>
          <cell r="X363"/>
          <cell r="Y363"/>
          <cell r="Z363"/>
          <cell r="AA363"/>
          <cell r="AB363"/>
          <cell r="AC363"/>
          <cell r="AD363"/>
          <cell r="AE363"/>
          <cell r="AF363"/>
          <cell r="AG363">
            <v>0</v>
          </cell>
          <cell r="AH363"/>
          <cell r="AI363"/>
          <cell r="AJ363"/>
          <cell r="AK363" t="str">
            <v>2 ปี 3 ครั้ง</v>
          </cell>
          <cell r="AL363">
            <v>0</v>
          </cell>
          <cell r="AM363"/>
          <cell r="AN363"/>
          <cell r="AO363"/>
          <cell r="AP363"/>
          <cell r="AQ363">
            <v>0</v>
          </cell>
          <cell r="AR363"/>
          <cell r="AS363"/>
          <cell r="AT363"/>
          <cell r="AU363"/>
          <cell r="AV363"/>
          <cell r="AW363"/>
          <cell r="AX363"/>
          <cell r="AY363"/>
          <cell r="AZ363"/>
          <cell r="BA363"/>
          <cell r="BB363"/>
          <cell r="BC363"/>
          <cell r="BD363"/>
          <cell r="BE363"/>
          <cell r="BF363" t="str">
            <v xml:space="preserve">ทราย </v>
          </cell>
          <cell r="BG363"/>
          <cell r="BH363"/>
        </row>
        <row r="364">
          <cell r="G364">
            <v>809038</v>
          </cell>
          <cell r="H364"/>
          <cell r="I364"/>
          <cell r="J364">
            <v>3.92</v>
          </cell>
          <cell r="K364">
            <v>3.92</v>
          </cell>
          <cell r="L364"/>
          <cell r="M364"/>
          <cell r="N364" t="str">
            <v>ให้ชาวไร่เช่า</v>
          </cell>
          <cell r="O364"/>
          <cell r="P364"/>
          <cell r="Q364"/>
          <cell r="R364">
            <v>3.92</v>
          </cell>
          <cell r="S364"/>
          <cell r="T364"/>
          <cell r="U364"/>
          <cell r="V364"/>
          <cell r="W364">
            <v>0</v>
          </cell>
          <cell r="X364"/>
          <cell r="Y364"/>
          <cell r="Z364"/>
          <cell r="AA364"/>
          <cell r="AB364"/>
          <cell r="AC364"/>
          <cell r="AD364"/>
          <cell r="AE364"/>
          <cell r="AF364"/>
          <cell r="AG364">
            <v>0</v>
          </cell>
          <cell r="AH364"/>
          <cell r="AI364"/>
          <cell r="AJ364"/>
          <cell r="AK364" t="str">
            <v>2 ปี 3 ครั้ง</v>
          </cell>
          <cell r="AL364" t="str">
            <v>rain</v>
          </cell>
          <cell r="AM364"/>
          <cell r="AN364"/>
          <cell r="AO364"/>
          <cell r="AP364"/>
          <cell r="AQ364">
            <v>0</v>
          </cell>
          <cell r="AR364"/>
          <cell r="AS364"/>
          <cell r="AT364"/>
          <cell r="AU364"/>
          <cell r="AV364"/>
          <cell r="AW364"/>
          <cell r="AX364"/>
          <cell r="AY364"/>
          <cell r="AZ364"/>
          <cell r="BA364"/>
          <cell r="BB364"/>
          <cell r="BC364"/>
          <cell r="BD364"/>
          <cell r="BE364"/>
          <cell r="BF364" t="str">
            <v xml:space="preserve">ทราย </v>
          </cell>
          <cell r="BG364"/>
          <cell r="BH364"/>
        </row>
        <row r="365">
          <cell r="G365">
            <v>1201</v>
          </cell>
          <cell r="H365" t="str">
            <v>BSC</v>
          </cell>
          <cell r="I365"/>
          <cell r="J365">
            <v>33.520000000000003</v>
          </cell>
          <cell r="K365">
            <v>33.520000000000003</v>
          </cell>
          <cell r="L365"/>
          <cell r="M365"/>
          <cell r="N365" t="str">
            <v>อ้อยตุลาคม</v>
          </cell>
          <cell r="O365"/>
          <cell r="P365"/>
          <cell r="Q365">
            <v>0</v>
          </cell>
          <cell r="R365"/>
          <cell r="S365"/>
          <cell r="T365"/>
          <cell r="U365">
            <v>33.520000000000003</v>
          </cell>
          <cell r="V365"/>
          <cell r="W365">
            <v>33.520000000000003</v>
          </cell>
          <cell r="X365">
            <v>502.80000000000007</v>
          </cell>
          <cell r="Y365">
            <v>15</v>
          </cell>
          <cell r="Z365">
            <v>15730.265600000002</v>
          </cell>
          <cell r="AA365">
            <v>469.28000000000003</v>
          </cell>
          <cell r="AB365">
            <v>469.28000000000003</v>
          </cell>
          <cell r="AC365">
            <v>14</v>
          </cell>
          <cell r="AD365">
            <v>502.80000000000007</v>
          </cell>
          <cell r="AE365">
            <v>15</v>
          </cell>
          <cell r="AF365"/>
          <cell r="AG365">
            <v>0</v>
          </cell>
          <cell r="AH365">
            <v>242485</v>
          </cell>
          <cell r="AI365" t="str">
            <v>อ้อยตุลาคม</v>
          </cell>
          <cell r="AJ365" t="str">
            <v>อ้อยปลูก</v>
          </cell>
          <cell r="AK365" t="str">
            <v>2 ปี 3 ครั้ง</v>
          </cell>
          <cell r="AL365" t="str">
            <v>Rain</v>
          </cell>
          <cell r="AM365" t="str">
            <v>สระ</v>
          </cell>
          <cell r="AN365">
            <v>0</v>
          </cell>
          <cell r="AO365">
            <v>0</v>
          </cell>
          <cell r="AP365" t="str">
            <v>เจาะบ่อบาดาล 1(1) บ่อ+โซล่า</v>
          </cell>
          <cell r="AQ365">
            <v>0</v>
          </cell>
          <cell r="AR365" t="str">
            <v>Sup</v>
          </cell>
          <cell r="AS365">
            <v>0</v>
          </cell>
          <cell r="AT365"/>
          <cell r="AU365"/>
          <cell r="AV365"/>
          <cell r="AW365">
            <v>33.520000000000003</v>
          </cell>
          <cell r="AX365" t="str">
            <v>น้ำหยดMove/ราดร่อง</v>
          </cell>
          <cell r="AY365" t="str">
            <v>เครื่องยนต์</v>
          </cell>
          <cell r="AZ365" t="str">
            <v>ทำเอง รายวัน</v>
          </cell>
          <cell r="BA365">
            <v>2</v>
          </cell>
          <cell r="BB365" t="str">
            <v>yes</v>
          </cell>
          <cell r="BC365" t="str">
            <v>KK-3</v>
          </cell>
          <cell r="BD365">
            <v>1.85</v>
          </cell>
          <cell r="BE365" t="str">
            <v>คู่</v>
          </cell>
          <cell r="BF365" t="str">
            <v>เหนียว</v>
          </cell>
          <cell r="BG365" t="str">
            <v>ไม่ผ่าน</v>
          </cell>
          <cell r="BH365" t="str">
            <v>คนตัด</v>
          </cell>
        </row>
        <row r="366">
          <cell r="G366">
            <v>1202</v>
          </cell>
          <cell r="H366" t="str">
            <v>BSC</v>
          </cell>
          <cell r="I366"/>
          <cell r="J366">
            <v>20.95</v>
          </cell>
          <cell r="K366">
            <v>20.95</v>
          </cell>
          <cell r="L366"/>
          <cell r="M366"/>
          <cell r="N366" t="str">
            <v>อ้อยตุลาคม</v>
          </cell>
          <cell r="O366"/>
          <cell r="P366"/>
          <cell r="Q366">
            <v>0</v>
          </cell>
          <cell r="R366"/>
          <cell r="S366"/>
          <cell r="T366"/>
          <cell r="U366">
            <v>20.95</v>
          </cell>
          <cell r="V366"/>
          <cell r="W366">
            <v>20.95</v>
          </cell>
          <cell r="X366">
            <v>314.25</v>
          </cell>
          <cell r="Y366">
            <v>15</v>
          </cell>
          <cell r="Z366">
            <v>6583.5374999999995</v>
          </cell>
          <cell r="AA366">
            <v>314.25</v>
          </cell>
          <cell r="AB366">
            <v>314.25</v>
          </cell>
          <cell r="AC366">
            <v>15</v>
          </cell>
          <cell r="AD366">
            <v>335.2</v>
          </cell>
          <cell r="AE366">
            <v>16</v>
          </cell>
          <cell r="AF366"/>
          <cell r="AG366">
            <v>0</v>
          </cell>
          <cell r="AH366">
            <v>242475</v>
          </cell>
          <cell r="AI366" t="str">
            <v>อ้อยตุลาคม</v>
          </cell>
          <cell r="AJ366" t="str">
            <v>อ้อยปลูก</v>
          </cell>
          <cell r="AK366" t="str">
            <v>2 ปี 3 ครั้ง</v>
          </cell>
          <cell r="AL366" t="str">
            <v>Rain</v>
          </cell>
          <cell r="AM366" t="str">
            <v>บ่อบาดาล5</v>
          </cell>
          <cell r="AN366">
            <v>0</v>
          </cell>
          <cell r="AO366">
            <v>0</v>
          </cell>
          <cell r="AP366" t="str">
            <v>ขอขยายเขตไฟฟ้า</v>
          </cell>
          <cell r="AQ366" t="str">
            <v>เจาะบ่อบาดาล 1(1) บ่อ+โซล่า</v>
          </cell>
          <cell r="AR366" t="str">
            <v>Sup</v>
          </cell>
          <cell r="AS366">
            <v>0</v>
          </cell>
          <cell r="AT366"/>
          <cell r="AU366"/>
          <cell r="AV366"/>
          <cell r="AW366">
            <v>20.95</v>
          </cell>
          <cell r="AX366" t="str">
            <v>น้ำหยดFix</v>
          </cell>
          <cell r="AY366" t="str">
            <v>โซล่าเซลล์</v>
          </cell>
          <cell r="AZ366" t="str">
            <v>ทำเอง รายวัน</v>
          </cell>
          <cell r="BA366">
            <v>2</v>
          </cell>
          <cell r="BB366" t="str">
            <v>No</v>
          </cell>
          <cell r="BC366" t="str">
            <v>KK-3</v>
          </cell>
          <cell r="BD366">
            <v>1.85</v>
          </cell>
          <cell r="BE366" t="str">
            <v>คู่</v>
          </cell>
          <cell r="BF366" t="str">
            <v>เหนียว</v>
          </cell>
          <cell r="BG366" t="str">
            <v>ผ่าน</v>
          </cell>
          <cell r="BH366" t="str">
            <v>รถตัด</v>
          </cell>
        </row>
        <row r="367">
          <cell r="G367">
            <v>1203</v>
          </cell>
          <cell r="H367" t="str">
            <v>BSC</v>
          </cell>
          <cell r="I367"/>
          <cell r="J367">
            <v>48.09</v>
          </cell>
          <cell r="K367">
            <v>48.09</v>
          </cell>
          <cell r="L367"/>
          <cell r="M367"/>
          <cell r="N367" t="str">
            <v>อ้อยตอ 1</v>
          </cell>
          <cell r="O367"/>
          <cell r="P367"/>
          <cell r="Q367">
            <v>0</v>
          </cell>
          <cell r="R367"/>
          <cell r="S367"/>
          <cell r="T367"/>
          <cell r="U367">
            <v>48.09</v>
          </cell>
          <cell r="V367"/>
          <cell r="W367">
            <v>48.09</v>
          </cell>
          <cell r="X367">
            <v>577.08000000000004</v>
          </cell>
          <cell r="Y367">
            <v>12</v>
          </cell>
          <cell r="Z367">
            <v>25439.129100000002</v>
          </cell>
          <cell r="AA367">
            <v>528.99</v>
          </cell>
          <cell r="AB367">
            <v>528.99</v>
          </cell>
          <cell r="AC367">
            <v>11</v>
          </cell>
          <cell r="AD367">
            <v>432.81000000000006</v>
          </cell>
          <cell r="AE367">
            <v>9</v>
          </cell>
          <cell r="AF367"/>
          <cell r="AG367">
            <v>12.096901642753171</v>
          </cell>
          <cell r="AH367">
            <v>242542</v>
          </cell>
          <cell r="AI367" t="str">
            <v>อ้อยตอ 1</v>
          </cell>
          <cell r="AJ367" t="str">
            <v>อ้อยตอ</v>
          </cell>
          <cell r="AK367" t="str">
            <v>2 ปี 3 ครั้ง</v>
          </cell>
          <cell r="AL367" t="str">
            <v>Sup</v>
          </cell>
          <cell r="AM367" t="str">
            <v>บ่อบาดาล2</v>
          </cell>
          <cell r="AN367">
            <v>0</v>
          </cell>
          <cell r="AO367">
            <v>0</v>
          </cell>
          <cell r="AP367" t="str">
            <v>อุปกรณ์น้ำหยด Lafat</v>
          </cell>
          <cell r="AQ367" t="str">
            <v>เจาะบ่อบาดาล 1(2) บ่อ+โซล่า</v>
          </cell>
          <cell r="AR367" t="str">
            <v>Sup</v>
          </cell>
          <cell r="AS367">
            <v>0</v>
          </cell>
          <cell r="AT367"/>
          <cell r="AU367"/>
          <cell r="AV367"/>
          <cell r="AW367">
            <v>48.09</v>
          </cell>
          <cell r="AX367" t="str">
            <v>น้ำหยดFix</v>
          </cell>
          <cell r="AY367" t="str">
            <v>โซล่าเซลล์</v>
          </cell>
          <cell r="AZ367" t="str">
            <v>ทำเอง รายวัน</v>
          </cell>
          <cell r="BA367">
            <v>2</v>
          </cell>
          <cell r="BB367" t="str">
            <v>yes</v>
          </cell>
          <cell r="BC367" t="str">
            <v>PK-1/KK3</v>
          </cell>
          <cell r="BD367">
            <v>1.85</v>
          </cell>
          <cell r="BE367" t="str">
            <v>คู่</v>
          </cell>
          <cell r="BF367" t="str">
            <v>เหนียว</v>
          </cell>
          <cell r="BG367" t="str">
            <v>ไม่ผ่าน</v>
          </cell>
          <cell r="BH367" t="str">
            <v>คนตัด</v>
          </cell>
        </row>
        <row r="368">
          <cell r="G368">
            <v>1204</v>
          </cell>
          <cell r="H368" t="str">
            <v>BSC</v>
          </cell>
          <cell r="I368"/>
          <cell r="J368">
            <v>24.79</v>
          </cell>
          <cell r="K368">
            <v>24.79</v>
          </cell>
          <cell r="L368"/>
          <cell r="M368"/>
          <cell r="N368" t="str">
            <v>อ้อยตอ 1</v>
          </cell>
          <cell r="O368"/>
          <cell r="P368"/>
          <cell r="Q368">
            <v>0</v>
          </cell>
          <cell r="R368"/>
          <cell r="S368"/>
          <cell r="T368"/>
          <cell r="U368">
            <v>24.79</v>
          </cell>
          <cell r="V368"/>
          <cell r="W368">
            <v>24.79</v>
          </cell>
          <cell r="X368">
            <v>297.48</v>
          </cell>
          <cell r="Y368">
            <v>12</v>
          </cell>
          <cell r="Z368">
            <v>5530.8968999999997</v>
          </cell>
          <cell r="AA368">
            <v>223.10999999999999</v>
          </cell>
          <cell r="AB368">
            <v>223.10999999999999</v>
          </cell>
          <cell r="AC368">
            <v>9</v>
          </cell>
          <cell r="AD368">
            <v>223.10999999999999</v>
          </cell>
          <cell r="AE368">
            <v>9</v>
          </cell>
          <cell r="AF368"/>
          <cell r="AG368">
            <v>11.895522388059703</v>
          </cell>
          <cell r="AH368">
            <v>242560</v>
          </cell>
          <cell r="AI368" t="str">
            <v>อ้อยตอ 1</v>
          </cell>
          <cell r="AJ368" t="str">
            <v>อ้อยตอ</v>
          </cell>
          <cell r="AK368" t="str">
            <v>2 ปี 3 ครั้ง</v>
          </cell>
          <cell r="AL368" t="str">
            <v>Sup</v>
          </cell>
          <cell r="AM368" t="str">
            <v>บ่อบาดาล3</v>
          </cell>
          <cell r="AN368">
            <v>0</v>
          </cell>
          <cell r="AO368">
            <v>0</v>
          </cell>
          <cell r="AP368"/>
          <cell r="AQ368">
            <v>0</v>
          </cell>
          <cell r="AR368" t="str">
            <v>Sup</v>
          </cell>
          <cell r="AS368">
            <v>0</v>
          </cell>
          <cell r="AT368"/>
          <cell r="AU368"/>
          <cell r="AV368"/>
          <cell r="AW368">
            <v>24.79</v>
          </cell>
          <cell r="AX368" t="str">
            <v>น้ำหยดMove/ราดร่อง</v>
          </cell>
          <cell r="AY368" t="str">
            <v>โซล่าเซลล์</v>
          </cell>
          <cell r="AZ368" t="str">
            <v>ทำเอง รายวัน</v>
          </cell>
          <cell r="BA368">
            <v>2</v>
          </cell>
          <cell r="BB368" t="str">
            <v>yes</v>
          </cell>
          <cell r="BC368" t="str">
            <v>KK-3</v>
          </cell>
          <cell r="BD368">
            <v>1.85</v>
          </cell>
          <cell r="BE368" t="str">
            <v>คู่</v>
          </cell>
          <cell r="BF368" t="str">
            <v>เหนียว</v>
          </cell>
          <cell r="BG368" t="str">
            <v>ไม่ผ่าน</v>
          </cell>
          <cell r="BH368" t="str">
            <v>คนตัด</v>
          </cell>
        </row>
        <row r="369">
          <cell r="G369">
            <v>1205</v>
          </cell>
          <cell r="H369" t="str">
            <v>BSC</v>
          </cell>
          <cell r="I369"/>
          <cell r="J369">
            <v>5.75</v>
          </cell>
          <cell r="K369">
            <v>5.75</v>
          </cell>
          <cell r="L369"/>
          <cell r="M369"/>
          <cell r="N369" t="str">
            <v>อ้อยตอ 1</v>
          </cell>
          <cell r="O369"/>
          <cell r="P369"/>
          <cell r="Q369">
            <v>0</v>
          </cell>
          <cell r="R369"/>
          <cell r="S369"/>
          <cell r="T369"/>
          <cell r="U369">
            <v>5.75</v>
          </cell>
          <cell r="V369"/>
          <cell r="W369">
            <v>5.75</v>
          </cell>
          <cell r="X369">
            <v>69</v>
          </cell>
          <cell r="Y369">
            <v>12</v>
          </cell>
          <cell r="Z369">
            <v>330.625</v>
          </cell>
          <cell r="AA369">
            <v>57.5</v>
          </cell>
          <cell r="AB369">
            <v>57.5</v>
          </cell>
          <cell r="AC369">
            <v>10</v>
          </cell>
          <cell r="AD369">
            <v>57.5</v>
          </cell>
          <cell r="AE369">
            <v>10</v>
          </cell>
          <cell r="AF369"/>
          <cell r="AG369">
            <v>13.786086956521739</v>
          </cell>
          <cell r="AH369">
            <v>242477</v>
          </cell>
          <cell r="AI369" t="str">
            <v>อ้อยตอ 1</v>
          </cell>
          <cell r="AJ369" t="str">
            <v>อ้อยตอ</v>
          </cell>
          <cell r="AK369" t="str">
            <v>2 ปี 3 ครั้ง</v>
          </cell>
          <cell r="AL369" t="str">
            <v>Sup</v>
          </cell>
          <cell r="AM369" t="str">
            <v>บ่อบาดาล5</v>
          </cell>
          <cell r="AN369">
            <v>0</v>
          </cell>
          <cell r="AO369">
            <v>0</v>
          </cell>
          <cell r="AP369"/>
          <cell r="AQ369">
            <v>0</v>
          </cell>
          <cell r="AR369" t="str">
            <v>Sup</v>
          </cell>
          <cell r="AS369">
            <v>0</v>
          </cell>
          <cell r="AT369"/>
          <cell r="AU369"/>
          <cell r="AV369"/>
          <cell r="AW369">
            <v>5.75</v>
          </cell>
          <cell r="AX369" t="str">
            <v>น้ำหยดMove/ราดร่อง</v>
          </cell>
          <cell r="AY369" t="str">
            <v>โซล่าเซลล์</v>
          </cell>
          <cell r="AZ369" t="str">
            <v>ทำเอง รายวัน</v>
          </cell>
          <cell r="BA369">
            <v>2</v>
          </cell>
          <cell r="BB369" t="str">
            <v>No</v>
          </cell>
          <cell r="BC369" t="str">
            <v>KK-3</v>
          </cell>
          <cell r="BD369">
            <v>1.85</v>
          </cell>
          <cell r="BE369" t="str">
            <v>คู่</v>
          </cell>
          <cell r="BF369" t="str">
            <v>เหนียว</v>
          </cell>
          <cell r="BG369" t="str">
            <v>ไม่ผ่าน</v>
          </cell>
          <cell r="BH369" t="str">
            <v>คนตัด</v>
          </cell>
        </row>
        <row r="370">
          <cell r="G370" t="str">
            <v>1205/1</v>
          </cell>
          <cell r="H370"/>
          <cell r="I370"/>
          <cell r="J370">
            <v>18.59</v>
          </cell>
          <cell r="K370">
            <v>18.59</v>
          </cell>
          <cell r="L370"/>
          <cell r="M370"/>
          <cell r="N370" t="str">
            <v>อ้อยน้ำราด</v>
          </cell>
          <cell r="O370"/>
          <cell r="P370"/>
          <cell r="Q370">
            <v>0</v>
          </cell>
          <cell r="R370"/>
          <cell r="S370"/>
          <cell r="T370"/>
          <cell r="U370">
            <v>18.59</v>
          </cell>
          <cell r="V370"/>
          <cell r="W370">
            <v>18.59</v>
          </cell>
          <cell r="X370">
            <v>223.07999999999998</v>
          </cell>
          <cell r="Y370">
            <v>12</v>
          </cell>
          <cell r="Z370">
            <v>3455.8809999999999</v>
          </cell>
          <cell r="AA370">
            <v>185.9</v>
          </cell>
          <cell r="AB370">
            <v>185.9</v>
          </cell>
          <cell r="AC370">
            <v>10</v>
          </cell>
          <cell r="AD370">
            <v>185.9</v>
          </cell>
          <cell r="AE370">
            <v>10</v>
          </cell>
          <cell r="AF370"/>
          <cell r="AG370">
            <v>9.212479827864442</v>
          </cell>
          <cell r="AH370">
            <v>242594</v>
          </cell>
          <cell r="AI370" t="str">
            <v>อ้อยน้ำราด</v>
          </cell>
          <cell r="AJ370" t="str">
            <v>อ้อยปลูก</v>
          </cell>
          <cell r="AK370" t="str">
            <v>2 ปี 3 ครั้ง</v>
          </cell>
          <cell r="AL370" t="str">
            <v>Sup</v>
          </cell>
          <cell r="AM370">
            <v>0</v>
          </cell>
          <cell r="AN370">
            <v>0</v>
          </cell>
          <cell r="AO370">
            <v>0</v>
          </cell>
          <cell r="AP370"/>
          <cell r="AQ370">
            <v>0</v>
          </cell>
          <cell r="AR370" t="str">
            <v>Sup</v>
          </cell>
          <cell r="AS370">
            <v>0</v>
          </cell>
          <cell r="AT370"/>
          <cell r="AU370"/>
          <cell r="AV370"/>
          <cell r="AW370">
            <v>18.59</v>
          </cell>
          <cell r="AX370" t="str">
            <v>น้ำหยดMove</v>
          </cell>
          <cell r="AY370" t="str">
            <v>ไฟฟ้า-บาดาล</v>
          </cell>
          <cell r="AZ370" t="str">
            <v>จ้างเหมา</v>
          </cell>
          <cell r="BA370"/>
          <cell r="BB370" t="str">
            <v>No</v>
          </cell>
          <cell r="BC370" t="str">
            <v>KK-3</v>
          </cell>
          <cell r="BD370">
            <v>1.65</v>
          </cell>
          <cell r="BE370" t="str">
            <v>เดี่ยว</v>
          </cell>
          <cell r="BF370" t="str">
            <v>เหนียว</v>
          </cell>
          <cell r="BG370" t="str">
            <v>ผ่าน</v>
          </cell>
          <cell r="BH370" t="str">
            <v>รถตัด</v>
          </cell>
        </row>
        <row r="371">
          <cell r="G371">
            <v>1206</v>
          </cell>
          <cell r="H371" t="str">
            <v>BSC</v>
          </cell>
          <cell r="I371"/>
          <cell r="J371">
            <v>36.67</v>
          </cell>
          <cell r="K371">
            <v>36.67</v>
          </cell>
          <cell r="L371"/>
          <cell r="M371"/>
          <cell r="N371" t="str">
            <v>อ้อยตุลาคม</v>
          </cell>
          <cell r="O371"/>
          <cell r="P371"/>
          <cell r="Q371">
            <v>0</v>
          </cell>
          <cell r="R371"/>
          <cell r="S371"/>
          <cell r="T371"/>
          <cell r="U371">
            <v>36.67</v>
          </cell>
          <cell r="V371"/>
          <cell r="W371">
            <v>36.67</v>
          </cell>
          <cell r="X371">
            <v>550.05000000000007</v>
          </cell>
          <cell r="Y371">
            <v>15</v>
          </cell>
          <cell r="Z371">
            <v>16136.266800000001</v>
          </cell>
          <cell r="AA371">
            <v>440.04</v>
          </cell>
          <cell r="AB371">
            <v>440.04</v>
          </cell>
          <cell r="AC371">
            <v>12</v>
          </cell>
          <cell r="AD371">
            <v>476.71000000000004</v>
          </cell>
          <cell r="AE371">
            <v>13</v>
          </cell>
          <cell r="AF371"/>
          <cell r="AG371">
            <v>0</v>
          </cell>
          <cell r="AH371">
            <v>242509</v>
          </cell>
          <cell r="AI371" t="str">
            <v>อ้อยตุลาคม</v>
          </cell>
          <cell r="AJ371" t="str">
            <v>อ้อยปลูก</v>
          </cell>
          <cell r="AK371" t="str">
            <v>2 ปี 3 ครั้ง</v>
          </cell>
          <cell r="AL371" t="str">
            <v>Sup</v>
          </cell>
          <cell r="AM371" t="str">
            <v>บ่อบาดาล3</v>
          </cell>
          <cell r="AN371">
            <v>0</v>
          </cell>
          <cell r="AO371">
            <v>0</v>
          </cell>
          <cell r="AP371" t="str">
            <v>อุปกรณ์น้ำหยด Lafat</v>
          </cell>
          <cell r="AQ371" t="str">
            <v>เจาะบ่อบาดาล 1(3) บ่อ+โซล่า+สถานี</v>
          </cell>
          <cell r="AR371" t="str">
            <v>Sup</v>
          </cell>
          <cell r="AS371">
            <v>0</v>
          </cell>
          <cell r="AT371"/>
          <cell r="AU371"/>
          <cell r="AV371"/>
          <cell r="AW371">
            <v>36.67</v>
          </cell>
          <cell r="AX371" t="str">
            <v>น้ำหยดMove/ราดร่อง</v>
          </cell>
          <cell r="AY371" t="str">
            <v>โซล่าเซลล์</v>
          </cell>
          <cell r="AZ371" t="str">
            <v>ทำเอง รายวัน</v>
          </cell>
          <cell r="BA371">
            <v>2</v>
          </cell>
          <cell r="BB371" t="str">
            <v>yes</v>
          </cell>
          <cell r="BC371" t="str">
            <v>KK-3/PK3</v>
          </cell>
          <cell r="BD371">
            <v>1.85</v>
          </cell>
          <cell r="BE371" t="str">
            <v>คู่</v>
          </cell>
          <cell r="BF371" t="str">
            <v>เหนียว</v>
          </cell>
          <cell r="BG371" t="str">
            <v>ไม่ผ่าน</v>
          </cell>
          <cell r="BH371" t="str">
            <v>คนตัด</v>
          </cell>
        </row>
        <row r="372">
          <cell r="G372">
            <v>1207</v>
          </cell>
          <cell r="H372" t="str">
            <v>BSC</v>
          </cell>
          <cell r="I372"/>
          <cell r="J372">
            <v>38.92</v>
          </cell>
          <cell r="K372">
            <v>38.92</v>
          </cell>
          <cell r="L372"/>
          <cell r="M372"/>
          <cell r="N372" t="str">
            <v>อ้อยตุลาคม</v>
          </cell>
          <cell r="O372"/>
          <cell r="P372"/>
          <cell r="Q372">
            <v>0</v>
          </cell>
          <cell r="R372"/>
          <cell r="S372"/>
          <cell r="T372"/>
          <cell r="U372">
            <v>38.92</v>
          </cell>
          <cell r="V372"/>
          <cell r="W372">
            <v>38.92</v>
          </cell>
          <cell r="X372">
            <v>583.80000000000007</v>
          </cell>
          <cell r="Y372">
            <v>15</v>
          </cell>
          <cell r="Z372">
            <v>21206.729600000002</v>
          </cell>
          <cell r="AA372">
            <v>544.88</v>
          </cell>
          <cell r="AB372">
            <v>544.88</v>
          </cell>
          <cell r="AC372">
            <v>14</v>
          </cell>
          <cell r="AD372">
            <v>583.80000000000007</v>
          </cell>
          <cell r="AE372">
            <v>15</v>
          </cell>
          <cell r="AF372"/>
          <cell r="AG372">
            <v>0</v>
          </cell>
          <cell r="AH372">
            <v>242499</v>
          </cell>
          <cell r="AI372" t="str">
            <v>อ้อยตุลาคม</v>
          </cell>
          <cell r="AJ372" t="str">
            <v>อ้อยปลูก</v>
          </cell>
          <cell r="AK372" t="str">
            <v>2 ปี 3 ครั้ง</v>
          </cell>
          <cell r="AL372" t="str">
            <v>Sup</v>
          </cell>
          <cell r="AM372" t="str">
            <v>บ่อบาดาล2</v>
          </cell>
          <cell r="AN372">
            <v>0</v>
          </cell>
          <cell r="AO372">
            <v>0</v>
          </cell>
          <cell r="AP372" t="str">
            <v>เจาะบ่อบาดาล 1(2) บ่อ+โซล่า-Lafat</v>
          </cell>
          <cell r="AQ372">
            <v>0</v>
          </cell>
          <cell r="AR372" t="str">
            <v>Sup</v>
          </cell>
          <cell r="AS372">
            <v>0</v>
          </cell>
          <cell r="AT372"/>
          <cell r="AU372"/>
          <cell r="AV372"/>
          <cell r="AW372">
            <v>38.92</v>
          </cell>
          <cell r="AX372" t="str">
            <v>น้ำหยดMove/ราดร่อง</v>
          </cell>
          <cell r="AY372" t="str">
            <v>โซล่าเซลล์</v>
          </cell>
          <cell r="AZ372" t="str">
            <v>ทำเอง รายวัน</v>
          </cell>
          <cell r="BA372">
            <v>2</v>
          </cell>
          <cell r="BB372" t="str">
            <v>yes</v>
          </cell>
          <cell r="BC372" t="str">
            <v>KK-3</v>
          </cell>
          <cell r="BD372">
            <v>1.85</v>
          </cell>
          <cell r="BE372" t="str">
            <v>คู่</v>
          </cell>
          <cell r="BF372" t="str">
            <v>เหนียว</v>
          </cell>
          <cell r="BG372" t="str">
            <v>ผ่าน</v>
          </cell>
          <cell r="BH372" t="str">
            <v>รถตัด</v>
          </cell>
        </row>
        <row r="373">
          <cell r="G373">
            <v>1208</v>
          </cell>
          <cell r="H373" t="str">
            <v>BSC</v>
          </cell>
          <cell r="I373"/>
          <cell r="J373">
            <v>11.36</v>
          </cell>
          <cell r="K373">
            <v>11.36</v>
          </cell>
          <cell r="L373"/>
          <cell r="M373"/>
          <cell r="N373" t="str">
            <v>อ้อยตอ 1</v>
          </cell>
          <cell r="O373"/>
          <cell r="P373"/>
          <cell r="Q373">
            <v>0</v>
          </cell>
          <cell r="R373"/>
          <cell r="S373"/>
          <cell r="T373"/>
          <cell r="U373">
            <v>11.36</v>
          </cell>
          <cell r="V373"/>
          <cell r="W373">
            <v>11.36</v>
          </cell>
          <cell r="X373">
            <v>113.6</v>
          </cell>
          <cell r="Y373">
            <v>10</v>
          </cell>
          <cell r="Z373">
            <v>1290.4959999999999</v>
          </cell>
          <cell r="AA373">
            <v>113.6</v>
          </cell>
          <cell r="AB373">
            <v>113.6</v>
          </cell>
          <cell r="AC373">
            <v>10</v>
          </cell>
          <cell r="AD373">
            <v>113.6</v>
          </cell>
          <cell r="AE373">
            <v>10</v>
          </cell>
          <cell r="AF373"/>
          <cell r="AG373">
            <v>9.7121478873239422</v>
          </cell>
          <cell r="AH373">
            <v>242560</v>
          </cell>
          <cell r="AI373" t="str">
            <v>อ้อยตอ 1</v>
          </cell>
          <cell r="AJ373" t="str">
            <v>อ้อยตอ</v>
          </cell>
          <cell r="AK373" t="str">
            <v>2 ปี 3 ครั้ง</v>
          </cell>
          <cell r="AL373" t="str">
            <v>Rain</v>
          </cell>
          <cell r="AM373" t="str">
            <v>บ่อบาดาล1</v>
          </cell>
          <cell r="AN373">
            <v>0</v>
          </cell>
          <cell r="AO373">
            <v>0</v>
          </cell>
          <cell r="AP373"/>
          <cell r="AQ373" t="str">
            <v>เจาะบ่อบาดาล 1(4) บ่อ+โซล่า</v>
          </cell>
          <cell r="AR373" t="str">
            <v>Sup</v>
          </cell>
          <cell r="AS373">
            <v>0</v>
          </cell>
          <cell r="AT373"/>
          <cell r="AU373"/>
          <cell r="AV373"/>
          <cell r="AW373">
            <v>11.36</v>
          </cell>
          <cell r="AX373" t="str">
            <v>ราดร่อง</v>
          </cell>
          <cell r="AY373" t="str">
            <v>โซล่าเซลล์</v>
          </cell>
          <cell r="AZ373" t="str">
            <v>ทำเอง รายวัน</v>
          </cell>
          <cell r="BA373">
            <v>2</v>
          </cell>
          <cell r="BB373" t="str">
            <v>No</v>
          </cell>
          <cell r="BC373" t="str">
            <v>KK-3</v>
          </cell>
          <cell r="BD373">
            <v>1.85</v>
          </cell>
          <cell r="BE373" t="str">
            <v>คู่</v>
          </cell>
          <cell r="BF373" t="str">
            <v>เหนียว</v>
          </cell>
          <cell r="BG373" t="str">
            <v>ผ่าน</v>
          </cell>
          <cell r="BH373" t="str">
            <v>รถตัด</v>
          </cell>
        </row>
        <row r="374">
          <cell r="G374" t="str">
            <v>1208/1</v>
          </cell>
          <cell r="H374" t="str">
            <v>BSC</v>
          </cell>
          <cell r="I374"/>
          <cell r="J374">
            <v>16.559999999999999</v>
          </cell>
          <cell r="K374">
            <v>16.559999999999999</v>
          </cell>
          <cell r="L374"/>
          <cell r="M374"/>
          <cell r="N374" t="str">
            <v>อ้อยน้ำราด</v>
          </cell>
          <cell r="O374"/>
          <cell r="P374"/>
          <cell r="Q374">
            <v>0</v>
          </cell>
          <cell r="R374"/>
          <cell r="S374"/>
          <cell r="T374"/>
          <cell r="U374">
            <v>16.559999999999999</v>
          </cell>
          <cell r="V374"/>
          <cell r="W374">
            <v>16.559999999999999</v>
          </cell>
          <cell r="X374">
            <v>198.71999999999997</v>
          </cell>
          <cell r="Y374">
            <v>12</v>
          </cell>
          <cell r="Z374">
            <v>2742.3359999999998</v>
          </cell>
          <cell r="AA374">
            <v>165.6</v>
          </cell>
          <cell r="AB374">
            <v>165.6</v>
          </cell>
          <cell r="AC374">
            <v>10</v>
          </cell>
          <cell r="AD374">
            <v>198.71999999999997</v>
          </cell>
          <cell r="AE374">
            <v>12</v>
          </cell>
          <cell r="AF374"/>
          <cell r="AG374">
            <v>8.8725845410628033</v>
          </cell>
          <cell r="AH374">
            <v>242596</v>
          </cell>
          <cell r="AI374" t="str">
            <v>อ้อยน้ำราด</v>
          </cell>
          <cell r="AJ374" t="str">
            <v>อ้อยปลูก</v>
          </cell>
          <cell r="AK374" t="str">
            <v>2 ปี 3 ครั้ง</v>
          </cell>
          <cell r="AL374" t="str">
            <v>Rain</v>
          </cell>
          <cell r="AM374" t="str">
            <v>บ่อบาดาล1</v>
          </cell>
          <cell r="AN374">
            <v>0</v>
          </cell>
          <cell r="AO374">
            <v>0</v>
          </cell>
          <cell r="AP374"/>
          <cell r="AQ374" t="str">
            <v>เจาะบ่อบาดาล 1(4) บ่อ+โซล่า</v>
          </cell>
          <cell r="AR374" t="str">
            <v>Sup</v>
          </cell>
          <cell r="AS374">
            <v>0</v>
          </cell>
          <cell r="AT374"/>
          <cell r="AU374"/>
          <cell r="AV374"/>
          <cell r="AW374">
            <v>16.559999999999999</v>
          </cell>
          <cell r="AX374" t="str">
            <v>น้ำหยดMove</v>
          </cell>
          <cell r="AY374" t="str">
            <v>เครื่องยนต์</v>
          </cell>
          <cell r="AZ374" t="str">
            <v>จ้างเหมา</v>
          </cell>
          <cell r="BA374">
            <v>2</v>
          </cell>
          <cell r="BB374" t="str">
            <v>No</v>
          </cell>
          <cell r="BC374" t="str">
            <v>KK-3</v>
          </cell>
          <cell r="BD374">
            <v>1.65</v>
          </cell>
          <cell r="BE374" t="str">
            <v>เดี่ยว</v>
          </cell>
          <cell r="BF374" t="str">
            <v>เหนียว</v>
          </cell>
          <cell r="BG374" t="str">
            <v>ผ่าน</v>
          </cell>
          <cell r="BH374" t="str">
            <v>รถตัด</v>
          </cell>
        </row>
        <row r="375">
          <cell r="G375" t="str">
            <v>1208/2</v>
          </cell>
          <cell r="H375"/>
          <cell r="I375"/>
          <cell r="J375">
            <v>5.46</v>
          </cell>
          <cell r="K375">
            <v>5.46</v>
          </cell>
          <cell r="L375"/>
          <cell r="M375"/>
          <cell r="N375" t="str">
            <v>อ้อยน้ำราด</v>
          </cell>
          <cell r="O375"/>
          <cell r="P375"/>
          <cell r="Q375">
            <v>0</v>
          </cell>
          <cell r="R375"/>
          <cell r="S375"/>
          <cell r="T375"/>
          <cell r="U375">
            <v>5.46</v>
          </cell>
          <cell r="V375"/>
          <cell r="W375">
            <v>5.46</v>
          </cell>
          <cell r="X375">
            <v>65.52</v>
          </cell>
          <cell r="Y375">
            <v>12</v>
          </cell>
          <cell r="Z375">
            <v>357.73919999999998</v>
          </cell>
          <cell r="AA375">
            <v>65.52</v>
          </cell>
          <cell r="AB375">
            <v>65.52</v>
          </cell>
          <cell r="AC375">
            <v>12</v>
          </cell>
          <cell r="AD375">
            <v>65.52</v>
          </cell>
          <cell r="AE375">
            <v>12</v>
          </cell>
          <cell r="AF375"/>
          <cell r="AG375">
            <v>10.970695970695971</v>
          </cell>
          <cell r="AH375">
            <v>242593</v>
          </cell>
          <cell r="AI375" t="str">
            <v>อ้อยน้ำราด</v>
          </cell>
          <cell r="AJ375" t="str">
            <v>อ้อยปลูก</v>
          </cell>
          <cell r="AK375" t="str">
            <v>2 ปี 3 ครั้ง</v>
          </cell>
          <cell r="AL375" t="str">
            <v>Rain</v>
          </cell>
          <cell r="AM375" t="str">
            <v>บ่อบาดาล1</v>
          </cell>
          <cell r="AN375">
            <v>0</v>
          </cell>
          <cell r="AO375">
            <v>0</v>
          </cell>
          <cell r="AP375"/>
          <cell r="AQ375" t="str">
            <v>เจาะบ่อบาดาล 1(4) บ่อ+โซล่า</v>
          </cell>
          <cell r="AR375" t="str">
            <v>Sup</v>
          </cell>
          <cell r="AS375">
            <v>0</v>
          </cell>
          <cell r="AT375"/>
          <cell r="AU375"/>
          <cell r="AV375"/>
          <cell r="AW375">
            <v>5.46</v>
          </cell>
          <cell r="AX375" t="str">
            <v>น้ำหยดMove</v>
          </cell>
          <cell r="AY375" t="str">
            <v>เครื่องยนต์</v>
          </cell>
          <cell r="AZ375" t="str">
            <v>จ้างเหมา</v>
          </cell>
          <cell r="BA375">
            <v>2</v>
          </cell>
          <cell r="BB375" t="str">
            <v>yes</v>
          </cell>
          <cell r="BC375" t="str">
            <v>KK-3</v>
          </cell>
          <cell r="BD375">
            <v>1.65</v>
          </cell>
          <cell r="BE375" t="str">
            <v>เดี่ยว</v>
          </cell>
          <cell r="BF375" t="str">
            <v>เหนียว</v>
          </cell>
          <cell r="BG375" t="str">
            <v>ผ่าน</v>
          </cell>
          <cell r="BH375" t="str">
            <v>รถตัด</v>
          </cell>
        </row>
        <row r="376">
          <cell r="G376">
            <v>1209</v>
          </cell>
          <cell r="H376" t="str">
            <v>BSC</v>
          </cell>
          <cell r="I376"/>
          <cell r="J376">
            <v>17</v>
          </cell>
          <cell r="K376">
            <v>17</v>
          </cell>
          <cell r="L376"/>
          <cell r="M376"/>
          <cell r="N376" t="str">
            <v>อ้อยตุลาคม</v>
          </cell>
          <cell r="O376"/>
          <cell r="P376"/>
          <cell r="Q376">
            <v>0</v>
          </cell>
          <cell r="R376"/>
          <cell r="S376"/>
          <cell r="T376"/>
          <cell r="U376">
            <v>17</v>
          </cell>
          <cell r="V376"/>
          <cell r="W376">
            <v>17</v>
          </cell>
          <cell r="X376">
            <v>255</v>
          </cell>
          <cell r="Y376">
            <v>15</v>
          </cell>
          <cell r="Z376">
            <v>4335</v>
          </cell>
          <cell r="AA376">
            <v>255</v>
          </cell>
          <cell r="AB376">
            <v>255</v>
          </cell>
          <cell r="AC376">
            <v>15</v>
          </cell>
          <cell r="AD376">
            <v>255</v>
          </cell>
          <cell r="AE376">
            <v>15</v>
          </cell>
          <cell r="AF376"/>
          <cell r="AG376">
            <v>0</v>
          </cell>
          <cell r="AH376">
            <v>242487</v>
          </cell>
          <cell r="AI376" t="str">
            <v>อ้อยตุลาคม</v>
          </cell>
          <cell r="AJ376" t="str">
            <v>อ้อยปลูก</v>
          </cell>
          <cell r="AK376" t="str">
            <v>2 ปี 3 ครั้ง</v>
          </cell>
          <cell r="AL376" t="str">
            <v>Rain</v>
          </cell>
          <cell r="AM376" t="str">
            <v>สระ1209</v>
          </cell>
          <cell r="AN376">
            <v>0</v>
          </cell>
          <cell r="AO376">
            <v>0</v>
          </cell>
          <cell r="AP376"/>
          <cell r="AQ376">
            <v>0</v>
          </cell>
          <cell r="AR376" t="str">
            <v>Sup</v>
          </cell>
          <cell r="AS376">
            <v>0</v>
          </cell>
          <cell r="AT376"/>
          <cell r="AU376"/>
          <cell r="AV376"/>
          <cell r="AW376">
            <v>17</v>
          </cell>
          <cell r="AX376" t="str">
            <v>น้ำหยดMove/ราดร่อง</v>
          </cell>
          <cell r="AY376" t="str">
            <v>เครื่องยนต์</v>
          </cell>
          <cell r="AZ376" t="str">
            <v>ทำเอง รายวัน</v>
          </cell>
          <cell r="BA376">
            <v>2</v>
          </cell>
          <cell r="BB376" t="str">
            <v>yes</v>
          </cell>
          <cell r="BC376" t="str">
            <v>KK-3</v>
          </cell>
          <cell r="BD376">
            <v>1.85</v>
          </cell>
          <cell r="BE376" t="str">
            <v>คู่</v>
          </cell>
          <cell r="BF376" t="str">
            <v>เหนียว</v>
          </cell>
          <cell r="BG376" t="str">
            <v>ไม่ผ่าน</v>
          </cell>
          <cell r="BH376" t="str">
            <v>คนตัด</v>
          </cell>
        </row>
        <row r="377">
          <cell r="G377">
            <v>1210</v>
          </cell>
          <cell r="H377" t="str">
            <v>BSC</v>
          </cell>
          <cell r="I377"/>
          <cell r="J377">
            <v>35.479999999999997</v>
          </cell>
          <cell r="K377">
            <v>35.479999999999997</v>
          </cell>
          <cell r="L377"/>
          <cell r="M377"/>
          <cell r="N377" t="str">
            <v>อ้อยตอ 1</v>
          </cell>
          <cell r="O377"/>
          <cell r="P377"/>
          <cell r="Q377">
            <v>0</v>
          </cell>
          <cell r="R377"/>
          <cell r="S377"/>
          <cell r="T377"/>
          <cell r="U377">
            <v>35.479999999999997</v>
          </cell>
          <cell r="V377"/>
          <cell r="W377">
            <v>35.479999999999997</v>
          </cell>
          <cell r="X377">
            <v>354.79999999999995</v>
          </cell>
          <cell r="Y377">
            <v>10</v>
          </cell>
          <cell r="Z377">
            <v>10070.643199999999</v>
          </cell>
          <cell r="AA377">
            <v>283.83999999999997</v>
          </cell>
          <cell r="AB377">
            <v>283.83999999999997</v>
          </cell>
          <cell r="AC377">
            <v>8</v>
          </cell>
          <cell r="AD377">
            <v>212.88</v>
          </cell>
          <cell r="AE377">
            <v>6</v>
          </cell>
          <cell r="AF377"/>
          <cell r="AG377">
            <v>9.528748590755356</v>
          </cell>
          <cell r="AH377">
            <v>242553</v>
          </cell>
          <cell r="AI377" t="str">
            <v>อ้อยตอ 1</v>
          </cell>
          <cell r="AJ377" t="str">
            <v>อ้อยตอ</v>
          </cell>
          <cell r="AK377" t="str">
            <v>2 ปี 3 ครั้ง</v>
          </cell>
          <cell r="AL377" t="str">
            <v>Rain</v>
          </cell>
          <cell r="AM377">
            <v>0</v>
          </cell>
          <cell r="AN377">
            <v>0</v>
          </cell>
          <cell r="AO377">
            <v>0</v>
          </cell>
          <cell r="AP377"/>
          <cell r="AQ377">
            <v>0</v>
          </cell>
          <cell r="AR377" t="str">
            <v>Rain</v>
          </cell>
          <cell r="AS377">
            <v>0</v>
          </cell>
          <cell r="AT377"/>
          <cell r="AU377"/>
          <cell r="AV377"/>
          <cell r="AW377">
            <v>35.479999999999997</v>
          </cell>
          <cell r="AX377" t="str">
            <v>ราดร่อง</v>
          </cell>
          <cell r="AY377" t="str">
            <v>โซล่าเซลล์</v>
          </cell>
          <cell r="AZ377" t="str">
            <v>ทำเอง รายวัน</v>
          </cell>
          <cell r="BA377"/>
          <cell r="BB377" t="str">
            <v>No</v>
          </cell>
          <cell r="BC377" t="str">
            <v>KK-3</v>
          </cell>
          <cell r="BD377">
            <v>1.85</v>
          </cell>
          <cell r="BE377" t="str">
            <v>คู่</v>
          </cell>
          <cell r="BF377" t="str">
            <v>เหนียว</v>
          </cell>
          <cell r="BG377" t="str">
            <v>ผ่าน</v>
          </cell>
          <cell r="BH377" t="str">
            <v>รถตัด</v>
          </cell>
        </row>
        <row r="378">
          <cell r="G378">
            <v>1211</v>
          </cell>
          <cell r="H378" t="str">
            <v>BSC</v>
          </cell>
          <cell r="I378"/>
          <cell r="J378">
            <v>22.16</v>
          </cell>
          <cell r="K378">
            <v>22.16</v>
          </cell>
          <cell r="L378"/>
          <cell r="M378"/>
          <cell r="N378" t="str">
            <v>พักดิน</v>
          </cell>
          <cell r="O378"/>
          <cell r="P378"/>
          <cell r="Q378">
            <v>0</v>
          </cell>
          <cell r="R378"/>
          <cell r="S378">
            <v>22.16</v>
          </cell>
          <cell r="T378"/>
          <cell r="U378"/>
          <cell r="V378"/>
          <cell r="W378">
            <v>22.16</v>
          </cell>
          <cell r="X378"/>
          <cell r="Y378"/>
          <cell r="Z378"/>
          <cell r="AA378"/>
          <cell r="AB378"/>
          <cell r="AC378"/>
          <cell r="AD378"/>
          <cell r="AE378"/>
          <cell r="AF378"/>
          <cell r="AG378">
            <v>6.0040613718411544</v>
          </cell>
          <cell r="AH378">
            <v>242560</v>
          </cell>
          <cell r="AI378" t="str">
            <v>พักดิน</v>
          </cell>
          <cell r="AJ378" t="str">
            <v>พักดิน</v>
          </cell>
          <cell r="AK378" t="str">
            <v>2 ปี 3 ครั้ง</v>
          </cell>
          <cell r="AL378" t="str">
            <v>Rain</v>
          </cell>
          <cell r="AM378">
            <v>0</v>
          </cell>
          <cell r="AN378">
            <v>0</v>
          </cell>
          <cell r="AO378">
            <v>0</v>
          </cell>
          <cell r="AP378"/>
          <cell r="AQ378">
            <v>0</v>
          </cell>
          <cell r="AR378" t="str">
            <v>Sup</v>
          </cell>
          <cell r="AS378">
            <v>0</v>
          </cell>
          <cell r="AT378"/>
          <cell r="AU378"/>
          <cell r="AV378"/>
          <cell r="AW378">
            <v>0</v>
          </cell>
          <cell r="AX378"/>
          <cell r="AY378"/>
          <cell r="AZ378"/>
          <cell r="BA378"/>
          <cell r="BB378"/>
          <cell r="BC378"/>
          <cell r="BD378"/>
          <cell r="BE378"/>
          <cell r="BF378" t="str">
            <v>เหนียว</v>
          </cell>
          <cell r="BG378"/>
          <cell r="BH378"/>
        </row>
        <row r="379">
          <cell r="G379">
            <v>1212</v>
          </cell>
          <cell r="H379"/>
          <cell r="I379"/>
          <cell r="J379">
            <v>68.760000000000005</v>
          </cell>
          <cell r="K379">
            <v>71.400000000000006</v>
          </cell>
          <cell r="L379"/>
          <cell r="M379"/>
          <cell r="N379" t="str">
            <v>อ้อยตุลาคม</v>
          </cell>
          <cell r="O379"/>
          <cell r="P379">
            <v>2.6400000000000006</v>
          </cell>
          <cell r="Q379">
            <v>0</v>
          </cell>
          <cell r="R379">
            <v>0</v>
          </cell>
          <cell r="S379"/>
          <cell r="T379"/>
          <cell r="U379">
            <v>68.760000000000005</v>
          </cell>
          <cell r="V379"/>
          <cell r="W379">
            <v>68.760000000000005</v>
          </cell>
          <cell r="X379">
            <v>1031.4000000000001</v>
          </cell>
          <cell r="Y379">
            <v>15</v>
          </cell>
          <cell r="Z379">
            <v>56735.251200000013</v>
          </cell>
          <cell r="AA379">
            <v>825.12000000000012</v>
          </cell>
          <cell r="AB379">
            <v>825.12000000000012</v>
          </cell>
          <cell r="AC379">
            <v>12</v>
          </cell>
          <cell r="AD379">
            <v>825.12000000000012</v>
          </cell>
          <cell r="AE379">
            <v>12</v>
          </cell>
          <cell r="AF379"/>
          <cell r="AG379">
            <v>0</v>
          </cell>
          <cell r="AH379">
            <v>242493</v>
          </cell>
          <cell r="AI379" t="str">
            <v>อ้อยตุลาคม</v>
          </cell>
          <cell r="AJ379" t="str">
            <v>อ้อยปลูก</v>
          </cell>
          <cell r="AK379" t="str">
            <v>2 ปี 3 ครั้ง</v>
          </cell>
          <cell r="AL379" t="str">
            <v>Rain</v>
          </cell>
          <cell r="AM379" t="str">
            <v>บ่อบาดาล4</v>
          </cell>
          <cell r="AN379">
            <v>0</v>
          </cell>
          <cell r="AO379">
            <v>0</v>
          </cell>
          <cell r="AP379"/>
          <cell r="AQ379" t="str">
            <v>เจาะบ่อบาดาล 1(5) บ่อ+โซล่า</v>
          </cell>
          <cell r="AR379" t="str">
            <v>Sup</v>
          </cell>
          <cell r="AS379">
            <v>0</v>
          </cell>
          <cell r="AT379"/>
          <cell r="AU379"/>
          <cell r="AV379"/>
          <cell r="AW379">
            <v>68.760000000000005</v>
          </cell>
          <cell r="AX379" t="str">
            <v>น้ำหยดMove/ราดร่อง</v>
          </cell>
          <cell r="AY379" t="str">
            <v>โซล่าเซลล์/เครื่องยนต์</v>
          </cell>
          <cell r="AZ379" t="str">
            <v>ทำเอง รายวัน</v>
          </cell>
          <cell r="BA379">
            <v>2</v>
          </cell>
          <cell r="BB379" t="str">
            <v>yes</v>
          </cell>
          <cell r="BC379" t="str">
            <v>KK-3</v>
          </cell>
          <cell r="BD379">
            <v>1.85</v>
          </cell>
          <cell r="BE379" t="str">
            <v>คู่</v>
          </cell>
          <cell r="BF379" t="str">
            <v>เหนียว</v>
          </cell>
          <cell r="BG379" t="str">
            <v>ผ่าน</v>
          </cell>
          <cell r="BH379" t="str">
            <v>รถตัด</v>
          </cell>
        </row>
        <row r="380">
          <cell r="G380">
            <v>1213</v>
          </cell>
          <cell r="H380" t="str">
            <v>BSC</v>
          </cell>
          <cell r="I380"/>
          <cell r="J380">
            <v>24.05</v>
          </cell>
          <cell r="K380">
            <v>24.05</v>
          </cell>
          <cell r="L380"/>
          <cell r="M380"/>
          <cell r="N380" t="str">
            <v>พักดิน</v>
          </cell>
          <cell r="O380"/>
          <cell r="P380"/>
          <cell r="Q380">
            <v>0</v>
          </cell>
          <cell r="R380"/>
          <cell r="S380">
            <v>24.05</v>
          </cell>
          <cell r="T380"/>
          <cell r="U380"/>
          <cell r="V380"/>
          <cell r="W380">
            <v>24.05</v>
          </cell>
          <cell r="X380"/>
          <cell r="Y380"/>
          <cell r="Z380"/>
          <cell r="AA380"/>
          <cell r="AB380"/>
          <cell r="AC380"/>
          <cell r="AD380"/>
          <cell r="AE380"/>
          <cell r="AF380"/>
          <cell r="AG380">
            <v>0</v>
          </cell>
          <cell r="AH380"/>
          <cell r="AI380" t="str">
            <v>พักดิน</v>
          </cell>
          <cell r="AJ380" t="str">
            <v>พักดิน</v>
          </cell>
          <cell r="AK380" t="str">
            <v>2 ปี 3 ครั้ง</v>
          </cell>
          <cell r="AL380" t="str">
            <v>Rain</v>
          </cell>
          <cell r="AM380">
            <v>0</v>
          </cell>
          <cell r="AN380">
            <v>0</v>
          </cell>
          <cell r="AO380">
            <v>0</v>
          </cell>
          <cell r="AP380"/>
          <cell r="AQ380">
            <v>0</v>
          </cell>
          <cell r="AR380" t="str">
            <v>Sup</v>
          </cell>
          <cell r="AS380"/>
          <cell r="AT380"/>
          <cell r="AU380"/>
          <cell r="AV380"/>
          <cell r="AW380"/>
          <cell r="AX380"/>
          <cell r="AY380"/>
          <cell r="AZ380"/>
          <cell r="BA380"/>
          <cell r="BB380"/>
          <cell r="BC380"/>
          <cell r="BD380"/>
          <cell r="BE380"/>
          <cell r="BF380" t="str">
            <v>เหนียว</v>
          </cell>
          <cell r="BG380"/>
          <cell r="BH380"/>
        </row>
        <row r="381">
          <cell r="G381">
            <v>1214</v>
          </cell>
          <cell r="H381" t="str">
            <v>BSC</v>
          </cell>
          <cell r="I381"/>
          <cell r="J381">
            <v>43.12</v>
          </cell>
          <cell r="K381">
            <v>43.12</v>
          </cell>
          <cell r="L381"/>
          <cell r="M381"/>
          <cell r="N381" t="str">
            <v>พักดิน</v>
          </cell>
          <cell r="O381"/>
          <cell r="P381"/>
          <cell r="Q381">
            <v>0</v>
          </cell>
          <cell r="R381"/>
          <cell r="S381">
            <v>43.12</v>
          </cell>
          <cell r="T381"/>
          <cell r="U381"/>
          <cell r="V381"/>
          <cell r="W381">
            <v>43.12</v>
          </cell>
          <cell r="X381"/>
          <cell r="Y381"/>
          <cell r="Z381"/>
          <cell r="AA381"/>
          <cell r="AB381"/>
          <cell r="AC381"/>
          <cell r="AD381"/>
          <cell r="AE381"/>
          <cell r="AF381"/>
          <cell r="AG381">
            <v>0</v>
          </cell>
          <cell r="AH381"/>
          <cell r="AI381" t="str">
            <v>พักดิน</v>
          </cell>
          <cell r="AJ381" t="str">
            <v>พักดิน</v>
          </cell>
          <cell r="AK381" t="str">
            <v>2 ปี 3 ครั้ง</v>
          </cell>
          <cell r="AL381" t="str">
            <v>Rain</v>
          </cell>
          <cell r="AM381">
            <v>0</v>
          </cell>
          <cell r="AN381">
            <v>0</v>
          </cell>
          <cell r="AO381">
            <v>0</v>
          </cell>
          <cell r="AP381" t="str">
            <v>เจาะบ่อบาดาล 1(3) บ่อ+โซล่า</v>
          </cell>
          <cell r="AQ381">
            <v>0</v>
          </cell>
          <cell r="AR381" t="str">
            <v>Sup</v>
          </cell>
          <cell r="AS381">
            <v>0</v>
          </cell>
          <cell r="AT381"/>
          <cell r="AU381"/>
          <cell r="AV381"/>
          <cell r="AW381">
            <v>0</v>
          </cell>
          <cell r="AX381"/>
          <cell r="AY381"/>
          <cell r="AZ381"/>
          <cell r="BA381"/>
          <cell r="BB381"/>
          <cell r="BC381"/>
          <cell r="BD381"/>
          <cell r="BE381"/>
          <cell r="BF381" t="str">
            <v>เหนียว</v>
          </cell>
          <cell r="BG381"/>
          <cell r="BH381"/>
        </row>
        <row r="382">
          <cell r="G382">
            <v>1215</v>
          </cell>
          <cell r="H382" t="str">
            <v>BSC</v>
          </cell>
          <cell r="I382"/>
          <cell r="J382">
            <v>23.55</v>
          </cell>
          <cell r="K382">
            <v>23.55</v>
          </cell>
          <cell r="L382"/>
          <cell r="M382"/>
          <cell r="N382" t="str">
            <v>ให้ชาวไร่เช่า</v>
          </cell>
          <cell r="O382"/>
          <cell r="P382"/>
          <cell r="Q382">
            <v>0</v>
          </cell>
          <cell r="R382">
            <v>23.55</v>
          </cell>
          <cell r="S382"/>
          <cell r="T382"/>
          <cell r="U382"/>
          <cell r="V382"/>
          <cell r="W382">
            <v>0</v>
          </cell>
          <cell r="X382"/>
          <cell r="Y382"/>
          <cell r="Z382"/>
          <cell r="AA382"/>
          <cell r="AB382"/>
          <cell r="AC382"/>
          <cell r="AD382"/>
          <cell r="AE382"/>
          <cell r="AF382"/>
          <cell r="AG382">
            <v>0</v>
          </cell>
          <cell r="AH382"/>
          <cell r="AI382"/>
          <cell r="AJ382"/>
          <cell r="AK382" t="str">
            <v>2 ปี 3 ครั้ง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/>
          <cell r="AQ382">
            <v>0</v>
          </cell>
          <cell r="AR382"/>
          <cell r="AS382"/>
          <cell r="AT382"/>
          <cell r="AU382"/>
          <cell r="AV382"/>
          <cell r="AW382"/>
          <cell r="AX382"/>
          <cell r="AY382"/>
          <cell r="AZ382"/>
          <cell r="BA382"/>
          <cell r="BB382"/>
          <cell r="BC382"/>
          <cell r="BD382"/>
          <cell r="BE382"/>
          <cell r="BF382" t="str">
            <v>เหนียว</v>
          </cell>
          <cell r="BG382"/>
          <cell r="BH382"/>
        </row>
        <row r="383">
          <cell r="G383" t="str">
            <v>1215/1</v>
          </cell>
          <cell r="H383"/>
          <cell r="I383"/>
          <cell r="J383">
            <v>15.7</v>
          </cell>
          <cell r="K383">
            <v>15.7</v>
          </cell>
          <cell r="L383"/>
          <cell r="M383"/>
          <cell r="N383" t="str">
            <v>ให้ชาวไร่เช่า</v>
          </cell>
          <cell r="O383"/>
          <cell r="P383"/>
          <cell r="Q383">
            <v>0</v>
          </cell>
          <cell r="R383">
            <v>15.7</v>
          </cell>
          <cell r="S383"/>
          <cell r="T383"/>
          <cell r="U383"/>
          <cell r="V383"/>
          <cell r="W383">
            <v>0</v>
          </cell>
          <cell r="X383"/>
          <cell r="Y383"/>
          <cell r="Z383"/>
          <cell r="AA383"/>
          <cell r="AB383"/>
          <cell r="AC383"/>
          <cell r="AD383"/>
          <cell r="AE383"/>
          <cell r="AF383"/>
          <cell r="AG383">
            <v>0</v>
          </cell>
          <cell r="AH383"/>
          <cell r="AI383"/>
          <cell r="AJ383"/>
          <cell r="AK383" t="str">
            <v>2 ปี 3 ครั้ง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/>
          <cell r="AQ383">
            <v>0</v>
          </cell>
          <cell r="AR383"/>
          <cell r="AS383"/>
          <cell r="AT383"/>
          <cell r="AU383"/>
          <cell r="AV383"/>
          <cell r="AW383"/>
          <cell r="AX383"/>
          <cell r="AY383"/>
          <cell r="AZ383"/>
          <cell r="BA383"/>
          <cell r="BB383"/>
          <cell r="BC383"/>
          <cell r="BD383"/>
          <cell r="BE383"/>
          <cell r="BF383" t="str">
            <v>เหนียว</v>
          </cell>
          <cell r="BG383"/>
          <cell r="BH383"/>
        </row>
        <row r="384">
          <cell r="G384">
            <v>1216</v>
          </cell>
          <cell r="H384" t="str">
            <v>BSC</v>
          </cell>
          <cell r="I384"/>
          <cell r="J384">
            <v>42.12</v>
          </cell>
          <cell r="K384">
            <v>42.12</v>
          </cell>
          <cell r="L384"/>
          <cell r="M384"/>
          <cell r="N384" t="str">
            <v>ให้ชาวไร่เช่า</v>
          </cell>
          <cell r="O384"/>
          <cell r="P384"/>
          <cell r="Q384">
            <v>0</v>
          </cell>
          <cell r="R384">
            <v>42.12</v>
          </cell>
          <cell r="S384"/>
          <cell r="T384"/>
          <cell r="U384"/>
          <cell r="V384"/>
          <cell r="W384">
            <v>0</v>
          </cell>
          <cell r="X384"/>
          <cell r="Y384"/>
          <cell r="Z384"/>
          <cell r="AA384"/>
          <cell r="AB384"/>
          <cell r="AC384"/>
          <cell r="AD384"/>
          <cell r="AE384"/>
          <cell r="AF384"/>
          <cell r="AG384">
            <v>0</v>
          </cell>
          <cell r="AH384"/>
          <cell r="AI384"/>
          <cell r="AJ384"/>
          <cell r="AK384" t="str">
            <v>2 ปี 3 ครั้ง</v>
          </cell>
          <cell r="AL384" t="str">
            <v>Rain</v>
          </cell>
          <cell r="AM384">
            <v>0</v>
          </cell>
          <cell r="AN384">
            <v>0</v>
          </cell>
          <cell r="AO384">
            <v>0</v>
          </cell>
          <cell r="AP384"/>
          <cell r="AQ384">
            <v>0</v>
          </cell>
          <cell r="AR384"/>
          <cell r="AS384"/>
          <cell r="AT384"/>
          <cell r="AU384"/>
          <cell r="AV384"/>
          <cell r="AW384"/>
          <cell r="AX384"/>
          <cell r="AY384"/>
          <cell r="AZ384"/>
          <cell r="BA384"/>
          <cell r="BB384"/>
          <cell r="BC384"/>
          <cell r="BD384"/>
          <cell r="BE384"/>
          <cell r="BF384" t="str">
            <v>เหนียว</v>
          </cell>
          <cell r="BG384"/>
          <cell r="BH384"/>
        </row>
        <row r="385">
          <cell r="G385">
            <v>1217</v>
          </cell>
          <cell r="H385" t="str">
            <v>BSC</v>
          </cell>
          <cell r="I385"/>
          <cell r="J385">
            <v>17.93</v>
          </cell>
          <cell r="K385">
            <v>14.05</v>
          </cell>
          <cell r="L385"/>
          <cell r="M385"/>
          <cell r="N385" t="str">
            <v>ให้ชาวไร่เช่า</v>
          </cell>
          <cell r="O385" t="str">
            <v>ถนนCane yard</v>
          </cell>
          <cell r="P385"/>
          <cell r="Q385">
            <v>0</v>
          </cell>
          <cell r="R385">
            <v>14.05</v>
          </cell>
          <cell r="S385"/>
          <cell r="T385"/>
          <cell r="U385"/>
          <cell r="V385"/>
          <cell r="W385">
            <v>0</v>
          </cell>
          <cell r="X385"/>
          <cell r="Y385"/>
          <cell r="Z385"/>
          <cell r="AA385"/>
          <cell r="AB385"/>
          <cell r="AC385"/>
          <cell r="AD385"/>
          <cell r="AE385"/>
          <cell r="AF385"/>
          <cell r="AG385">
            <v>0</v>
          </cell>
          <cell r="AH385"/>
          <cell r="AI385"/>
          <cell r="AJ385"/>
          <cell r="AK385" t="str">
            <v>2 ปี 3 ครั้ง</v>
          </cell>
          <cell r="AL385" t="str">
            <v>Rain</v>
          </cell>
          <cell r="AM385">
            <v>0</v>
          </cell>
          <cell r="AN385">
            <v>0</v>
          </cell>
          <cell r="AO385">
            <v>0</v>
          </cell>
          <cell r="AP385"/>
          <cell r="AQ385">
            <v>0</v>
          </cell>
          <cell r="AR385"/>
          <cell r="AS385"/>
          <cell r="AT385"/>
          <cell r="AU385"/>
          <cell r="AV385"/>
          <cell r="AW385"/>
          <cell r="AX385"/>
          <cell r="AY385"/>
          <cell r="AZ385"/>
          <cell r="BA385"/>
          <cell r="BB385"/>
          <cell r="BC385"/>
          <cell r="BD385"/>
          <cell r="BE385"/>
          <cell r="BF385" t="str">
            <v>เหนียว</v>
          </cell>
          <cell r="BG385"/>
          <cell r="BH385"/>
        </row>
        <row r="386">
          <cell r="G386">
            <v>1218</v>
          </cell>
          <cell r="H386" t="str">
            <v>BSC</v>
          </cell>
          <cell r="I386"/>
          <cell r="J386">
            <v>7.83</v>
          </cell>
          <cell r="K386">
            <v>7.83</v>
          </cell>
          <cell r="L386"/>
          <cell r="M386"/>
          <cell r="N386" t="str">
            <v>อ้อยตอ 1</v>
          </cell>
          <cell r="O386"/>
          <cell r="P386"/>
          <cell r="Q386">
            <v>0</v>
          </cell>
          <cell r="R386"/>
          <cell r="S386"/>
          <cell r="T386"/>
          <cell r="U386">
            <v>7.83</v>
          </cell>
          <cell r="V386"/>
          <cell r="W386">
            <v>7.83</v>
          </cell>
          <cell r="X386">
            <v>93.960000000000008</v>
          </cell>
          <cell r="Y386">
            <v>12</v>
          </cell>
          <cell r="Z386">
            <v>551.78009999999995</v>
          </cell>
          <cell r="AA386">
            <v>70.47</v>
          </cell>
          <cell r="AB386">
            <v>70.47</v>
          </cell>
          <cell r="AC386">
            <v>9</v>
          </cell>
          <cell r="AD386">
            <v>62.64</v>
          </cell>
          <cell r="AE386">
            <v>8</v>
          </cell>
          <cell r="AF386"/>
          <cell r="AG386">
            <v>13.607918263090678</v>
          </cell>
          <cell r="AH386">
            <v>242571</v>
          </cell>
          <cell r="AI386" t="str">
            <v>อ้อยตอ 1</v>
          </cell>
          <cell r="AJ386" t="str">
            <v>อ้อยตอ</v>
          </cell>
          <cell r="AK386" t="str">
            <v>2 ปี 3 ครั้ง</v>
          </cell>
          <cell r="AL386" t="str">
            <v>Rain</v>
          </cell>
          <cell r="AM386">
            <v>0</v>
          </cell>
          <cell r="AN386">
            <v>0</v>
          </cell>
          <cell r="AO386">
            <v>0</v>
          </cell>
          <cell r="AP386"/>
          <cell r="AQ386">
            <v>0</v>
          </cell>
          <cell r="AR386" t="str">
            <v>Rain</v>
          </cell>
          <cell r="AS386">
            <v>7.83</v>
          </cell>
          <cell r="AT386"/>
          <cell r="AU386"/>
          <cell r="AV386"/>
          <cell r="AW386"/>
          <cell r="AX386"/>
          <cell r="AY386"/>
          <cell r="AZ386"/>
          <cell r="BA386"/>
          <cell r="BB386" t="str">
            <v>No</v>
          </cell>
          <cell r="BC386" t="str">
            <v>KK-3</v>
          </cell>
          <cell r="BD386">
            <v>1.85</v>
          </cell>
          <cell r="BE386" t="str">
            <v>คู่</v>
          </cell>
          <cell r="BF386" t="str">
            <v>เหนียว</v>
          </cell>
          <cell r="BG386" t="str">
            <v>ไม่ผ่าน</v>
          </cell>
          <cell r="BH386" t="str">
            <v>คนตัด</v>
          </cell>
        </row>
        <row r="387">
          <cell r="G387" t="str">
            <v>1218/1</v>
          </cell>
          <cell r="H387" t="str">
            <v>BSC</v>
          </cell>
          <cell r="I387"/>
          <cell r="J387">
            <v>5.23</v>
          </cell>
          <cell r="K387">
            <v>5.22</v>
          </cell>
          <cell r="L387"/>
          <cell r="M387"/>
          <cell r="N387" t="str">
            <v>ให้ชาวไร่เช่า</v>
          </cell>
          <cell r="O387"/>
          <cell r="P387"/>
          <cell r="Q387">
            <v>0</v>
          </cell>
          <cell r="R387">
            <v>5.22</v>
          </cell>
          <cell r="S387"/>
          <cell r="T387"/>
          <cell r="U387"/>
          <cell r="V387"/>
          <cell r="W387">
            <v>0</v>
          </cell>
          <cell r="X387"/>
          <cell r="Y387"/>
          <cell r="Z387"/>
          <cell r="AA387"/>
          <cell r="AB387"/>
          <cell r="AC387"/>
          <cell r="AD387"/>
          <cell r="AE387"/>
          <cell r="AF387"/>
          <cell r="AG387">
            <v>0</v>
          </cell>
          <cell r="AH387"/>
          <cell r="AI387"/>
          <cell r="AJ387"/>
          <cell r="AK387" t="str">
            <v>2 ปี 3 ครั้ง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/>
          <cell r="AQ387">
            <v>0</v>
          </cell>
          <cell r="AR387"/>
          <cell r="AS387"/>
          <cell r="AT387"/>
          <cell r="AU387"/>
          <cell r="AV387"/>
          <cell r="AW387"/>
          <cell r="AX387"/>
          <cell r="AY387"/>
          <cell r="AZ387"/>
          <cell r="BA387"/>
          <cell r="BB387"/>
          <cell r="BC387"/>
          <cell r="BD387"/>
          <cell r="BE387"/>
          <cell r="BF387" t="str">
            <v>เหนียว</v>
          </cell>
          <cell r="BG387"/>
          <cell r="BH387"/>
        </row>
        <row r="388">
          <cell r="G388">
            <v>1219</v>
          </cell>
          <cell r="H388" t="str">
            <v>BSC</v>
          </cell>
          <cell r="I388"/>
          <cell r="J388">
            <v>14.07</v>
          </cell>
          <cell r="K388">
            <v>14.07</v>
          </cell>
          <cell r="L388"/>
          <cell r="M388"/>
          <cell r="N388" t="str">
            <v>ให้ชาวไร่เช่า</v>
          </cell>
          <cell r="O388"/>
          <cell r="P388"/>
          <cell r="Q388">
            <v>0</v>
          </cell>
          <cell r="R388">
            <v>14.07</v>
          </cell>
          <cell r="S388"/>
          <cell r="T388"/>
          <cell r="U388"/>
          <cell r="V388"/>
          <cell r="W388">
            <v>0</v>
          </cell>
          <cell r="X388"/>
          <cell r="Y388"/>
          <cell r="Z388"/>
          <cell r="AA388"/>
          <cell r="AB388"/>
          <cell r="AC388"/>
          <cell r="AD388"/>
          <cell r="AE388"/>
          <cell r="AF388"/>
          <cell r="AG388">
            <v>0</v>
          </cell>
          <cell r="AH388"/>
          <cell r="AI388"/>
          <cell r="AJ388"/>
          <cell r="AK388" t="str">
            <v>2 ปี 3 ครั้ง</v>
          </cell>
          <cell r="AL388" t="str">
            <v>Rain</v>
          </cell>
          <cell r="AM388">
            <v>0</v>
          </cell>
          <cell r="AN388">
            <v>0</v>
          </cell>
          <cell r="AO388">
            <v>0</v>
          </cell>
          <cell r="AP388"/>
          <cell r="AQ388">
            <v>0</v>
          </cell>
          <cell r="AR388"/>
          <cell r="AS388"/>
          <cell r="AT388"/>
          <cell r="AU388"/>
          <cell r="AV388"/>
          <cell r="AW388"/>
          <cell r="AX388"/>
          <cell r="AY388"/>
          <cell r="AZ388"/>
          <cell r="BA388"/>
          <cell r="BB388"/>
          <cell r="BC388"/>
          <cell r="BD388"/>
          <cell r="BE388"/>
          <cell r="BF388" t="str">
            <v>เหนียว</v>
          </cell>
          <cell r="BG388"/>
          <cell r="BH388"/>
        </row>
        <row r="389">
          <cell r="G389">
            <v>1220</v>
          </cell>
          <cell r="H389" t="str">
            <v>BSC</v>
          </cell>
          <cell r="I389"/>
          <cell r="J389">
            <v>18.79</v>
          </cell>
          <cell r="K389">
            <v>18.79</v>
          </cell>
          <cell r="L389"/>
          <cell r="M389"/>
          <cell r="N389" t="str">
            <v>อ้อยตอ 1</v>
          </cell>
          <cell r="O389"/>
          <cell r="P389"/>
          <cell r="Q389">
            <v>0</v>
          </cell>
          <cell r="R389"/>
          <cell r="S389"/>
          <cell r="T389"/>
          <cell r="U389">
            <v>18.79</v>
          </cell>
          <cell r="V389"/>
          <cell r="W389">
            <v>18.79</v>
          </cell>
          <cell r="X389">
            <v>225.48</v>
          </cell>
          <cell r="Y389">
            <v>12</v>
          </cell>
          <cell r="Z389">
            <v>3177.5768999999996</v>
          </cell>
          <cell r="AA389">
            <v>169.10999999999999</v>
          </cell>
          <cell r="AB389">
            <v>169.10999999999999</v>
          </cell>
          <cell r="AC389">
            <v>9</v>
          </cell>
          <cell r="AD389">
            <v>150.32</v>
          </cell>
          <cell r="AE389">
            <v>8</v>
          </cell>
          <cell r="AF389"/>
          <cell r="AG389">
            <v>14.128259712613092</v>
          </cell>
          <cell r="AH389">
            <v>242570</v>
          </cell>
          <cell r="AI389" t="str">
            <v>อ้อยตอ 1</v>
          </cell>
          <cell r="AJ389" t="str">
            <v>อ้อยตอ</v>
          </cell>
          <cell r="AK389" t="str">
            <v>2 ปี 3 ครั้ง</v>
          </cell>
          <cell r="AL389" t="str">
            <v>Rain</v>
          </cell>
          <cell r="AM389">
            <v>0</v>
          </cell>
          <cell r="AN389">
            <v>0</v>
          </cell>
          <cell r="AO389">
            <v>0</v>
          </cell>
          <cell r="AP389"/>
          <cell r="AQ389">
            <v>0</v>
          </cell>
          <cell r="AR389" t="str">
            <v>Rain</v>
          </cell>
          <cell r="AS389">
            <v>18.79</v>
          </cell>
          <cell r="AT389"/>
          <cell r="AU389"/>
          <cell r="AV389"/>
          <cell r="AW389"/>
          <cell r="AX389"/>
          <cell r="AY389"/>
          <cell r="AZ389"/>
          <cell r="BA389"/>
          <cell r="BB389" t="str">
            <v>No</v>
          </cell>
          <cell r="BC389" t="str">
            <v>KK-3</v>
          </cell>
          <cell r="BD389">
            <v>1.85</v>
          </cell>
          <cell r="BE389" t="str">
            <v>คู่</v>
          </cell>
          <cell r="BF389" t="str">
            <v>เหนียว</v>
          </cell>
          <cell r="BG389" t="str">
            <v>ไม่ผ่าน</v>
          </cell>
          <cell r="BH389" t="str">
            <v>คนตัด</v>
          </cell>
        </row>
        <row r="390">
          <cell r="G390">
            <v>1221</v>
          </cell>
          <cell r="H390"/>
          <cell r="I390"/>
          <cell r="J390">
            <v>20.93</v>
          </cell>
          <cell r="K390">
            <v>20.93</v>
          </cell>
          <cell r="L390"/>
          <cell r="M390"/>
          <cell r="N390" t="str">
            <v>ให้ชาวไร่เช่า</v>
          </cell>
          <cell r="O390"/>
          <cell r="P390"/>
          <cell r="Q390">
            <v>0</v>
          </cell>
          <cell r="R390">
            <v>20.93</v>
          </cell>
          <cell r="S390"/>
          <cell r="T390"/>
          <cell r="U390"/>
          <cell r="V390"/>
          <cell r="W390">
            <v>0</v>
          </cell>
          <cell r="X390"/>
          <cell r="Y390"/>
          <cell r="Z390"/>
          <cell r="AA390"/>
          <cell r="AB390"/>
          <cell r="AC390"/>
          <cell r="AD390"/>
          <cell r="AE390"/>
          <cell r="AF390"/>
          <cell r="AG390">
            <v>0</v>
          </cell>
          <cell r="AH390"/>
          <cell r="AI390"/>
          <cell r="AJ390"/>
          <cell r="AK390" t="str">
            <v>2 ปี 3 ครั้ง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/>
          <cell r="AQ390">
            <v>0</v>
          </cell>
          <cell r="AR390"/>
          <cell r="AS390"/>
          <cell r="AT390"/>
          <cell r="AU390"/>
          <cell r="AV390"/>
          <cell r="AW390"/>
          <cell r="AX390"/>
          <cell r="AY390"/>
          <cell r="AZ390"/>
          <cell r="BA390"/>
          <cell r="BB390"/>
          <cell r="BC390"/>
          <cell r="BD390"/>
          <cell r="BE390"/>
          <cell r="BF390" t="str">
            <v>เหนียว</v>
          </cell>
          <cell r="BG390"/>
          <cell r="BH390"/>
        </row>
        <row r="391">
          <cell r="G391">
            <v>1222</v>
          </cell>
          <cell r="H391" t="str">
            <v>BSC</v>
          </cell>
          <cell r="I391"/>
          <cell r="J391">
            <v>18.34</v>
          </cell>
          <cell r="K391">
            <v>18.34</v>
          </cell>
          <cell r="L391"/>
          <cell r="M391"/>
          <cell r="N391" t="str">
            <v>ให้ชาวไร่เช่า</v>
          </cell>
          <cell r="O391"/>
          <cell r="P391"/>
          <cell r="Q391">
            <v>0</v>
          </cell>
          <cell r="R391">
            <v>18.34</v>
          </cell>
          <cell r="S391"/>
          <cell r="T391"/>
          <cell r="U391"/>
          <cell r="V391"/>
          <cell r="W391">
            <v>0</v>
          </cell>
          <cell r="X391"/>
          <cell r="Y391"/>
          <cell r="Z391"/>
          <cell r="AA391"/>
          <cell r="AB391"/>
          <cell r="AC391"/>
          <cell r="AD391"/>
          <cell r="AE391"/>
          <cell r="AF391"/>
          <cell r="AG391">
            <v>0</v>
          </cell>
          <cell r="AH391"/>
          <cell r="AI391"/>
          <cell r="AJ391"/>
          <cell r="AK391" t="str">
            <v>2 ปี 3 ครั้ง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/>
          <cell r="AQ391">
            <v>0</v>
          </cell>
          <cell r="AR391"/>
          <cell r="AS391"/>
          <cell r="AT391"/>
          <cell r="AU391"/>
          <cell r="AV391"/>
          <cell r="AW391"/>
          <cell r="AX391"/>
          <cell r="AY391"/>
          <cell r="AZ391"/>
          <cell r="BA391"/>
          <cell r="BB391"/>
          <cell r="BC391"/>
          <cell r="BD391"/>
          <cell r="BE391"/>
          <cell r="BF391" t="str">
            <v>เหนียว</v>
          </cell>
          <cell r="BG391"/>
          <cell r="BH391"/>
        </row>
        <row r="392">
          <cell r="G392" t="str">
            <v>1222/2</v>
          </cell>
          <cell r="H392"/>
          <cell r="I392"/>
          <cell r="J392">
            <v>14.68</v>
          </cell>
          <cell r="K392">
            <v>14.68</v>
          </cell>
          <cell r="L392"/>
          <cell r="M392"/>
          <cell r="N392" t="str">
            <v>ให้ชาวไร่เช่า</v>
          </cell>
          <cell r="O392"/>
          <cell r="P392"/>
          <cell r="Q392">
            <v>0</v>
          </cell>
          <cell r="R392">
            <v>14.68</v>
          </cell>
          <cell r="S392"/>
          <cell r="T392"/>
          <cell r="U392"/>
          <cell r="V392"/>
          <cell r="W392">
            <v>0</v>
          </cell>
          <cell r="X392"/>
          <cell r="Y392"/>
          <cell r="Z392"/>
          <cell r="AA392"/>
          <cell r="AB392"/>
          <cell r="AC392"/>
          <cell r="AD392"/>
          <cell r="AE392"/>
          <cell r="AF392"/>
          <cell r="AG392">
            <v>0</v>
          </cell>
          <cell r="AH392"/>
          <cell r="AI392"/>
          <cell r="AJ392"/>
          <cell r="AK392" t="str">
            <v>2 ปี 3 ครั้ง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/>
          <cell r="AQ392">
            <v>0</v>
          </cell>
          <cell r="AR392"/>
          <cell r="AS392"/>
          <cell r="AT392"/>
          <cell r="AU392"/>
          <cell r="AV392"/>
          <cell r="AW392"/>
          <cell r="AX392"/>
          <cell r="AY392"/>
          <cell r="AZ392"/>
          <cell r="BA392"/>
          <cell r="BB392"/>
          <cell r="BC392"/>
          <cell r="BD392"/>
          <cell r="BE392"/>
          <cell r="BF392" t="str">
            <v>เหนียว</v>
          </cell>
          <cell r="BG392"/>
          <cell r="BH392"/>
        </row>
        <row r="393">
          <cell r="G393">
            <v>1223</v>
          </cell>
          <cell r="H393"/>
          <cell r="I393"/>
          <cell r="J393">
            <v>14.09</v>
          </cell>
          <cell r="K393">
            <v>14.09</v>
          </cell>
          <cell r="L393"/>
          <cell r="M393"/>
          <cell r="N393" t="str">
            <v>ให้ชาวไร่เช่า</v>
          </cell>
          <cell r="O393"/>
          <cell r="P393"/>
          <cell r="Q393">
            <v>0</v>
          </cell>
          <cell r="R393">
            <v>14.09</v>
          </cell>
          <cell r="S393"/>
          <cell r="T393"/>
          <cell r="U393"/>
          <cell r="V393"/>
          <cell r="W393">
            <v>0</v>
          </cell>
          <cell r="X393"/>
          <cell r="Y393"/>
          <cell r="Z393"/>
          <cell r="AA393"/>
          <cell r="AB393"/>
          <cell r="AC393"/>
          <cell r="AD393"/>
          <cell r="AE393"/>
          <cell r="AF393"/>
          <cell r="AG393">
            <v>0</v>
          </cell>
          <cell r="AH393"/>
          <cell r="AI393"/>
          <cell r="AJ393"/>
          <cell r="AK393" t="str">
            <v>2 ปี 3 ครั้ง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/>
          <cell r="AQ393">
            <v>0</v>
          </cell>
          <cell r="AR393"/>
          <cell r="AS393"/>
          <cell r="AT393"/>
          <cell r="AU393"/>
          <cell r="AV393"/>
          <cell r="AW393"/>
          <cell r="AX393"/>
          <cell r="AY393"/>
          <cell r="AZ393"/>
          <cell r="BA393"/>
          <cell r="BB393"/>
          <cell r="BC393"/>
          <cell r="BD393"/>
          <cell r="BE393"/>
          <cell r="BF393" t="str">
            <v>เหนียว</v>
          </cell>
          <cell r="BG393"/>
          <cell r="BH393"/>
        </row>
        <row r="394">
          <cell r="G394" t="str">
            <v>1223/1</v>
          </cell>
          <cell r="H394"/>
          <cell r="I394"/>
          <cell r="J394">
            <v>14.26</v>
          </cell>
          <cell r="K394">
            <v>14.26</v>
          </cell>
          <cell r="L394"/>
          <cell r="M394"/>
          <cell r="N394" t="str">
            <v>ให้ชาวไร่เช่า</v>
          </cell>
          <cell r="O394"/>
          <cell r="P394"/>
          <cell r="Q394">
            <v>0</v>
          </cell>
          <cell r="R394">
            <v>14.26</v>
          </cell>
          <cell r="S394"/>
          <cell r="T394"/>
          <cell r="U394"/>
          <cell r="V394"/>
          <cell r="W394">
            <v>0</v>
          </cell>
          <cell r="X394"/>
          <cell r="Y394"/>
          <cell r="Z394"/>
          <cell r="AA394"/>
          <cell r="AB394"/>
          <cell r="AC394"/>
          <cell r="AD394"/>
          <cell r="AE394"/>
          <cell r="AF394"/>
          <cell r="AG394">
            <v>0</v>
          </cell>
          <cell r="AH394"/>
          <cell r="AI394"/>
          <cell r="AJ394"/>
          <cell r="AK394" t="str">
            <v>2 ปี 3 ครั้ง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/>
          <cell r="AQ394">
            <v>0</v>
          </cell>
          <cell r="AR394"/>
          <cell r="AS394"/>
          <cell r="AT394"/>
          <cell r="AU394"/>
          <cell r="AV394"/>
          <cell r="AW394"/>
          <cell r="AX394"/>
          <cell r="AY394"/>
          <cell r="AZ394"/>
          <cell r="BA394"/>
          <cell r="BB394"/>
          <cell r="BC394"/>
          <cell r="BD394"/>
          <cell r="BE394"/>
          <cell r="BF394" t="str">
            <v>เหนียว</v>
          </cell>
          <cell r="BG394"/>
          <cell r="BH394"/>
        </row>
        <row r="395">
          <cell r="G395">
            <v>1224</v>
          </cell>
          <cell r="H395" t="str">
            <v>BSC</v>
          </cell>
          <cell r="I395"/>
          <cell r="J395">
            <v>23.01</v>
          </cell>
          <cell r="K395">
            <v>23.01</v>
          </cell>
          <cell r="L395"/>
          <cell r="M395"/>
          <cell r="N395" t="str">
            <v>ให้ชาวไร่เช่า</v>
          </cell>
          <cell r="O395"/>
          <cell r="P395"/>
          <cell r="Q395">
            <v>0</v>
          </cell>
          <cell r="R395">
            <v>23.01</v>
          </cell>
          <cell r="S395"/>
          <cell r="T395"/>
          <cell r="U395"/>
          <cell r="V395"/>
          <cell r="W395">
            <v>0</v>
          </cell>
          <cell r="X395"/>
          <cell r="Y395"/>
          <cell r="Z395"/>
          <cell r="AA395"/>
          <cell r="AB395"/>
          <cell r="AC395"/>
          <cell r="AD395"/>
          <cell r="AE395"/>
          <cell r="AF395"/>
          <cell r="AG395">
            <v>0</v>
          </cell>
          <cell r="AH395"/>
          <cell r="AI395"/>
          <cell r="AJ395"/>
          <cell r="AK395" t="str">
            <v>2 ปี 3 ครั้ง</v>
          </cell>
          <cell r="AL395" t="str">
            <v>Sup</v>
          </cell>
          <cell r="AM395">
            <v>0</v>
          </cell>
          <cell r="AN395">
            <v>0</v>
          </cell>
          <cell r="AO395">
            <v>0</v>
          </cell>
          <cell r="AP395"/>
          <cell r="AQ395">
            <v>0</v>
          </cell>
          <cell r="AR395"/>
          <cell r="AS395"/>
          <cell r="AT395"/>
          <cell r="AU395"/>
          <cell r="AV395"/>
          <cell r="AW395"/>
          <cell r="AX395"/>
          <cell r="AY395"/>
          <cell r="AZ395"/>
          <cell r="BA395"/>
          <cell r="BB395"/>
          <cell r="BC395"/>
          <cell r="BD395"/>
          <cell r="BE395"/>
          <cell r="BF395" t="str">
            <v>เหนียว</v>
          </cell>
          <cell r="BG395"/>
          <cell r="BH395"/>
        </row>
        <row r="396">
          <cell r="G396" t="str">
            <v>1224/1</v>
          </cell>
          <cell r="H396"/>
          <cell r="I396"/>
          <cell r="J396">
            <v>10.36</v>
          </cell>
          <cell r="K396">
            <v>10.36</v>
          </cell>
          <cell r="L396"/>
          <cell r="M396"/>
          <cell r="N396" t="str">
            <v>อ้อยตอ 1</v>
          </cell>
          <cell r="O396"/>
          <cell r="P396"/>
          <cell r="Q396">
            <v>0</v>
          </cell>
          <cell r="R396"/>
          <cell r="S396"/>
          <cell r="T396"/>
          <cell r="U396">
            <v>10.36</v>
          </cell>
          <cell r="V396"/>
          <cell r="W396">
            <v>10.36</v>
          </cell>
          <cell r="X396">
            <v>82.88</v>
          </cell>
          <cell r="Y396">
            <v>8</v>
          </cell>
          <cell r="Z396">
            <v>965.96639999999991</v>
          </cell>
          <cell r="AA396">
            <v>93.24</v>
          </cell>
          <cell r="AB396">
            <v>93.24</v>
          </cell>
          <cell r="AC396">
            <v>9</v>
          </cell>
          <cell r="AD396">
            <v>62.16</v>
          </cell>
          <cell r="AE396">
            <v>6</v>
          </cell>
          <cell r="AF396"/>
          <cell r="AG396">
            <v>6.9691119691119701</v>
          </cell>
          <cell r="AH396">
            <v>242528</v>
          </cell>
          <cell r="AI396" t="str">
            <v>อ้อยตอ 1</v>
          </cell>
          <cell r="AJ396" t="str">
            <v>อ้อยตอ</v>
          </cell>
          <cell r="AK396" t="str">
            <v>2 ปี 3 ครั้ง</v>
          </cell>
          <cell r="AL396" t="str">
            <v>Sup</v>
          </cell>
          <cell r="AM396" t="str">
            <v>สระ</v>
          </cell>
          <cell r="AN396">
            <v>0</v>
          </cell>
          <cell r="AO396">
            <v>0</v>
          </cell>
          <cell r="AP396"/>
          <cell r="AQ396">
            <v>0</v>
          </cell>
          <cell r="AR396" t="str">
            <v>Sup</v>
          </cell>
          <cell r="AS396">
            <v>0</v>
          </cell>
          <cell r="AT396"/>
          <cell r="AU396"/>
          <cell r="AV396"/>
          <cell r="AW396">
            <v>10.36</v>
          </cell>
          <cell r="AX396" t="str">
            <v>น้ำหยดMove</v>
          </cell>
          <cell r="AY396" t="str">
            <v>เครื่องยนต์</v>
          </cell>
          <cell r="AZ396" t="str">
            <v>จ้างเหมา</v>
          </cell>
          <cell r="BA396">
            <v>2</v>
          </cell>
          <cell r="BB396" t="str">
            <v>yes</v>
          </cell>
          <cell r="BC396" t="str">
            <v>PK-1</v>
          </cell>
          <cell r="BD396">
            <v>1.65</v>
          </cell>
          <cell r="BE396" t="str">
            <v>เดี่ยว</v>
          </cell>
          <cell r="BF396" t="str">
            <v>เหนียว</v>
          </cell>
          <cell r="BG396" t="str">
            <v>ไม่ผ่าน</v>
          </cell>
          <cell r="BH396" t="str">
            <v>คนตัด</v>
          </cell>
        </row>
        <row r="397">
          <cell r="G397">
            <v>1226</v>
          </cell>
          <cell r="H397"/>
          <cell r="I397"/>
          <cell r="J397">
            <v>22.11</v>
          </cell>
          <cell r="K397">
            <v>22.11</v>
          </cell>
          <cell r="L397"/>
          <cell r="M397"/>
          <cell r="N397" t="str">
            <v>อ้อยตอ 1</v>
          </cell>
          <cell r="O397"/>
          <cell r="P397"/>
          <cell r="Q397">
            <v>0</v>
          </cell>
          <cell r="R397"/>
          <cell r="S397"/>
          <cell r="T397"/>
          <cell r="U397">
            <v>22.11</v>
          </cell>
          <cell r="V397"/>
          <cell r="W397">
            <v>22.11</v>
          </cell>
          <cell r="X397">
            <v>221.1</v>
          </cell>
          <cell r="Y397">
            <v>10</v>
          </cell>
          <cell r="Z397">
            <v>4399.6688999999997</v>
          </cell>
          <cell r="AA397">
            <v>198.99</v>
          </cell>
          <cell r="AB397">
            <v>198.99</v>
          </cell>
          <cell r="AC397">
            <v>9</v>
          </cell>
          <cell r="AD397">
            <v>132.66</v>
          </cell>
          <cell r="AE397">
            <v>6</v>
          </cell>
          <cell r="AF397"/>
          <cell r="AG397">
            <v>10.748982360922659</v>
          </cell>
          <cell r="AH397">
            <v>242564</v>
          </cell>
          <cell r="AI397" t="str">
            <v>อ้อยตอ 1</v>
          </cell>
          <cell r="AJ397" t="str">
            <v>อ้อยตอ</v>
          </cell>
          <cell r="AK397" t="str">
            <v>2 ปี 3 ครั้ง</v>
          </cell>
          <cell r="AL397" t="str">
            <v>Rain</v>
          </cell>
          <cell r="AM397" t="str">
            <v>สระ</v>
          </cell>
          <cell r="AN397">
            <v>0</v>
          </cell>
          <cell r="AO397">
            <v>0</v>
          </cell>
          <cell r="AP397" t="str">
            <v>เจาะบ่อบาดาล 1(4) บ่อ+โซล่า</v>
          </cell>
          <cell r="AQ397">
            <v>0</v>
          </cell>
          <cell r="AR397" t="str">
            <v>Sup</v>
          </cell>
          <cell r="AS397">
            <v>0</v>
          </cell>
          <cell r="AT397"/>
          <cell r="AU397"/>
          <cell r="AV397"/>
          <cell r="AW397">
            <v>22.11</v>
          </cell>
          <cell r="AX397" t="str">
            <v>น้ำหยดMove</v>
          </cell>
          <cell r="AY397" t="str">
            <v>เครื่องยนต์</v>
          </cell>
          <cell r="AZ397" t="str">
            <v>จ้างเหมา</v>
          </cell>
          <cell r="BA397">
            <v>2</v>
          </cell>
          <cell r="BB397" t="str">
            <v>yes</v>
          </cell>
          <cell r="BC397" t="str">
            <v>PK-1/KK3</v>
          </cell>
          <cell r="BD397">
            <v>1.65</v>
          </cell>
          <cell r="BE397" t="str">
            <v>เดี่ยว</v>
          </cell>
          <cell r="BF397" t="str">
            <v>เหนียว</v>
          </cell>
          <cell r="BG397" t="str">
            <v>ไม่ผ่าน</v>
          </cell>
          <cell r="BH397" t="str">
            <v>คนตัด</v>
          </cell>
        </row>
        <row r="398">
          <cell r="G398" t="str">
            <v>1226/1</v>
          </cell>
          <cell r="H398" t="str">
            <v>BSC</v>
          </cell>
          <cell r="I398"/>
          <cell r="J398">
            <v>8.0500000000000007</v>
          </cell>
          <cell r="K398">
            <v>8.0500000000000007</v>
          </cell>
          <cell r="L398"/>
          <cell r="M398"/>
          <cell r="N398" t="str">
            <v>ให้ชาวไร่เช่า</v>
          </cell>
          <cell r="O398"/>
          <cell r="P398"/>
          <cell r="Q398">
            <v>0</v>
          </cell>
          <cell r="R398">
            <v>8.0500000000000007</v>
          </cell>
          <cell r="S398"/>
          <cell r="T398"/>
          <cell r="U398"/>
          <cell r="V398"/>
          <cell r="W398">
            <v>0</v>
          </cell>
          <cell r="X398"/>
          <cell r="Y398"/>
          <cell r="Z398"/>
          <cell r="AA398"/>
          <cell r="AB398"/>
          <cell r="AC398"/>
          <cell r="AD398"/>
          <cell r="AE398"/>
          <cell r="AF398"/>
          <cell r="AG398">
            <v>0</v>
          </cell>
          <cell r="AH398"/>
          <cell r="AI398"/>
          <cell r="AJ398"/>
          <cell r="AK398" t="str">
            <v>2 ปี 3 ครั้ง</v>
          </cell>
          <cell r="AL398" t="str">
            <v>Rain</v>
          </cell>
          <cell r="AM398">
            <v>0</v>
          </cell>
          <cell r="AN398">
            <v>0</v>
          </cell>
          <cell r="AO398">
            <v>0</v>
          </cell>
          <cell r="AP398" t="str">
            <v>เจาะบ่อบาดาล 1(4) บ่อ+โซล่า</v>
          </cell>
          <cell r="AQ398">
            <v>0</v>
          </cell>
          <cell r="AR398"/>
          <cell r="AS398"/>
          <cell r="AT398"/>
          <cell r="AU398"/>
          <cell r="AV398"/>
          <cell r="AW398"/>
          <cell r="AX398"/>
          <cell r="AY398"/>
          <cell r="AZ398"/>
          <cell r="BA398"/>
          <cell r="BB398"/>
          <cell r="BC398"/>
          <cell r="BD398"/>
          <cell r="BE398"/>
          <cell r="BF398" t="str">
            <v>เหนียว</v>
          </cell>
          <cell r="BG398"/>
          <cell r="BH398"/>
        </row>
        <row r="399">
          <cell r="G399" t="str">
            <v>1226/2</v>
          </cell>
          <cell r="H399" t="str">
            <v>BSC</v>
          </cell>
          <cell r="I399"/>
          <cell r="J399">
            <v>7.89</v>
          </cell>
          <cell r="K399">
            <v>7.89</v>
          </cell>
          <cell r="L399"/>
          <cell r="M399"/>
          <cell r="N399" t="str">
            <v>อ้อยตอ 1</v>
          </cell>
          <cell r="O399"/>
          <cell r="P399"/>
          <cell r="Q399">
            <v>0</v>
          </cell>
          <cell r="R399"/>
          <cell r="S399"/>
          <cell r="T399"/>
          <cell r="U399">
            <v>7.89</v>
          </cell>
          <cell r="V399"/>
          <cell r="W399">
            <v>7.89</v>
          </cell>
          <cell r="X399">
            <v>78.899999999999991</v>
          </cell>
          <cell r="Y399">
            <v>10</v>
          </cell>
          <cell r="Z399">
            <v>560.26889999999992</v>
          </cell>
          <cell r="AA399">
            <v>71.009999999999991</v>
          </cell>
          <cell r="AB399">
            <v>71.009999999999991</v>
          </cell>
          <cell r="AC399">
            <v>9</v>
          </cell>
          <cell r="AD399">
            <v>47.339999999999996</v>
          </cell>
          <cell r="AE399">
            <v>6</v>
          </cell>
          <cell r="AF399"/>
          <cell r="AG399">
            <v>9.9949302915082381</v>
          </cell>
          <cell r="AH399">
            <v>242532</v>
          </cell>
          <cell r="AI399" t="str">
            <v>อ้อยตอ 1</v>
          </cell>
          <cell r="AJ399" t="str">
            <v>อ้อยตอ</v>
          </cell>
          <cell r="AK399" t="str">
            <v>2 ปี 3 ครั้ง</v>
          </cell>
          <cell r="AL399" t="str">
            <v>Rain</v>
          </cell>
          <cell r="AM399" t="str">
            <v>สระ</v>
          </cell>
          <cell r="AN399">
            <v>0</v>
          </cell>
          <cell r="AO399">
            <v>0</v>
          </cell>
          <cell r="AP399" t="str">
            <v>เจาะบ่อบาดาล 1(4) บ่อ+โซล่า</v>
          </cell>
          <cell r="AQ399">
            <v>0</v>
          </cell>
          <cell r="AR399" t="str">
            <v>Sup</v>
          </cell>
          <cell r="AS399">
            <v>0</v>
          </cell>
          <cell r="AT399"/>
          <cell r="AU399"/>
          <cell r="AV399"/>
          <cell r="AW399">
            <v>7.89</v>
          </cell>
          <cell r="AX399" t="str">
            <v>น้ำหยดMove</v>
          </cell>
          <cell r="AY399" t="str">
            <v>เครื่องยนต์</v>
          </cell>
          <cell r="AZ399" t="str">
            <v>จ้างเหมา</v>
          </cell>
          <cell r="BA399">
            <v>2</v>
          </cell>
          <cell r="BB399" t="str">
            <v>yes</v>
          </cell>
          <cell r="BC399" t="str">
            <v>KK-3</v>
          </cell>
          <cell r="BD399">
            <v>1.65</v>
          </cell>
          <cell r="BE399" t="str">
            <v>เดี่ยว</v>
          </cell>
          <cell r="BF399" t="str">
            <v>เหนียว</v>
          </cell>
          <cell r="BG399" t="str">
            <v>ไม่ผ่าน</v>
          </cell>
          <cell r="BH399" t="str">
            <v>คนตัด</v>
          </cell>
        </row>
        <row r="400">
          <cell r="G400">
            <v>1227</v>
          </cell>
          <cell r="H400"/>
          <cell r="I400"/>
          <cell r="J400">
            <v>19.190000000000001</v>
          </cell>
          <cell r="K400">
            <v>19.190000000000001</v>
          </cell>
          <cell r="L400"/>
          <cell r="M400"/>
          <cell r="N400" t="str">
            <v>อ้อยตอ 1</v>
          </cell>
          <cell r="O400"/>
          <cell r="P400"/>
          <cell r="Q400">
            <v>0</v>
          </cell>
          <cell r="R400"/>
          <cell r="S400"/>
          <cell r="T400"/>
          <cell r="U400">
            <v>19.190000000000001</v>
          </cell>
          <cell r="V400"/>
          <cell r="W400">
            <v>19.190000000000001</v>
          </cell>
          <cell r="X400">
            <v>172.71</v>
          </cell>
          <cell r="Y400">
            <v>9</v>
          </cell>
          <cell r="Z400">
            <v>3314.3049000000005</v>
          </cell>
          <cell r="AA400">
            <v>172.71</v>
          </cell>
          <cell r="AB400">
            <v>172.71</v>
          </cell>
          <cell r="AC400">
            <v>9</v>
          </cell>
          <cell r="AD400">
            <v>115.14000000000001</v>
          </cell>
          <cell r="AE400">
            <v>6</v>
          </cell>
          <cell r="AF400"/>
          <cell r="AG400">
            <v>9.8697238144867114</v>
          </cell>
          <cell r="AH400">
            <v>242527</v>
          </cell>
          <cell r="AI400" t="str">
            <v>อ้อยตอ 1</v>
          </cell>
          <cell r="AJ400" t="str">
            <v>อ้อยตอ</v>
          </cell>
          <cell r="AK400" t="str">
            <v>2 ปี 3 ครั้ง</v>
          </cell>
          <cell r="AL400" t="str">
            <v>Rain</v>
          </cell>
          <cell r="AM400" t="str">
            <v>บ่อบาดาล6</v>
          </cell>
          <cell r="AN400">
            <v>0</v>
          </cell>
          <cell r="AO400">
            <v>0</v>
          </cell>
          <cell r="AP400"/>
          <cell r="AQ400">
            <v>0</v>
          </cell>
          <cell r="AR400" t="str">
            <v>Sup</v>
          </cell>
          <cell r="AS400">
            <v>0</v>
          </cell>
          <cell r="AT400"/>
          <cell r="AU400"/>
          <cell r="AV400"/>
          <cell r="AW400">
            <v>19.190000000000001</v>
          </cell>
          <cell r="AX400" t="str">
            <v>น้ำหยดMove</v>
          </cell>
          <cell r="AY400" t="str">
            <v>เครื่องยนต์</v>
          </cell>
          <cell r="AZ400" t="str">
            <v>จ้างเหมา</v>
          </cell>
          <cell r="BA400">
            <v>2</v>
          </cell>
          <cell r="BB400" t="str">
            <v>yes</v>
          </cell>
          <cell r="BC400" t="str">
            <v>PK-1</v>
          </cell>
          <cell r="BD400">
            <v>1.65</v>
          </cell>
          <cell r="BE400" t="str">
            <v>เดี่ยว</v>
          </cell>
          <cell r="BF400" t="str">
            <v>เหนียว</v>
          </cell>
          <cell r="BG400" t="str">
            <v>ไม่ผ่าน</v>
          </cell>
          <cell r="BH400" t="str">
            <v>คนตัด</v>
          </cell>
        </row>
        <row r="401">
          <cell r="G401">
            <v>1228</v>
          </cell>
          <cell r="H401" t="str">
            <v>BSC</v>
          </cell>
          <cell r="I401"/>
          <cell r="J401">
            <v>5.61</v>
          </cell>
          <cell r="K401">
            <v>5.61</v>
          </cell>
          <cell r="L401"/>
          <cell r="M401"/>
          <cell r="N401" t="str">
            <v>ให้ชาวไร่เช่า</v>
          </cell>
          <cell r="O401" t="str">
            <v>ถนนCane yard</v>
          </cell>
          <cell r="P401"/>
          <cell r="Q401"/>
          <cell r="R401">
            <v>5.61</v>
          </cell>
          <cell r="S401"/>
          <cell r="T401"/>
          <cell r="U401"/>
          <cell r="V401"/>
          <cell r="W401">
            <v>0</v>
          </cell>
          <cell r="X401"/>
          <cell r="Y401"/>
          <cell r="Z401"/>
          <cell r="AA401"/>
          <cell r="AB401"/>
          <cell r="AC401"/>
          <cell r="AD401"/>
          <cell r="AE401"/>
          <cell r="AF401"/>
          <cell r="AG401">
            <v>0</v>
          </cell>
          <cell r="AH401"/>
          <cell r="AI401"/>
          <cell r="AJ401"/>
          <cell r="AK401" t="str">
            <v>2 ปี 3 ครั้ง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/>
          <cell r="AQ401">
            <v>0</v>
          </cell>
          <cell r="AR401"/>
          <cell r="AS401"/>
          <cell r="AT401"/>
          <cell r="AU401"/>
          <cell r="AV401"/>
          <cell r="AW401"/>
          <cell r="AX401"/>
          <cell r="AY401"/>
          <cell r="AZ401"/>
          <cell r="BA401"/>
          <cell r="BB401"/>
          <cell r="BC401"/>
          <cell r="BD401"/>
          <cell r="BE401"/>
          <cell r="BF401" t="str">
            <v>เหนียว</v>
          </cell>
          <cell r="BG401"/>
          <cell r="BH401"/>
        </row>
        <row r="402">
          <cell r="G402">
            <v>1229</v>
          </cell>
          <cell r="H402"/>
          <cell r="I402"/>
          <cell r="J402">
            <v>17.25</v>
          </cell>
          <cell r="K402">
            <v>17.25</v>
          </cell>
          <cell r="L402"/>
          <cell r="M402"/>
          <cell r="N402" t="str">
            <v>อ้อยตอ 1</v>
          </cell>
          <cell r="O402"/>
          <cell r="P402"/>
          <cell r="Q402">
            <v>0</v>
          </cell>
          <cell r="R402"/>
          <cell r="S402"/>
          <cell r="T402"/>
          <cell r="U402">
            <v>17.25</v>
          </cell>
          <cell r="V402"/>
          <cell r="W402">
            <v>17.25</v>
          </cell>
          <cell r="X402">
            <v>181.125</v>
          </cell>
          <cell r="Y402">
            <v>10.5</v>
          </cell>
          <cell r="Z402">
            <v>2975.625</v>
          </cell>
          <cell r="AA402">
            <v>172.5</v>
          </cell>
          <cell r="AB402">
            <v>172.5</v>
          </cell>
          <cell r="AC402">
            <v>10</v>
          </cell>
          <cell r="AD402">
            <v>155.25</v>
          </cell>
          <cell r="AE402">
            <v>9</v>
          </cell>
          <cell r="AF402"/>
          <cell r="AG402">
            <v>11.813333333333334</v>
          </cell>
          <cell r="AH402">
            <v>242564</v>
          </cell>
          <cell r="AI402" t="str">
            <v>อ้อยตอ 1</v>
          </cell>
          <cell r="AJ402" t="str">
            <v>อ้อยตอ</v>
          </cell>
          <cell r="AK402" t="str">
            <v>2 ปี 3 ครั้ง</v>
          </cell>
          <cell r="AL402" t="str">
            <v>Rain</v>
          </cell>
          <cell r="AM402" t="str">
            <v>สระ</v>
          </cell>
          <cell r="AN402">
            <v>0</v>
          </cell>
          <cell r="AO402">
            <v>0</v>
          </cell>
          <cell r="AP402"/>
          <cell r="AQ402">
            <v>0</v>
          </cell>
          <cell r="AR402" t="str">
            <v>Sup</v>
          </cell>
          <cell r="AS402">
            <v>0</v>
          </cell>
          <cell r="AT402"/>
          <cell r="AU402"/>
          <cell r="AV402"/>
          <cell r="AW402">
            <v>17.25</v>
          </cell>
          <cell r="AX402" t="str">
            <v>น้ำหยดMove</v>
          </cell>
          <cell r="AY402" t="str">
            <v>เครื่องยนต์</v>
          </cell>
          <cell r="AZ402" t="str">
            <v>จ้างเหมา</v>
          </cell>
          <cell r="BA402">
            <v>2</v>
          </cell>
          <cell r="BB402" t="str">
            <v>yes</v>
          </cell>
          <cell r="BC402" t="str">
            <v>CSB07-199</v>
          </cell>
          <cell r="BD402">
            <v>1.65</v>
          </cell>
          <cell r="BE402" t="str">
            <v>เดี่ยว</v>
          </cell>
          <cell r="BF402" t="str">
            <v>เหนียว</v>
          </cell>
          <cell r="BG402" t="str">
            <v>ไม่ผ่าน</v>
          </cell>
          <cell r="BH402" t="str">
            <v>คนตัด</v>
          </cell>
        </row>
        <row r="403">
          <cell r="G403">
            <v>1230</v>
          </cell>
          <cell r="H403"/>
          <cell r="I403"/>
          <cell r="J403">
            <v>18.04</v>
          </cell>
          <cell r="K403">
            <v>18.04</v>
          </cell>
          <cell r="L403"/>
          <cell r="M403"/>
          <cell r="N403" t="str">
            <v>อ้อยตอ 1</v>
          </cell>
          <cell r="O403"/>
          <cell r="P403"/>
          <cell r="Q403">
            <v>0</v>
          </cell>
          <cell r="R403"/>
          <cell r="S403"/>
          <cell r="T403"/>
          <cell r="U403">
            <v>18.04</v>
          </cell>
          <cell r="V403"/>
          <cell r="W403">
            <v>18.04</v>
          </cell>
          <cell r="X403">
            <v>216.48</v>
          </cell>
          <cell r="Y403">
            <v>12</v>
          </cell>
          <cell r="Z403">
            <v>3579.8575999999998</v>
          </cell>
          <cell r="AA403">
            <v>198.44</v>
          </cell>
          <cell r="AB403">
            <v>198.44</v>
          </cell>
          <cell r="AC403">
            <v>11</v>
          </cell>
          <cell r="AD403">
            <v>180.39999999999998</v>
          </cell>
          <cell r="AE403">
            <v>10</v>
          </cell>
          <cell r="AF403"/>
          <cell r="AG403">
            <v>13.073725055432373</v>
          </cell>
          <cell r="AH403">
            <v>242544</v>
          </cell>
          <cell r="AI403" t="str">
            <v>อ้อยตอ 1</v>
          </cell>
          <cell r="AJ403" t="str">
            <v>อ้อยตอ</v>
          </cell>
          <cell r="AK403" t="str">
            <v>2 ปี 3 ครั้ง</v>
          </cell>
          <cell r="AL403" t="str">
            <v>Rain</v>
          </cell>
          <cell r="AM403" t="str">
            <v>สระ</v>
          </cell>
          <cell r="AN403">
            <v>0</v>
          </cell>
          <cell r="AO403">
            <v>0</v>
          </cell>
          <cell r="AP403"/>
          <cell r="AQ403">
            <v>0</v>
          </cell>
          <cell r="AR403" t="str">
            <v>Sup</v>
          </cell>
          <cell r="AS403">
            <v>0</v>
          </cell>
          <cell r="AT403"/>
          <cell r="AU403"/>
          <cell r="AV403"/>
          <cell r="AW403">
            <v>18.04</v>
          </cell>
          <cell r="AX403" t="str">
            <v>น้ำหยดMove</v>
          </cell>
          <cell r="AY403" t="str">
            <v>เครื่องยนต์</v>
          </cell>
          <cell r="AZ403" t="str">
            <v>จ้างเหมา</v>
          </cell>
          <cell r="BA403">
            <v>2</v>
          </cell>
          <cell r="BB403" t="str">
            <v>yes</v>
          </cell>
          <cell r="BC403" t="str">
            <v>KK-3</v>
          </cell>
          <cell r="BD403">
            <v>1.65</v>
          </cell>
          <cell r="BE403" t="str">
            <v>เดี่ยว</v>
          </cell>
          <cell r="BF403" t="str">
            <v>เหนียว</v>
          </cell>
          <cell r="BG403" t="str">
            <v>ไม่ผ่าน</v>
          </cell>
          <cell r="BH403" t="str">
            <v>คนตัด</v>
          </cell>
        </row>
        <row r="404">
          <cell r="G404">
            <v>1231</v>
          </cell>
          <cell r="H404"/>
          <cell r="I404"/>
          <cell r="J404">
            <v>18.690000000000001</v>
          </cell>
          <cell r="K404">
            <v>18.690000000000001</v>
          </cell>
          <cell r="L404"/>
          <cell r="M404"/>
          <cell r="N404" t="str">
            <v>อ้อยตอ 1</v>
          </cell>
          <cell r="O404"/>
          <cell r="P404"/>
          <cell r="Q404">
            <v>0</v>
          </cell>
          <cell r="R404"/>
          <cell r="S404"/>
          <cell r="T404"/>
          <cell r="U404">
            <v>18.690000000000001</v>
          </cell>
          <cell r="V404"/>
          <cell r="W404">
            <v>18.690000000000001</v>
          </cell>
          <cell r="X404">
            <v>224.28000000000003</v>
          </cell>
          <cell r="Y404">
            <v>12</v>
          </cell>
          <cell r="Z404">
            <v>4191.793200000001</v>
          </cell>
          <cell r="AA404">
            <v>224.28000000000003</v>
          </cell>
          <cell r="AB404">
            <v>224.28000000000003</v>
          </cell>
          <cell r="AC404">
            <v>12</v>
          </cell>
          <cell r="AD404">
            <v>224.28000000000003</v>
          </cell>
          <cell r="AE404">
            <v>12</v>
          </cell>
          <cell r="AF404"/>
          <cell r="AG404">
            <v>15.875334403424288</v>
          </cell>
          <cell r="AH404">
            <v>242544</v>
          </cell>
          <cell r="AI404" t="str">
            <v>อ้อยตอ 1</v>
          </cell>
          <cell r="AJ404" t="str">
            <v>อ้อยตอ</v>
          </cell>
          <cell r="AK404" t="str">
            <v>2 ปี 3 ครั้ง</v>
          </cell>
          <cell r="AL404" t="str">
            <v>Rain</v>
          </cell>
          <cell r="AM404" t="str">
            <v>สระ</v>
          </cell>
          <cell r="AN404">
            <v>0</v>
          </cell>
          <cell r="AO404">
            <v>0</v>
          </cell>
          <cell r="AP404"/>
          <cell r="AQ404">
            <v>0</v>
          </cell>
          <cell r="AR404" t="str">
            <v>Sup</v>
          </cell>
          <cell r="AS404">
            <v>0</v>
          </cell>
          <cell r="AT404"/>
          <cell r="AU404"/>
          <cell r="AV404"/>
          <cell r="AW404">
            <v>18.690000000000001</v>
          </cell>
          <cell r="AX404" t="str">
            <v>น้ำหยดMove</v>
          </cell>
          <cell r="AY404" t="str">
            <v>เครื่องยนต์</v>
          </cell>
          <cell r="AZ404" t="str">
            <v>จ้างเหมา</v>
          </cell>
          <cell r="BA404">
            <v>2</v>
          </cell>
          <cell r="BB404" t="str">
            <v>yes</v>
          </cell>
          <cell r="BC404" t="str">
            <v>KK-3</v>
          </cell>
          <cell r="BD404">
            <v>1.65</v>
          </cell>
          <cell r="BE404" t="str">
            <v>เดี่ยว</v>
          </cell>
          <cell r="BF404" t="str">
            <v>เหนียว</v>
          </cell>
          <cell r="BG404" t="str">
            <v>ไม่ผ่าน</v>
          </cell>
          <cell r="BH404" t="str">
            <v>คนตัด</v>
          </cell>
        </row>
        <row r="405">
          <cell r="G405">
            <v>1232</v>
          </cell>
          <cell r="H405" t="str">
            <v>BSC</v>
          </cell>
          <cell r="I405"/>
          <cell r="J405">
            <v>23.87</v>
          </cell>
          <cell r="K405">
            <v>23.87</v>
          </cell>
          <cell r="L405"/>
          <cell r="M405"/>
          <cell r="N405" t="str">
            <v>ให้ชาวไร่เช่า</v>
          </cell>
          <cell r="O405" t="str">
            <v>มีหิน</v>
          </cell>
          <cell r="P405"/>
          <cell r="Q405">
            <v>0</v>
          </cell>
          <cell r="R405">
            <v>23.87</v>
          </cell>
          <cell r="S405"/>
          <cell r="T405"/>
          <cell r="U405"/>
          <cell r="V405"/>
          <cell r="W405">
            <v>0</v>
          </cell>
          <cell r="X405"/>
          <cell r="Y405"/>
          <cell r="Z405"/>
          <cell r="AA405"/>
          <cell r="AB405"/>
          <cell r="AC405"/>
          <cell r="AD405"/>
          <cell r="AE405"/>
          <cell r="AF405"/>
          <cell r="AG405">
            <v>0</v>
          </cell>
          <cell r="AH405"/>
          <cell r="AI405"/>
          <cell r="AJ405"/>
          <cell r="AK405" t="str">
            <v>2 ปี 3 ครั้ง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/>
          <cell r="AQ405">
            <v>0</v>
          </cell>
          <cell r="AR405"/>
          <cell r="AS405"/>
          <cell r="AT405"/>
          <cell r="AU405"/>
          <cell r="AV405"/>
          <cell r="AW405"/>
          <cell r="AX405"/>
          <cell r="AY405"/>
          <cell r="AZ405"/>
          <cell r="BA405"/>
          <cell r="BB405"/>
          <cell r="BC405"/>
          <cell r="BD405"/>
          <cell r="BE405"/>
          <cell r="BF405" t="str">
            <v>เหนียว</v>
          </cell>
          <cell r="BG405"/>
          <cell r="BH405"/>
        </row>
        <row r="406">
          <cell r="G406">
            <v>1233</v>
          </cell>
          <cell r="H406" t="str">
            <v>BSC</v>
          </cell>
          <cell r="I406"/>
          <cell r="J406">
            <v>14.29</v>
          </cell>
          <cell r="K406">
            <v>14.29</v>
          </cell>
          <cell r="L406"/>
          <cell r="M406"/>
          <cell r="N406" t="str">
            <v>ให้ชาวไร่เช่า</v>
          </cell>
          <cell r="O406"/>
          <cell r="P406"/>
          <cell r="Q406">
            <v>0</v>
          </cell>
          <cell r="R406">
            <v>14.29</v>
          </cell>
          <cell r="S406"/>
          <cell r="T406"/>
          <cell r="U406"/>
          <cell r="V406"/>
          <cell r="W406">
            <v>0</v>
          </cell>
          <cell r="X406"/>
          <cell r="Y406"/>
          <cell r="Z406"/>
          <cell r="AA406"/>
          <cell r="AB406"/>
          <cell r="AC406"/>
          <cell r="AD406"/>
          <cell r="AE406"/>
          <cell r="AF406"/>
          <cell r="AG406">
            <v>7.2421273617914625</v>
          </cell>
          <cell r="AH406"/>
          <cell r="AI406"/>
          <cell r="AJ406"/>
          <cell r="AK406" t="str">
            <v>2 ปี 3 ครั้ง</v>
          </cell>
          <cell r="AL406" t="str">
            <v>Rain</v>
          </cell>
          <cell r="AM406">
            <v>0</v>
          </cell>
          <cell r="AN406">
            <v>0</v>
          </cell>
          <cell r="AO406">
            <v>0</v>
          </cell>
          <cell r="AP406"/>
          <cell r="AQ406">
            <v>0</v>
          </cell>
          <cell r="AR406" t="str">
            <v>Fully</v>
          </cell>
          <cell r="AS406"/>
          <cell r="AT406"/>
          <cell r="AU406"/>
          <cell r="AV406"/>
          <cell r="AW406"/>
          <cell r="AX406"/>
          <cell r="AY406"/>
          <cell r="AZ406"/>
          <cell r="BA406"/>
          <cell r="BB406"/>
          <cell r="BC406"/>
          <cell r="BD406"/>
          <cell r="BE406"/>
          <cell r="BF406" t="str">
            <v xml:space="preserve">ทราย </v>
          </cell>
          <cell r="BG406"/>
          <cell r="BH406"/>
        </row>
        <row r="407">
          <cell r="G407">
            <v>1301</v>
          </cell>
          <cell r="H407" t="str">
            <v>BSC</v>
          </cell>
          <cell r="I407"/>
          <cell r="J407">
            <v>10.39</v>
          </cell>
          <cell r="K407">
            <v>10.39</v>
          </cell>
          <cell r="L407"/>
          <cell r="M407"/>
          <cell r="N407" t="str">
            <v>อ้อยตอ 1</v>
          </cell>
          <cell r="O407"/>
          <cell r="P407"/>
          <cell r="Q407">
            <v>0</v>
          </cell>
          <cell r="R407"/>
          <cell r="S407"/>
          <cell r="T407"/>
          <cell r="U407">
            <v>10.39</v>
          </cell>
          <cell r="V407"/>
          <cell r="W407">
            <v>10.39</v>
          </cell>
          <cell r="X407">
            <v>109.095</v>
          </cell>
          <cell r="Y407">
            <v>10.5</v>
          </cell>
          <cell r="Z407">
            <v>1079.5210000000002</v>
          </cell>
          <cell r="AA407">
            <v>103.9</v>
          </cell>
          <cell r="AB407">
            <v>103.9</v>
          </cell>
          <cell r="AC407">
            <v>10</v>
          </cell>
          <cell r="AD407">
            <v>103.9</v>
          </cell>
          <cell r="AE407">
            <v>10</v>
          </cell>
          <cell r="AF407"/>
          <cell r="AG407">
            <v>10.607314725697787</v>
          </cell>
          <cell r="AH407">
            <v>242576</v>
          </cell>
          <cell r="AI407" t="str">
            <v>อ้อยตอ 1</v>
          </cell>
          <cell r="AJ407" t="str">
            <v>อ้อยตอ</v>
          </cell>
          <cell r="AK407" t="str">
            <v>2 ปี 3 ครั้ง</v>
          </cell>
          <cell r="AL407" t="str">
            <v>Sup</v>
          </cell>
          <cell r="AM407"/>
          <cell r="AN407">
            <v>58028</v>
          </cell>
          <cell r="AO407">
            <v>34816.799999999996</v>
          </cell>
          <cell r="AP407"/>
          <cell r="AQ407">
            <v>0</v>
          </cell>
          <cell r="AR407" t="str">
            <v>Sup</v>
          </cell>
          <cell r="AS407">
            <v>0</v>
          </cell>
          <cell r="AT407"/>
          <cell r="AU407"/>
          <cell r="AV407"/>
          <cell r="AW407">
            <v>10.39</v>
          </cell>
          <cell r="AX407" t="str">
            <v>น้ำหยดMove</v>
          </cell>
          <cell r="AY407" t="str">
            <v>เครื่องยนต์</v>
          </cell>
          <cell r="AZ407" t="str">
            <v>จ้างเหมา</v>
          </cell>
          <cell r="BA407">
            <v>2</v>
          </cell>
          <cell r="BB407" t="str">
            <v>yes</v>
          </cell>
          <cell r="BC407" t="str">
            <v>KK-3</v>
          </cell>
          <cell r="BD407">
            <v>1.85</v>
          </cell>
          <cell r="BE407" t="str">
            <v>คู่</v>
          </cell>
          <cell r="BF407" t="str">
            <v>เหนียว</v>
          </cell>
          <cell r="BG407" t="str">
            <v>ไม่ผ่าน</v>
          </cell>
          <cell r="BH407" t="str">
            <v>คนตัด</v>
          </cell>
        </row>
        <row r="408">
          <cell r="G408">
            <v>1302</v>
          </cell>
          <cell r="H408"/>
          <cell r="I408"/>
          <cell r="J408">
            <v>12.37</v>
          </cell>
          <cell r="K408">
            <v>12.37</v>
          </cell>
          <cell r="L408"/>
          <cell r="M408"/>
          <cell r="N408" t="str">
            <v>อ้อยตุลาคม</v>
          </cell>
          <cell r="O408"/>
          <cell r="P408"/>
          <cell r="Q408">
            <v>0</v>
          </cell>
          <cell r="R408"/>
          <cell r="S408"/>
          <cell r="T408"/>
          <cell r="U408">
            <v>12.37</v>
          </cell>
          <cell r="V408"/>
          <cell r="W408">
            <v>12.37</v>
          </cell>
          <cell r="X408">
            <v>197.92</v>
          </cell>
          <cell r="Y408">
            <v>16</v>
          </cell>
          <cell r="Z408">
            <v>1683.1858999999997</v>
          </cell>
          <cell r="AA408">
            <v>136.07</v>
          </cell>
          <cell r="AB408">
            <v>136.07</v>
          </cell>
          <cell r="AC408">
            <v>11</v>
          </cell>
          <cell r="AD408">
            <v>136.07</v>
          </cell>
          <cell r="AE408">
            <v>11</v>
          </cell>
          <cell r="AF408"/>
          <cell r="AG408">
            <v>0</v>
          </cell>
          <cell r="AH408">
            <v>242485</v>
          </cell>
          <cell r="AI408" t="str">
            <v>อ้อยตุลาคม</v>
          </cell>
          <cell r="AJ408" t="str">
            <v>อ้อยปลูก</v>
          </cell>
          <cell r="AK408" t="str">
            <v>2 ปี 3 ครั้ง</v>
          </cell>
          <cell r="AL408" t="str">
            <v>Sup</v>
          </cell>
          <cell r="AM408"/>
          <cell r="AN408">
            <v>0</v>
          </cell>
          <cell r="AO408">
            <v>0</v>
          </cell>
          <cell r="AP408"/>
          <cell r="AQ408">
            <v>0</v>
          </cell>
          <cell r="AR408" t="str">
            <v>Sup</v>
          </cell>
          <cell r="AS408">
            <v>0</v>
          </cell>
          <cell r="AT408"/>
          <cell r="AU408"/>
          <cell r="AV408"/>
          <cell r="AW408">
            <v>12.37</v>
          </cell>
          <cell r="AX408" t="str">
            <v>น้ำหยดMove/ราดร่อง</v>
          </cell>
          <cell r="AY408" t="str">
            <v>เครื่องยนต์</v>
          </cell>
          <cell r="AZ408" t="str">
            <v>ทำเอง รายวัน</v>
          </cell>
          <cell r="BA408">
            <v>2</v>
          </cell>
          <cell r="BB408" t="str">
            <v>yes</v>
          </cell>
          <cell r="BC408" t="str">
            <v>KK-3</v>
          </cell>
          <cell r="BD408">
            <v>1.85</v>
          </cell>
          <cell r="BE408" t="str">
            <v>คู่</v>
          </cell>
          <cell r="BF408" t="str">
            <v>เหนียว</v>
          </cell>
          <cell r="BG408" t="str">
            <v>ผ่าน</v>
          </cell>
          <cell r="BH408" t="str">
            <v>รถตัด</v>
          </cell>
        </row>
        <row r="409">
          <cell r="G409">
            <v>1303</v>
          </cell>
          <cell r="H409" t="str">
            <v>BSC</v>
          </cell>
          <cell r="I409"/>
          <cell r="J409">
            <v>40.61</v>
          </cell>
          <cell r="K409">
            <v>40.61</v>
          </cell>
          <cell r="L409"/>
          <cell r="M409"/>
          <cell r="N409" t="str">
            <v>อ้อยน้ำราด</v>
          </cell>
          <cell r="O409"/>
          <cell r="P409"/>
          <cell r="Q409">
            <v>0</v>
          </cell>
          <cell r="R409"/>
          <cell r="S409"/>
          <cell r="T409"/>
          <cell r="U409">
            <v>40.61</v>
          </cell>
          <cell r="V409"/>
          <cell r="W409">
            <v>40.61</v>
          </cell>
          <cell r="X409">
            <v>527.92999999999995</v>
          </cell>
          <cell r="Y409">
            <v>13</v>
          </cell>
          <cell r="Z409">
            <v>19790.065200000001</v>
          </cell>
          <cell r="AA409">
            <v>487.32</v>
          </cell>
          <cell r="AB409">
            <v>487.32</v>
          </cell>
          <cell r="AC409">
            <v>12</v>
          </cell>
          <cell r="AD409">
            <v>487.32</v>
          </cell>
          <cell r="AE409">
            <v>12</v>
          </cell>
          <cell r="AF409"/>
          <cell r="AG409">
            <v>5.652056143806945</v>
          </cell>
          <cell r="AH409">
            <v>242538</v>
          </cell>
          <cell r="AI409" t="str">
            <v>อ้อยน้ำราด</v>
          </cell>
          <cell r="AJ409" t="str">
            <v>อ้อยปลูก</v>
          </cell>
          <cell r="AK409" t="str">
            <v>2 ปี 3 ครั้ง</v>
          </cell>
          <cell r="AL409" t="str">
            <v>Sup</v>
          </cell>
          <cell r="AM409"/>
          <cell r="AN409">
            <v>0</v>
          </cell>
          <cell r="AO409">
            <v>0</v>
          </cell>
          <cell r="AP409"/>
          <cell r="AQ409">
            <v>0</v>
          </cell>
          <cell r="AR409" t="str">
            <v>Sup</v>
          </cell>
          <cell r="AS409">
            <v>0</v>
          </cell>
          <cell r="AT409"/>
          <cell r="AU409"/>
          <cell r="AV409"/>
          <cell r="AW409">
            <v>40.61</v>
          </cell>
          <cell r="AX409" t="str">
            <v>น้ำหยดMove</v>
          </cell>
          <cell r="AY409" t="str">
            <v>เครื่องยนต์</v>
          </cell>
          <cell r="AZ409" t="str">
            <v>จ้างเหมา</v>
          </cell>
          <cell r="BA409">
            <v>2</v>
          </cell>
          <cell r="BB409" t="str">
            <v>yes</v>
          </cell>
          <cell r="BC409" t="str">
            <v>KK-3</v>
          </cell>
          <cell r="BD409">
            <v>1.85</v>
          </cell>
          <cell r="BE409" t="str">
            <v>เดี่ยว</v>
          </cell>
          <cell r="BF409" t="str">
            <v>เหนียว</v>
          </cell>
          <cell r="BG409" t="str">
            <v>ผ่าน</v>
          </cell>
          <cell r="BH409" t="str">
            <v>รถตัด</v>
          </cell>
        </row>
        <row r="410">
          <cell r="G410">
            <v>1304</v>
          </cell>
          <cell r="H410" t="str">
            <v>BSC</v>
          </cell>
          <cell r="I410"/>
          <cell r="J410">
            <v>14.32</v>
          </cell>
          <cell r="K410">
            <v>14.32</v>
          </cell>
          <cell r="L410"/>
          <cell r="M410"/>
          <cell r="N410" t="str">
            <v>อ้อยตุลาคม</v>
          </cell>
          <cell r="O410"/>
          <cell r="P410"/>
          <cell r="Q410">
            <v>0</v>
          </cell>
          <cell r="R410"/>
          <cell r="S410"/>
          <cell r="T410"/>
          <cell r="U410">
            <v>14.32</v>
          </cell>
          <cell r="V410"/>
          <cell r="W410">
            <v>14.32</v>
          </cell>
          <cell r="X410">
            <v>229.12</v>
          </cell>
          <cell r="Y410">
            <v>16</v>
          </cell>
          <cell r="Z410">
            <v>2870.8736000000004</v>
          </cell>
          <cell r="AA410">
            <v>200.48000000000002</v>
          </cell>
          <cell r="AB410">
            <v>200.48000000000002</v>
          </cell>
          <cell r="AC410">
            <v>14</v>
          </cell>
          <cell r="AD410">
            <v>200.48000000000002</v>
          </cell>
          <cell r="AE410">
            <v>14</v>
          </cell>
          <cell r="AF410"/>
          <cell r="AG410">
            <v>0</v>
          </cell>
          <cell r="AH410">
            <v>242472</v>
          </cell>
          <cell r="AI410" t="str">
            <v>อ้อยตุลาคม</v>
          </cell>
          <cell r="AJ410" t="str">
            <v>อ้อยปลูก</v>
          </cell>
          <cell r="AK410" t="str">
            <v>2 ปี 3 ครั้ง</v>
          </cell>
          <cell r="AL410" t="str">
            <v>Rain</v>
          </cell>
          <cell r="AM410"/>
          <cell r="AN410">
            <v>0</v>
          </cell>
          <cell r="AO410">
            <v>0</v>
          </cell>
          <cell r="AP410" t="str">
            <v>อุปกรณ์น้ำหยด Lafat</v>
          </cell>
          <cell r="AQ410" t="str">
            <v>เจาะบ่อบาดาล 1(5) บ่อ+โซล่า+สถานี</v>
          </cell>
          <cell r="AR410" t="str">
            <v>Sup</v>
          </cell>
          <cell r="AS410">
            <v>0</v>
          </cell>
          <cell r="AT410"/>
          <cell r="AU410"/>
          <cell r="AV410"/>
          <cell r="AW410">
            <v>14.32</v>
          </cell>
          <cell r="AX410" t="str">
            <v>น้ำหยดMove/ราดร่อง</v>
          </cell>
          <cell r="AY410" t="str">
            <v>โซล่าเซลล์</v>
          </cell>
          <cell r="AZ410" t="str">
            <v>ทำเอง รายวัน</v>
          </cell>
          <cell r="BA410">
            <v>2</v>
          </cell>
          <cell r="BB410" t="str">
            <v>No</v>
          </cell>
          <cell r="BC410" t="str">
            <v>KK-3/PK1</v>
          </cell>
          <cell r="BD410">
            <v>1.85</v>
          </cell>
          <cell r="BE410" t="str">
            <v>คู่</v>
          </cell>
          <cell r="BF410" t="str">
            <v>เหนียว</v>
          </cell>
          <cell r="BG410" t="str">
            <v>ไม่ผ่าน</v>
          </cell>
          <cell r="BH410" t="str">
            <v>คนตัด</v>
          </cell>
        </row>
        <row r="411">
          <cell r="G411" t="str">
            <v>1304/1</v>
          </cell>
          <cell r="H411"/>
          <cell r="I411"/>
          <cell r="J411">
            <v>2.21</v>
          </cell>
          <cell r="K411">
            <v>2.1</v>
          </cell>
          <cell r="L411"/>
          <cell r="M411"/>
          <cell r="N411" t="str">
            <v>ให้ชาวไร่เช่า</v>
          </cell>
          <cell r="O411" t="str">
            <v>แผนทิ้งดิน</v>
          </cell>
          <cell r="P411"/>
          <cell r="Q411">
            <v>0</v>
          </cell>
          <cell r="R411">
            <v>2.1</v>
          </cell>
          <cell r="S411"/>
          <cell r="T411"/>
          <cell r="U411"/>
          <cell r="V411"/>
          <cell r="W411">
            <v>0</v>
          </cell>
          <cell r="X411"/>
          <cell r="Y411"/>
          <cell r="Z411"/>
          <cell r="AA411"/>
          <cell r="AB411"/>
          <cell r="AC411"/>
          <cell r="AD411"/>
          <cell r="AE411"/>
          <cell r="AF411"/>
          <cell r="AG411">
            <v>0</v>
          </cell>
          <cell r="AH411"/>
          <cell r="AI411"/>
          <cell r="AJ411"/>
          <cell r="AK411" t="str">
            <v>2 ปี 3 ครั้ง</v>
          </cell>
          <cell r="AL411">
            <v>0</v>
          </cell>
          <cell r="AM411"/>
          <cell r="AN411">
            <v>0</v>
          </cell>
          <cell r="AO411">
            <v>0</v>
          </cell>
          <cell r="AP411"/>
          <cell r="AQ411">
            <v>0</v>
          </cell>
          <cell r="AR411"/>
          <cell r="AS411"/>
          <cell r="AT411"/>
          <cell r="AU411"/>
          <cell r="AV411"/>
          <cell r="AW411"/>
          <cell r="AX411"/>
          <cell r="AY411"/>
          <cell r="AZ411"/>
          <cell r="BA411"/>
          <cell r="BB411"/>
          <cell r="BC411"/>
          <cell r="BD411"/>
          <cell r="BE411"/>
          <cell r="BF411" t="str">
            <v>เหนียว</v>
          </cell>
          <cell r="BG411"/>
          <cell r="BH411"/>
        </row>
        <row r="412">
          <cell r="G412" t="str">
            <v>1304/2</v>
          </cell>
          <cell r="H412"/>
          <cell r="I412"/>
          <cell r="J412">
            <v>2.62</v>
          </cell>
          <cell r="K412">
            <v>2.62</v>
          </cell>
          <cell r="L412"/>
          <cell r="M412"/>
          <cell r="N412" t="str">
            <v>ให้ชาวไร่เช่า</v>
          </cell>
          <cell r="O412" t="str">
            <v>แผนทิ้งดิน</v>
          </cell>
          <cell r="P412"/>
          <cell r="Q412">
            <v>0</v>
          </cell>
          <cell r="R412">
            <v>2.62</v>
          </cell>
          <cell r="S412"/>
          <cell r="T412"/>
          <cell r="U412"/>
          <cell r="V412"/>
          <cell r="W412">
            <v>0</v>
          </cell>
          <cell r="X412"/>
          <cell r="Y412"/>
          <cell r="Z412"/>
          <cell r="AA412"/>
          <cell r="AB412"/>
          <cell r="AC412"/>
          <cell r="AD412"/>
          <cell r="AE412"/>
          <cell r="AF412"/>
          <cell r="AG412">
            <v>0</v>
          </cell>
          <cell r="AH412"/>
          <cell r="AI412"/>
          <cell r="AJ412"/>
          <cell r="AK412" t="str">
            <v>2 ปี 3 ครั้ง</v>
          </cell>
          <cell r="AL412">
            <v>0</v>
          </cell>
          <cell r="AM412"/>
          <cell r="AN412">
            <v>0</v>
          </cell>
          <cell r="AO412">
            <v>0</v>
          </cell>
          <cell r="AP412"/>
          <cell r="AQ412">
            <v>0</v>
          </cell>
          <cell r="AR412"/>
          <cell r="AS412"/>
          <cell r="AT412"/>
          <cell r="AU412"/>
          <cell r="AV412"/>
          <cell r="AW412"/>
          <cell r="AX412"/>
          <cell r="AY412"/>
          <cell r="AZ412"/>
          <cell r="BA412"/>
          <cell r="BB412"/>
          <cell r="BC412"/>
          <cell r="BD412"/>
          <cell r="BE412"/>
          <cell r="BF412" t="str">
            <v>เหนียว</v>
          </cell>
          <cell r="BG412"/>
          <cell r="BH412"/>
        </row>
        <row r="413">
          <cell r="G413">
            <v>1305</v>
          </cell>
          <cell r="H413" t="str">
            <v>BSC</v>
          </cell>
          <cell r="I413"/>
          <cell r="J413">
            <v>20.94</v>
          </cell>
          <cell r="K413">
            <v>20.94</v>
          </cell>
          <cell r="L413"/>
          <cell r="M413"/>
          <cell r="N413" t="str">
            <v>อ้อยตุลาคม</v>
          </cell>
          <cell r="O413"/>
          <cell r="P413"/>
          <cell r="Q413">
            <v>0</v>
          </cell>
          <cell r="R413"/>
          <cell r="S413"/>
          <cell r="T413"/>
          <cell r="U413">
            <v>20.94</v>
          </cell>
          <cell r="V413"/>
          <cell r="W413">
            <v>20.94</v>
          </cell>
          <cell r="X413">
            <v>335.04</v>
          </cell>
          <cell r="Y413">
            <v>16</v>
          </cell>
          <cell r="Z413">
            <v>6138.7704000000012</v>
          </cell>
          <cell r="AA413">
            <v>293.16000000000003</v>
          </cell>
          <cell r="AB413">
            <v>293.16000000000003</v>
          </cell>
          <cell r="AC413">
            <v>14</v>
          </cell>
          <cell r="AD413">
            <v>293.16000000000003</v>
          </cell>
          <cell r="AE413">
            <v>14</v>
          </cell>
          <cell r="AF413"/>
          <cell r="AG413">
            <v>0</v>
          </cell>
          <cell r="AH413">
            <v>242484</v>
          </cell>
          <cell r="AI413" t="str">
            <v>อ้อยตุลาคม</v>
          </cell>
          <cell r="AJ413" t="str">
            <v>อ้อยปลูก</v>
          </cell>
          <cell r="AK413" t="str">
            <v>2 ปี 3 ครั้ง</v>
          </cell>
          <cell r="AL413" t="str">
            <v>Sup</v>
          </cell>
          <cell r="AM413"/>
          <cell r="AN413">
            <v>5000</v>
          </cell>
          <cell r="AO413">
            <v>1000</v>
          </cell>
          <cell r="AP413" t="str">
            <v>เจาะบ่อบาดาล(1) บ่อ+โซล่า</v>
          </cell>
          <cell r="AQ413">
            <v>0</v>
          </cell>
          <cell r="AR413" t="str">
            <v>Sup</v>
          </cell>
          <cell r="AS413">
            <v>0</v>
          </cell>
          <cell r="AT413"/>
          <cell r="AU413"/>
          <cell r="AV413"/>
          <cell r="AW413">
            <v>20.94</v>
          </cell>
          <cell r="AX413" t="str">
            <v>น้ำหยดMove/ราดร่อง</v>
          </cell>
          <cell r="AY413" t="str">
            <v>เครื่องยนต์</v>
          </cell>
          <cell r="AZ413" t="str">
            <v>ทำเอง รายวัน</v>
          </cell>
          <cell r="BA413">
            <v>2</v>
          </cell>
          <cell r="BB413" t="str">
            <v>yes</v>
          </cell>
          <cell r="BC413" t="str">
            <v>KK-3</v>
          </cell>
          <cell r="BD413">
            <v>1.85</v>
          </cell>
          <cell r="BE413" t="str">
            <v>คู่</v>
          </cell>
          <cell r="BF413" t="str">
            <v>เหนียว</v>
          </cell>
          <cell r="BG413" t="str">
            <v>ผ่าน</v>
          </cell>
          <cell r="BH413" t="str">
            <v>รถตัด</v>
          </cell>
        </row>
        <row r="414">
          <cell r="G414">
            <v>1306</v>
          </cell>
          <cell r="H414" t="str">
            <v>BSC</v>
          </cell>
          <cell r="I414"/>
          <cell r="J414">
            <v>18.8</v>
          </cell>
          <cell r="K414">
            <v>18.8</v>
          </cell>
          <cell r="L414"/>
          <cell r="M414"/>
          <cell r="N414" t="str">
            <v>อ้อยตุลาคม</v>
          </cell>
          <cell r="O414"/>
          <cell r="P414"/>
          <cell r="Q414">
            <v>0</v>
          </cell>
          <cell r="R414"/>
          <cell r="S414"/>
          <cell r="T414"/>
          <cell r="U414">
            <v>18.8</v>
          </cell>
          <cell r="V414"/>
          <cell r="W414">
            <v>18.8</v>
          </cell>
          <cell r="X414">
            <v>300.8</v>
          </cell>
          <cell r="Y414">
            <v>16</v>
          </cell>
          <cell r="Z414">
            <v>4948.16</v>
          </cell>
          <cell r="AA414">
            <v>263.2</v>
          </cell>
          <cell r="AB414">
            <v>263.2</v>
          </cell>
          <cell r="AC414">
            <v>14</v>
          </cell>
          <cell r="AD414">
            <v>263.2</v>
          </cell>
          <cell r="AE414">
            <v>14</v>
          </cell>
          <cell r="AF414"/>
          <cell r="AG414">
            <v>0</v>
          </cell>
          <cell r="AH414">
            <v>242472</v>
          </cell>
          <cell r="AI414" t="str">
            <v>อ้อยตุลาคม</v>
          </cell>
          <cell r="AJ414" t="str">
            <v>อ้อยปลูก</v>
          </cell>
          <cell r="AK414" t="str">
            <v>2 ปี 3 ครั้ง</v>
          </cell>
          <cell r="AL414" t="str">
            <v>Sup</v>
          </cell>
          <cell r="AM414"/>
          <cell r="AN414">
            <v>0</v>
          </cell>
          <cell r="AO414">
            <v>0</v>
          </cell>
          <cell r="AP414" t="str">
            <v>อุปกรณ์น้ำหยด Lafat</v>
          </cell>
          <cell r="AQ414" t="str">
            <v>เจาะบ่อบาดาล 1(5) บ่อ+โซล่า+สถานี</v>
          </cell>
          <cell r="AR414" t="str">
            <v>Sup</v>
          </cell>
          <cell r="AS414">
            <v>0</v>
          </cell>
          <cell r="AT414"/>
          <cell r="AU414"/>
          <cell r="AV414"/>
          <cell r="AW414">
            <v>18.8</v>
          </cell>
          <cell r="AX414" t="str">
            <v>น้ำหยดMove/ราดร่อง</v>
          </cell>
          <cell r="AY414" t="str">
            <v>โซล่าเซลล์</v>
          </cell>
          <cell r="AZ414" t="str">
            <v>ทำเอง รายวัน</v>
          </cell>
          <cell r="BA414">
            <v>2</v>
          </cell>
          <cell r="BB414" t="str">
            <v>yes</v>
          </cell>
          <cell r="BC414" t="str">
            <v>KK-3/PK1</v>
          </cell>
          <cell r="BD414">
            <v>1.85</v>
          </cell>
          <cell r="BE414" t="str">
            <v>คู่</v>
          </cell>
          <cell r="BF414" t="str">
            <v>เหนียว</v>
          </cell>
          <cell r="BG414" t="str">
            <v>ไม่ผ่าน</v>
          </cell>
          <cell r="BH414" t="str">
            <v>คนตัด</v>
          </cell>
        </row>
        <row r="415">
          <cell r="G415">
            <v>1307</v>
          </cell>
          <cell r="H415" t="str">
            <v>BSC</v>
          </cell>
          <cell r="I415"/>
          <cell r="J415">
            <v>18.66</v>
          </cell>
          <cell r="K415">
            <v>18.66</v>
          </cell>
          <cell r="L415"/>
          <cell r="M415"/>
          <cell r="N415" t="str">
            <v>อ้อยตุลาคม</v>
          </cell>
          <cell r="O415"/>
          <cell r="P415"/>
          <cell r="Q415">
            <v>0</v>
          </cell>
          <cell r="R415"/>
          <cell r="S415"/>
          <cell r="T415"/>
          <cell r="U415">
            <v>18.66</v>
          </cell>
          <cell r="V415"/>
          <cell r="W415">
            <v>18.66</v>
          </cell>
          <cell r="X415">
            <v>298.56</v>
          </cell>
          <cell r="Y415">
            <v>16</v>
          </cell>
          <cell r="Z415">
            <v>4874.7384000000002</v>
          </cell>
          <cell r="AA415">
            <v>261.24</v>
          </cell>
          <cell r="AB415">
            <v>261.24</v>
          </cell>
          <cell r="AC415">
            <v>14</v>
          </cell>
          <cell r="AD415">
            <v>261.24</v>
          </cell>
          <cell r="AE415">
            <v>14</v>
          </cell>
          <cell r="AF415"/>
          <cell r="AG415">
            <v>0</v>
          </cell>
          <cell r="AH415">
            <v>242484</v>
          </cell>
          <cell r="AI415" t="str">
            <v>อ้อยตุลาคม</v>
          </cell>
          <cell r="AJ415" t="str">
            <v>อ้อยปลูก</v>
          </cell>
          <cell r="AK415" t="str">
            <v>2 ปี 3 ครั้ง</v>
          </cell>
          <cell r="AL415" t="str">
            <v>Rain</v>
          </cell>
          <cell r="AM415"/>
          <cell r="AN415">
            <v>0</v>
          </cell>
          <cell r="AO415">
            <v>0</v>
          </cell>
          <cell r="AP415"/>
          <cell r="AQ415">
            <v>0</v>
          </cell>
          <cell r="AR415" t="str">
            <v>Sup</v>
          </cell>
          <cell r="AS415">
            <v>0</v>
          </cell>
          <cell r="AT415"/>
          <cell r="AU415"/>
          <cell r="AV415"/>
          <cell r="AW415">
            <v>18.66</v>
          </cell>
          <cell r="AX415" t="str">
            <v>น้ำหยดMove/ราดร่อง</v>
          </cell>
          <cell r="AY415" t="str">
            <v>โซล่าเซลล์</v>
          </cell>
          <cell r="AZ415" t="str">
            <v>ทำเอง รายวัน</v>
          </cell>
          <cell r="BA415">
            <v>2</v>
          </cell>
          <cell r="BB415" t="str">
            <v>yes</v>
          </cell>
          <cell r="BC415" t="str">
            <v>KK-3</v>
          </cell>
          <cell r="BD415">
            <v>1.85</v>
          </cell>
          <cell r="BE415" t="str">
            <v>คู่</v>
          </cell>
          <cell r="BF415" t="str">
            <v>เหนียว</v>
          </cell>
          <cell r="BG415" t="str">
            <v>ไม่ผ่าน</v>
          </cell>
          <cell r="BH415" t="str">
            <v>คนตัด</v>
          </cell>
        </row>
        <row r="416">
          <cell r="G416">
            <v>1308</v>
          </cell>
          <cell r="H416" t="str">
            <v>BSC</v>
          </cell>
          <cell r="I416"/>
          <cell r="J416">
            <v>10.68</v>
          </cell>
          <cell r="K416">
            <v>10.68</v>
          </cell>
          <cell r="L416"/>
          <cell r="M416"/>
          <cell r="N416" t="str">
            <v>อ้อยตุลาคม</v>
          </cell>
          <cell r="O416"/>
          <cell r="P416"/>
          <cell r="Q416">
            <v>0</v>
          </cell>
          <cell r="R416"/>
          <cell r="S416"/>
          <cell r="T416"/>
          <cell r="U416">
            <v>10.68</v>
          </cell>
          <cell r="V416"/>
          <cell r="W416">
            <v>10.68</v>
          </cell>
          <cell r="X416">
            <v>170.88</v>
          </cell>
          <cell r="Y416">
            <v>16</v>
          </cell>
          <cell r="Z416">
            <v>1596.8735999999997</v>
          </cell>
          <cell r="AA416">
            <v>149.51999999999998</v>
          </cell>
          <cell r="AB416">
            <v>149.51999999999998</v>
          </cell>
          <cell r="AC416">
            <v>14</v>
          </cell>
          <cell r="AD416">
            <v>170.88</v>
          </cell>
          <cell r="AE416">
            <v>16</v>
          </cell>
          <cell r="AF416"/>
          <cell r="AG416">
            <v>0</v>
          </cell>
          <cell r="AH416">
            <v>242481</v>
          </cell>
          <cell r="AI416" t="str">
            <v>อ้อยตุลาคม</v>
          </cell>
          <cell r="AJ416" t="str">
            <v>อ้อยปลูก</v>
          </cell>
          <cell r="AK416" t="str">
            <v>2 ปี 3 ครั้ง</v>
          </cell>
          <cell r="AL416" t="str">
            <v>Sup</v>
          </cell>
          <cell r="AM416"/>
          <cell r="AN416">
            <v>5000</v>
          </cell>
          <cell r="AO416">
            <v>2000</v>
          </cell>
          <cell r="AP416"/>
          <cell r="AQ416" t="str">
            <v>เจาะบ่อบาดาล 1(1) บ่อ+โซล่า+สถานี</v>
          </cell>
          <cell r="AR416" t="str">
            <v>Sup</v>
          </cell>
          <cell r="AS416">
            <v>0</v>
          </cell>
          <cell r="AT416"/>
          <cell r="AU416"/>
          <cell r="AV416"/>
          <cell r="AW416">
            <v>10.68</v>
          </cell>
          <cell r="AX416" t="str">
            <v>น้ำหยดMove/ราดร่อง</v>
          </cell>
          <cell r="AY416" t="str">
            <v>เครื่องยนต์</v>
          </cell>
          <cell r="AZ416" t="str">
            <v>ทำเอง รายวัน</v>
          </cell>
          <cell r="BA416">
            <v>2</v>
          </cell>
          <cell r="BB416" t="str">
            <v>yes</v>
          </cell>
          <cell r="BC416" t="str">
            <v>KK-3</v>
          </cell>
          <cell r="BD416">
            <v>1.85</v>
          </cell>
          <cell r="BE416" t="str">
            <v>คู่</v>
          </cell>
          <cell r="BF416" t="str">
            <v>เหนียว</v>
          </cell>
          <cell r="BG416" t="str">
            <v>ไม่ผ่าน</v>
          </cell>
          <cell r="BH416" t="str">
            <v>คนตัด</v>
          </cell>
        </row>
        <row r="417">
          <cell r="G417">
            <v>1309</v>
          </cell>
          <cell r="H417" t="str">
            <v>BSC</v>
          </cell>
          <cell r="I417"/>
          <cell r="J417">
            <v>26.85</v>
          </cell>
          <cell r="K417">
            <v>26.85</v>
          </cell>
          <cell r="L417"/>
          <cell r="M417"/>
          <cell r="N417" t="str">
            <v>อ้อยน้ำราด</v>
          </cell>
          <cell r="O417"/>
          <cell r="P417"/>
          <cell r="Q417">
            <v>0</v>
          </cell>
          <cell r="R417"/>
          <cell r="S417"/>
          <cell r="T417"/>
          <cell r="U417">
            <v>26.85</v>
          </cell>
          <cell r="V417"/>
          <cell r="W417">
            <v>26.85</v>
          </cell>
          <cell r="X417">
            <v>322.20000000000005</v>
          </cell>
          <cell r="Y417">
            <v>12</v>
          </cell>
          <cell r="Z417">
            <v>8651.0700000000015</v>
          </cell>
          <cell r="AA417">
            <v>322.20000000000005</v>
          </cell>
          <cell r="AB417">
            <v>322.20000000000005</v>
          </cell>
          <cell r="AC417">
            <v>12</v>
          </cell>
          <cell r="AD417">
            <v>322.20000000000005</v>
          </cell>
          <cell r="AE417">
            <v>12</v>
          </cell>
          <cell r="AF417"/>
          <cell r="AG417">
            <v>8.6265446224256284</v>
          </cell>
          <cell r="AH417">
            <v>242590</v>
          </cell>
          <cell r="AI417" t="str">
            <v>อ้อยน้ำราด</v>
          </cell>
          <cell r="AJ417" t="str">
            <v>อ้อยปลูก</v>
          </cell>
          <cell r="AK417" t="str">
            <v>2 ปี 3 ครั้ง</v>
          </cell>
          <cell r="AL417" t="str">
            <v>Sup</v>
          </cell>
          <cell r="AM417"/>
          <cell r="AN417">
            <v>0</v>
          </cell>
          <cell r="AO417">
            <v>0</v>
          </cell>
          <cell r="AP417"/>
          <cell r="AQ417">
            <v>0</v>
          </cell>
          <cell r="AR417" t="str">
            <v>Sup</v>
          </cell>
          <cell r="AS417">
            <v>0</v>
          </cell>
          <cell r="AT417"/>
          <cell r="AU417"/>
          <cell r="AV417"/>
          <cell r="AW417">
            <v>26.85</v>
          </cell>
          <cell r="AX417" t="str">
            <v>น้ำหยดMove</v>
          </cell>
          <cell r="AY417" t="str">
            <v>เครื่องยนต์</v>
          </cell>
          <cell r="AZ417" t="str">
            <v>จ้างเหมา</v>
          </cell>
          <cell r="BA417">
            <v>2</v>
          </cell>
          <cell r="BB417" t="str">
            <v>yes</v>
          </cell>
          <cell r="BC417" t="str">
            <v>KK-3</v>
          </cell>
          <cell r="BD417">
            <v>1.65</v>
          </cell>
          <cell r="BE417" t="str">
            <v>เดี่ยว</v>
          </cell>
          <cell r="BF417" t="str">
            <v>เหนียว</v>
          </cell>
          <cell r="BG417" t="str">
            <v>ไม่ผ่าน</v>
          </cell>
          <cell r="BH417" t="str">
            <v>คนตัด</v>
          </cell>
        </row>
        <row r="418">
          <cell r="G418">
            <v>1310</v>
          </cell>
          <cell r="H418" t="str">
            <v>BSC</v>
          </cell>
          <cell r="I418"/>
          <cell r="J418">
            <v>6.94</v>
          </cell>
          <cell r="K418">
            <v>6.94</v>
          </cell>
          <cell r="L418"/>
          <cell r="M418"/>
          <cell r="N418" t="str">
            <v>อ้อยน้ำราด</v>
          </cell>
          <cell r="O418"/>
          <cell r="P418"/>
          <cell r="Q418">
            <v>0</v>
          </cell>
          <cell r="R418"/>
          <cell r="S418"/>
          <cell r="T418"/>
          <cell r="U418">
            <v>6.94</v>
          </cell>
          <cell r="V418"/>
          <cell r="W418">
            <v>6.94</v>
          </cell>
          <cell r="X418">
            <v>83.28</v>
          </cell>
          <cell r="Y418">
            <v>12</v>
          </cell>
          <cell r="Z418">
            <v>577.96320000000003</v>
          </cell>
          <cell r="AA418">
            <v>83.28</v>
          </cell>
          <cell r="AB418">
            <v>83.28</v>
          </cell>
          <cell r="AC418">
            <v>12</v>
          </cell>
          <cell r="AD418">
            <v>83.28</v>
          </cell>
          <cell r="AE418">
            <v>12</v>
          </cell>
          <cell r="AF418"/>
          <cell r="AG418">
            <v>0</v>
          </cell>
          <cell r="AH418">
            <v>242539</v>
          </cell>
          <cell r="AI418" t="str">
            <v>อ้อยน้ำราด</v>
          </cell>
          <cell r="AJ418" t="str">
            <v>อ้อยปลูก</v>
          </cell>
          <cell r="AK418" t="str">
            <v>2 ปี 3 ครั้ง</v>
          </cell>
          <cell r="AL418" t="str">
            <v>Sup</v>
          </cell>
          <cell r="AM418"/>
          <cell r="AN418">
            <v>0</v>
          </cell>
          <cell r="AO418">
            <v>0</v>
          </cell>
          <cell r="AP418"/>
          <cell r="AQ418">
            <v>0</v>
          </cell>
          <cell r="AR418" t="str">
            <v>Sup</v>
          </cell>
          <cell r="AS418">
            <v>0</v>
          </cell>
          <cell r="AT418"/>
          <cell r="AU418"/>
          <cell r="AV418"/>
          <cell r="AW418">
            <v>6.94</v>
          </cell>
          <cell r="AX418" t="str">
            <v>น้ำหยดMove</v>
          </cell>
          <cell r="AY418" t="str">
            <v>เครื่องยนต์</v>
          </cell>
          <cell r="AZ418" t="str">
            <v>จ้างเหมา</v>
          </cell>
          <cell r="BA418">
            <v>2</v>
          </cell>
          <cell r="BB418" t="str">
            <v>yes</v>
          </cell>
          <cell r="BC418" t="str">
            <v>KK-3</v>
          </cell>
          <cell r="BD418">
            <v>1.65</v>
          </cell>
          <cell r="BE418" t="str">
            <v>เดี่ยว</v>
          </cell>
          <cell r="BF418" t="str">
            <v>เหนียว</v>
          </cell>
          <cell r="BG418" t="str">
            <v>ไม่ผ่าน</v>
          </cell>
          <cell r="BH418" t="str">
            <v>คนตัด</v>
          </cell>
        </row>
        <row r="419">
          <cell r="G419">
            <v>1311</v>
          </cell>
          <cell r="H419" t="str">
            <v>BSC</v>
          </cell>
          <cell r="I419"/>
          <cell r="J419">
            <v>6.61</v>
          </cell>
          <cell r="K419">
            <v>6.61</v>
          </cell>
          <cell r="L419"/>
          <cell r="M419"/>
          <cell r="N419" t="str">
            <v>ให้ชาวไร่เช่า</v>
          </cell>
          <cell r="O419"/>
          <cell r="P419"/>
          <cell r="Q419">
            <v>0</v>
          </cell>
          <cell r="R419">
            <v>6.61</v>
          </cell>
          <cell r="S419"/>
          <cell r="T419"/>
          <cell r="U419"/>
          <cell r="V419"/>
          <cell r="W419">
            <v>0</v>
          </cell>
          <cell r="X419"/>
          <cell r="Y419"/>
          <cell r="Z419"/>
          <cell r="AA419"/>
          <cell r="AB419"/>
          <cell r="AC419"/>
          <cell r="AD419"/>
          <cell r="AE419"/>
          <cell r="AF419"/>
          <cell r="AG419">
            <v>0</v>
          </cell>
          <cell r="AH419"/>
          <cell r="AI419"/>
          <cell r="AJ419"/>
          <cell r="AK419" t="str">
            <v>2 ปี 3 ครั้ง</v>
          </cell>
          <cell r="AL419" t="str">
            <v>Rain</v>
          </cell>
          <cell r="AM419"/>
          <cell r="AN419">
            <v>0</v>
          </cell>
          <cell r="AO419">
            <v>0</v>
          </cell>
          <cell r="AP419"/>
          <cell r="AQ419">
            <v>0</v>
          </cell>
          <cell r="AR419"/>
          <cell r="AS419"/>
          <cell r="AT419"/>
          <cell r="AU419"/>
          <cell r="AV419"/>
          <cell r="AW419"/>
          <cell r="AX419"/>
          <cell r="AY419"/>
          <cell r="AZ419"/>
          <cell r="BA419"/>
          <cell r="BB419"/>
          <cell r="BC419"/>
          <cell r="BD419"/>
          <cell r="BE419"/>
          <cell r="BF419" t="str">
            <v>เหนียว</v>
          </cell>
          <cell r="BG419"/>
          <cell r="BH419"/>
        </row>
        <row r="420">
          <cell r="G420">
            <v>1312</v>
          </cell>
          <cell r="H420" t="str">
            <v>BSC</v>
          </cell>
          <cell r="I420"/>
          <cell r="J420">
            <v>29.13</v>
          </cell>
          <cell r="K420">
            <v>29.13</v>
          </cell>
          <cell r="L420"/>
          <cell r="M420"/>
          <cell r="N420" t="str">
            <v>ให้ชาวไร่เช่า</v>
          </cell>
          <cell r="O420"/>
          <cell r="P420"/>
          <cell r="Q420">
            <v>0</v>
          </cell>
          <cell r="R420">
            <v>29.13</v>
          </cell>
          <cell r="S420"/>
          <cell r="T420"/>
          <cell r="U420"/>
          <cell r="V420"/>
          <cell r="W420">
            <v>0</v>
          </cell>
          <cell r="X420"/>
          <cell r="Y420"/>
          <cell r="Z420"/>
          <cell r="AA420"/>
          <cell r="AB420"/>
          <cell r="AC420"/>
          <cell r="AD420"/>
          <cell r="AE420"/>
          <cell r="AF420"/>
          <cell r="AG420">
            <v>10.195</v>
          </cell>
          <cell r="AH420"/>
          <cell r="AI420"/>
          <cell r="AJ420"/>
          <cell r="AK420" t="str">
            <v>2 ปี 3 ครั้ง</v>
          </cell>
          <cell r="AL420" t="str">
            <v>Rain</v>
          </cell>
          <cell r="AM420"/>
          <cell r="AN420">
            <v>0</v>
          </cell>
          <cell r="AO420">
            <v>0</v>
          </cell>
          <cell r="AP420"/>
          <cell r="AQ420">
            <v>0</v>
          </cell>
          <cell r="AR420" t="str">
            <v>Sup</v>
          </cell>
          <cell r="AS420">
            <v>0</v>
          </cell>
          <cell r="AT420"/>
          <cell r="AU420"/>
          <cell r="AV420"/>
          <cell r="AW420">
            <v>0</v>
          </cell>
          <cell r="AX420"/>
          <cell r="AY420"/>
          <cell r="AZ420"/>
          <cell r="BA420"/>
          <cell r="BB420"/>
          <cell r="BC420"/>
          <cell r="BD420"/>
          <cell r="BE420"/>
          <cell r="BF420" t="str">
            <v>เหนียว</v>
          </cell>
          <cell r="BG420"/>
          <cell r="BH420"/>
        </row>
        <row r="421">
          <cell r="G421">
            <v>1313</v>
          </cell>
          <cell r="H421" t="str">
            <v>BSC</v>
          </cell>
          <cell r="I421"/>
          <cell r="J421">
            <v>27.12</v>
          </cell>
          <cell r="K421">
            <v>27.12</v>
          </cell>
          <cell r="L421"/>
          <cell r="M421"/>
          <cell r="N421" t="str">
            <v>ให้ชาวไร่เช่า</v>
          </cell>
          <cell r="O421" t="str">
            <v>พื้นที่มีหิน</v>
          </cell>
          <cell r="P421"/>
          <cell r="Q421">
            <v>0</v>
          </cell>
          <cell r="R421">
            <v>27.12</v>
          </cell>
          <cell r="S421"/>
          <cell r="T421"/>
          <cell r="U421"/>
          <cell r="V421"/>
          <cell r="W421">
            <v>0</v>
          </cell>
          <cell r="X421"/>
          <cell r="Y421"/>
          <cell r="Z421"/>
          <cell r="AA421"/>
          <cell r="AB421"/>
          <cell r="AC421"/>
          <cell r="AD421"/>
          <cell r="AE421"/>
          <cell r="AF421"/>
          <cell r="AG421">
            <v>0</v>
          </cell>
          <cell r="AH421"/>
          <cell r="AI421"/>
          <cell r="AJ421"/>
          <cell r="AK421" t="str">
            <v>2 ปี 3 ครั้ง</v>
          </cell>
          <cell r="AL421" t="str">
            <v>Rain</v>
          </cell>
          <cell r="AM421"/>
          <cell r="AN421">
            <v>0</v>
          </cell>
          <cell r="AO421">
            <v>0</v>
          </cell>
          <cell r="AP421"/>
          <cell r="AQ421">
            <v>0</v>
          </cell>
          <cell r="AR421"/>
          <cell r="AS421"/>
          <cell r="AT421"/>
          <cell r="AU421"/>
          <cell r="AV421"/>
          <cell r="AW421"/>
          <cell r="AX421"/>
          <cell r="AY421"/>
          <cell r="AZ421"/>
          <cell r="BA421"/>
          <cell r="BB421"/>
          <cell r="BC421"/>
          <cell r="BD421"/>
          <cell r="BE421"/>
          <cell r="BF421" t="str">
            <v>เหนียว</v>
          </cell>
          <cell r="BG421"/>
          <cell r="BH421"/>
        </row>
        <row r="422">
          <cell r="G422">
            <v>1314</v>
          </cell>
          <cell r="H422"/>
          <cell r="I422"/>
          <cell r="J422">
            <v>29</v>
          </cell>
          <cell r="K422">
            <v>29</v>
          </cell>
          <cell r="L422"/>
          <cell r="M422"/>
          <cell r="N422" t="str">
            <v>ให้ชาวไร่เช่า</v>
          </cell>
          <cell r="O422" t="str">
            <v>แผนปลูกยูคา62/63</v>
          </cell>
          <cell r="P422"/>
          <cell r="Q422">
            <v>0</v>
          </cell>
          <cell r="R422">
            <v>29</v>
          </cell>
          <cell r="S422"/>
          <cell r="T422"/>
          <cell r="U422"/>
          <cell r="V422"/>
          <cell r="W422">
            <v>0</v>
          </cell>
          <cell r="X422"/>
          <cell r="Y422"/>
          <cell r="Z422"/>
          <cell r="AA422"/>
          <cell r="AB422"/>
          <cell r="AC422"/>
          <cell r="AD422"/>
          <cell r="AE422"/>
          <cell r="AF422"/>
          <cell r="AG422">
            <v>0</v>
          </cell>
          <cell r="AH422"/>
          <cell r="AI422"/>
          <cell r="AJ422"/>
          <cell r="AK422" t="str">
            <v>2 ปี 3 ครั้ง</v>
          </cell>
          <cell r="AL422" t="str">
            <v>Rain</v>
          </cell>
          <cell r="AM422"/>
          <cell r="AN422">
            <v>0</v>
          </cell>
          <cell r="AO422">
            <v>0</v>
          </cell>
          <cell r="AP422"/>
          <cell r="AQ422">
            <v>0</v>
          </cell>
          <cell r="AR422"/>
          <cell r="AS422"/>
          <cell r="AT422"/>
          <cell r="AU422"/>
          <cell r="AV422"/>
          <cell r="AW422"/>
          <cell r="AX422"/>
          <cell r="AY422"/>
          <cell r="AZ422"/>
          <cell r="BA422"/>
          <cell r="BB422"/>
          <cell r="BC422"/>
          <cell r="BD422"/>
          <cell r="BE422"/>
          <cell r="BF422" t="str">
            <v>เหนียว</v>
          </cell>
          <cell r="BG422"/>
          <cell r="BH422"/>
        </row>
        <row r="423">
          <cell r="G423">
            <v>1315</v>
          </cell>
          <cell r="H423" t="str">
            <v>BSC</v>
          </cell>
          <cell r="I423"/>
          <cell r="J423">
            <v>59.51</v>
          </cell>
          <cell r="K423">
            <v>59.51</v>
          </cell>
          <cell r="L423"/>
          <cell r="M423"/>
          <cell r="N423" t="str">
            <v>ให้ชาวไร่เช่า</v>
          </cell>
          <cell r="O423" t="str">
            <v>แผนปลูกยูคา62/63</v>
          </cell>
          <cell r="P423"/>
          <cell r="Q423">
            <v>0</v>
          </cell>
          <cell r="R423">
            <v>59.51</v>
          </cell>
          <cell r="S423"/>
          <cell r="T423"/>
          <cell r="U423"/>
          <cell r="V423"/>
          <cell r="W423">
            <v>0</v>
          </cell>
          <cell r="X423"/>
          <cell r="Y423"/>
          <cell r="Z423"/>
          <cell r="AA423"/>
          <cell r="AB423"/>
          <cell r="AC423"/>
          <cell r="AD423"/>
          <cell r="AE423"/>
          <cell r="AF423"/>
          <cell r="AG423">
            <v>0</v>
          </cell>
          <cell r="AH423"/>
          <cell r="AI423"/>
          <cell r="AJ423"/>
          <cell r="AK423" t="str">
            <v>2 ปี 3 ครั้ง</v>
          </cell>
          <cell r="AL423">
            <v>0</v>
          </cell>
          <cell r="AM423"/>
          <cell r="AN423">
            <v>0</v>
          </cell>
          <cell r="AO423">
            <v>0</v>
          </cell>
          <cell r="AP423"/>
          <cell r="AQ423">
            <v>0</v>
          </cell>
          <cell r="AR423"/>
          <cell r="AS423"/>
          <cell r="AT423"/>
          <cell r="AU423"/>
          <cell r="AV423"/>
          <cell r="AW423"/>
          <cell r="AX423"/>
          <cell r="AY423"/>
          <cell r="AZ423"/>
          <cell r="BA423"/>
          <cell r="BB423"/>
          <cell r="BC423"/>
          <cell r="BD423"/>
          <cell r="BE423"/>
          <cell r="BF423" t="str">
            <v>เหนียว</v>
          </cell>
          <cell r="BG423"/>
          <cell r="BH423"/>
        </row>
        <row r="424">
          <cell r="G424">
            <v>1316</v>
          </cell>
          <cell r="H424" t="str">
            <v>BSC</v>
          </cell>
          <cell r="I424"/>
          <cell r="J424">
            <v>71.83</v>
          </cell>
          <cell r="K424">
            <v>71.83</v>
          </cell>
          <cell r="L424"/>
          <cell r="M424"/>
          <cell r="N424" t="str">
            <v>อ้อยตอ 1</v>
          </cell>
          <cell r="O424"/>
          <cell r="P424"/>
          <cell r="Q424">
            <v>0</v>
          </cell>
          <cell r="R424"/>
          <cell r="S424"/>
          <cell r="T424"/>
          <cell r="U424">
            <v>71.83</v>
          </cell>
          <cell r="V424"/>
          <cell r="W424">
            <v>71.83</v>
          </cell>
          <cell r="X424">
            <v>790.13</v>
          </cell>
          <cell r="Y424">
            <v>11</v>
          </cell>
          <cell r="Z424">
            <v>51595.488999999994</v>
          </cell>
          <cell r="AA424">
            <v>718.3</v>
          </cell>
          <cell r="AB424">
            <v>718.3</v>
          </cell>
          <cell r="AC424">
            <v>10</v>
          </cell>
          <cell r="AD424">
            <v>646.47</v>
          </cell>
          <cell r="AE424">
            <v>9</v>
          </cell>
          <cell r="AF424"/>
          <cell r="AG424">
            <v>11.418418488096895</v>
          </cell>
          <cell r="AH424">
            <v>242539</v>
          </cell>
          <cell r="AI424" t="str">
            <v>อ้อยตอ 1</v>
          </cell>
          <cell r="AJ424" t="str">
            <v>อ้อยตอ</v>
          </cell>
          <cell r="AK424" t="str">
            <v>2 ปี 3 ครั้ง</v>
          </cell>
          <cell r="AL424" t="str">
            <v>Rain</v>
          </cell>
          <cell r="AM424" t="str">
            <v>บ่อบาดาล1</v>
          </cell>
          <cell r="AN424">
            <v>0</v>
          </cell>
          <cell r="AO424">
            <v>0</v>
          </cell>
          <cell r="AP424"/>
          <cell r="AQ424" t="str">
            <v>โซล่าเซลล์</v>
          </cell>
          <cell r="AR424" t="str">
            <v>Sup</v>
          </cell>
          <cell r="AS424">
            <v>0</v>
          </cell>
          <cell r="AT424"/>
          <cell r="AU424"/>
          <cell r="AV424"/>
          <cell r="AW424">
            <v>71.83</v>
          </cell>
          <cell r="AX424" t="str">
            <v>น้ำหยดMove</v>
          </cell>
          <cell r="AY424" t="str">
            <v>โซล่าเซลล์+ระบบไฟฟ้า</v>
          </cell>
          <cell r="AZ424" t="str">
            <v>จ้างเหมา</v>
          </cell>
          <cell r="BA424">
            <v>2</v>
          </cell>
          <cell r="BB424" t="str">
            <v>yes</v>
          </cell>
          <cell r="BC424" t="str">
            <v>KK-3</v>
          </cell>
          <cell r="BD424">
            <v>1.85</v>
          </cell>
          <cell r="BE424" t="str">
            <v>คู่</v>
          </cell>
          <cell r="BF424" t="str">
            <v>เหนียว</v>
          </cell>
          <cell r="BG424" t="str">
            <v>ผ่าน</v>
          </cell>
          <cell r="BH424" t="str">
            <v>รถตัด</v>
          </cell>
        </row>
        <row r="425">
          <cell r="G425">
            <v>1317</v>
          </cell>
          <cell r="H425"/>
          <cell r="I425"/>
          <cell r="J425">
            <v>13.59</v>
          </cell>
          <cell r="K425">
            <v>13.59</v>
          </cell>
          <cell r="L425"/>
          <cell r="M425"/>
          <cell r="N425" t="str">
            <v>อ้อยตุลาคม</v>
          </cell>
          <cell r="O425"/>
          <cell r="P425"/>
          <cell r="Q425">
            <v>0</v>
          </cell>
          <cell r="R425"/>
          <cell r="S425"/>
          <cell r="T425"/>
          <cell r="U425">
            <v>13.59</v>
          </cell>
          <cell r="V425"/>
          <cell r="W425">
            <v>13.59</v>
          </cell>
          <cell r="X425">
            <v>217.44</v>
          </cell>
          <cell r="Y425">
            <v>16</v>
          </cell>
          <cell r="Z425">
            <v>2585.6333999999997</v>
          </cell>
          <cell r="AA425">
            <v>190.26</v>
          </cell>
          <cell r="AB425">
            <v>190.26</v>
          </cell>
          <cell r="AC425">
            <v>14</v>
          </cell>
          <cell r="AD425">
            <v>176.67</v>
          </cell>
          <cell r="AE425">
            <v>13</v>
          </cell>
          <cell r="AF425"/>
          <cell r="AG425">
            <v>0</v>
          </cell>
          <cell r="AH425">
            <v>242464</v>
          </cell>
          <cell r="AI425" t="str">
            <v>อ้อยตุลาคม</v>
          </cell>
          <cell r="AJ425" t="str">
            <v>อ้อยปลูก</v>
          </cell>
          <cell r="AK425" t="str">
            <v>2 ปี 3 ครั้ง</v>
          </cell>
          <cell r="AL425" t="str">
            <v>Sup</v>
          </cell>
          <cell r="AM425" t="str">
            <v>บ่อบาดาล5</v>
          </cell>
          <cell r="AN425">
            <v>0</v>
          </cell>
          <cell r="AO425">
            <v>0</v>
          </cell>
          <cell r="AP425" t="str">
            <v>วางท่อใต้ดิน</v>
          </cell>
          <cell r="AQ425" t="str">
            <v>เจาะบ่อบาดาล 1(3) บ่อ+โซล่า+สถานี</v>
          </cell>
          <cell r="AR425" t="str">
            <v>Sup</v>
          </cell>
          <cell r="AS425">
            <v>0</v>
          </cell>
          <cell r="AT425"/>
          <cell r="AU425"/>
          <cell r="AV425"/>
          <cell r="AW425">
            <v>13.59</v>
          </cell>
          <cell r="AX425" t="str">
            <v>น้ำหยดFix</v>
          </cell>
          <cell r="AY425" t="str">
            <v>โซล่าเซลล์</v>
          </cell>
          <cell r="AZ425" t="str">
            <v>ทำเอง รายวัน</v>
          </cell>
          <cell r="BA425">
            <v>2</v>
          </cell>
          <cell r="BB425" t="str">
            <v>yes</v>
          </cell>
          <cell r="BC425" t="str">
            <v>PK-1</v>
          </cell>
          <cell r="BD425">
            <v>1.85</v>
          </cell>
          <cell r="BE425" t="str">
            <v>คู่</v>
          </cell>
          <cell r="BF425" t="str">
            <v>เหนียว</v>
          </cell>
          <cell r="BG425" t="str">
            <v>ผ่าน</v>
          </cell>
          <cell r="BH425" t="str">
            <v>รถตัด</v>
          </cell>
        </row>
        <row r="426">
          <cell r="G426" t="str">
            <v>1317/1</v>
          </cell>
          <cell r="H426"/>
          <cell r="I426"/>
          <cell r="J426">
            <v>12.97</v>
          </cell>
          <cell r="K426">
            <v>13.66</v>
          </cell>
          <cell r="L426"/>
          <cell r="M426"/>
          <cell r="N426" t="str">
            <v>พักดิน</v>
          </cell>
          <cell r="O426"/>
          <cell r="P426"/>
          <cell r="Q426">
            <v>0</v>
          </cell>
          <cell r="R426"/>
          <cell r="S426">
            <v>13.66</v>
          </cell>
          <cell r="T426"/>
          <cell r="U426"/>
          <cell r="V426"/>
          <cell r="W426">
            <v>13.66</v>
          </cell>
          <cell r="X426">
            <v>0</v>
          </cell>
          <cell r="Y426"/>
          <cell r="Z426"/>
          <cell r="AA426"/>
          <cell r="AB426"/>
          <cell r="AC426"/>
          <cell r="AD426"/>
          <cell r="AE426"/>
          <cell r="AF426"/>
          <cell r="AG426">
            <v>7.0117130307467059</v>
          </cell>
          <cell r="AH426">
            <v>242510</v>
          </cell>
          <cell r="AI426" t="str">
            <v>พักดิน</v>
          </cell>
          <cell r="AJ426" t="str">
            <v>พักดิน</v>
          </cell>
          <cell r="AK426" t="str">
            <v>2 ปี 3 ครั้ง</v>
          </cell>
          <cell r="AL426" t="str">
            <v>Rain</v>
          </cell>
          <cell r="AM426">
            <v>0</v>
          </cell>
          <cell r="AN426"/>
          <cell r="AO426"/>
          <cell r="AP426"/>
          <cell r="AQ426" t="str">
            <v>เจาะบ่อบาดาล 1(3) บ่อ+โซล่า+สถานี</v>
          </cell>
          <cell r="AR426" t="str">
            <v>Sup</v>
          </cell>
          <cell r="AS426">
            <v>0</v>
          </cell>
          <cell r="AT426"/>
          <cell r="AU426"/>
          <cell r="AV426"/>
          <cell r="AW426">
            <v>0</v>
          </cell>
          <cell r="AX426" t="str">
            <v>น้ำหยดMove</v>
          </cell>
          <cell r="AY426"/>
          <cell r="AZ426"/>
          <cell r="BA426">
            <v>2</v>
          </cell>
          <cell r="BB426" t="str">
            <v>yes</v>
          </cell>
          <cell r="BC426"/>
          <cell r="BD426">
            <v>1.85</v>
          </cell>
          <cell r="BE426" t="str">
            <v>คู่</v>
          </cell>
          <cell r="BF426" t="str">
            <v>เหนียว</v>
          </cell>
          <cell r="BG426"/>
          <cell r="BH426"/>
        </row>
        <row r="427">
          <cell r="G427">
            <v>1318</v>
          </cell>
          <cell r="H427"/>
          <cell r="I427"/>
          <cell r="J427">
            <v>12.24</v>
          </cell>
          <cell r="K427">
            <v>12.24</v>
          </cell>
          <cell r="L427"/>
          <cell r="M427"/>
          <cell r="N427" t="str">
            <v>ให้ชาวไร่เช่า</v>
          </cell>
          <cell r="O427" t="str">
            <v>พื้นที่มีหิน</v>
          </cell>
          <cell r="P427"/>
          <cell r="Q427">
            <v>0</v>
          </cell>
          <cell r="R427">
            <v>12.24</v>
          </cell>
          <cell r="S427"/>
          <cell r="T427"/>
          <cell r="U427"/>
          <cell r="V427"/>
          <cell r="W427">
            <v>0</v>
          </cell>
          <cell r="X427"/>
          <cell r="Y427"/>
          <cell r="Z427"/>
          <cell r="AA427"/>
          <cell r="AB427"/>
          <cell r="AC427"/>
          <cell r="AD427"/>
          <cell r="AE427"/>
          <cell r="AF427"/>
          <cell r="AG427">
            <v>0</v>
          </cell>
          <cell r="AH427"/>
          <cell r="AI427"/>
          <cell r="AJ427"/>
          <cell r="AK427" t="str">
            <v>2 ปี 3 ครั้ง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/>
          <cell r="AQ427">
            <v>0</v>
          </cell>
          <cell r="AR427"/>
          <cell r="AS427"/>
          <cell r="AT427"/>
          <cell r="AU427"/>
          <cell r="AV427"/>
          <cell r="AW427"/>
          <cell r="AX427"/>
          <cell r="AY427"/>
          <cell r="AZ427"/>
          <cell r="BA427"/>
          <cell r="BB427"/>
          <cell r="BC427"/>
          <cell r="BD427"/>
          <cell r="BE427"/>
          <cell r="BF427" t="str">
            <v>เหนียว</v>
          </cell>
          <cell r="BG427"/>
          <cell r="BH427"/>
        </row>
        <row r="428">
          <cell r="G428">
            <v>1319</v>
          </cell>
          <cell r="H428" t="str">
            <v>BSC</v>
          </cell>
          <cell r="I428"/>
          <cell r="J428">
            <v>24.54</v>
          </cell>
          <cell r="K428">
            <v>24.54</v>
          </cell>
          <cell r="L428"/>
          <cell r="M428"/>
          <cell r="N428" t="str">
            <v>พักดิน</v>
          </cell>
          <cell r="O428"/>
          <cell r="P428"/>
          <cell r="Q428">
            <v>0</v>
          </cell>
          <cell r="R428"/>
          <cell r="S428">
            <v>24.54</v>
          </cell>
          <cell r="T428"/>
          <cell r="U428"/>
          <cell r="V428"/>
          <cell r="W428">
            <v>24.54</v>
          </cell>
          <cell r="X428">
            <v>0</v>
          </cell>
          <cell r="Y428"/>
          <cell r="Z428"/>
          <cell r="AA428"/>
          <cell r="AB428"/>
          <cell r="AC428"/>
          <cell r="AD428"/>
          <cell r="AE428"/>
          <cell r="AF428"/>
          <cell r="AG428">
            <v>10.862673186634067</v>
          </cell>
          <cell r="AH428"/>
          <cell r="AI428" t="str">
            <v>พักดิน</v>
          </cell>
          <cell r="AJ428" t="str">
            <v>พักดิน</v>
          </cell>
          <cell r="AK428" t="str">
            <v>2 ปี 3 ครั้ง</v>
          </cell>
          <cell r="AL428" t="str">
            <v>Rain</v>
          </cell>
          <cell r="AM428" t="str">
            <v>บ่อบาดาล3</v>
          </cell>
          <cell r="AN428">
            <v>0</v>
          </cell>
          <cell r="AO428">
            <v>0</v>
          </cell>
          <cell r="AP428"/>
          <cell r="AQ428">
            <v>0</v>
          </cell>
          <cell r="AR428" t="str">
            <v>Sup</v>
          </cell>
          <cell r="AS428">
            <v>0</v>
          </cell>
          <cell r="AT428"/>
          <cell r="AU428"/>
          <cell r="AV428"/>
          <cell r="AW428">
            <v>0</v>
          </cell>
          <cell r="AX428" t="str">
            <v>น้ำหยดMove</v>
          </cell>
          <cell r="AY428"/>
          <cell r="AZ428" t="str">
            <v>บ่อบาดาล3</v>
          </cell>
          <cell r="BA428">
            <v>2</v>
          </cell>
          <cell r="BB428" t="str">
            <v>yes</v>
          </cell>
          <cell r="BC428"/>
          <cell r="BD428">
            <v>1.85</v>
          </cell>
          <cell r="BE428" t="str">
            <v>คู่</v>
          </cell>
          <cell r="BF428" t="str">
            <v>เหนียว</v>
          </cell>
          <cell r="BG428"/>
          <cell r="BH428"/>
        </row>
        <row r="429">
          <cell r="G429">
            <v>1320</v>
          </cell>
          <cell r="H429" t="str">
            <v>BSC</v>
          </cell>
          <cell r="I429"/>
          <cell r="J429">
            <v>52.04</v>
          </cell>
          <cell r="K429">
            <v>55.82</v>
          </cell>
          <cell r="L429"/>
          <cell r="M429"/>
          <cell r="N429" t="str">
            <v>อ้อยตุลาคม</v>
          </cell>
          <cell r="O429"/>
          <cell r="P429">
            <v>3.7800000000000011</v>
          </cell>
          <cell r="Q429">
            <v>0</v>
          </cell>
          <cell r="R429"/>
          <cell r="S429"/>
          <cell r="T429"/>
          <cell r="U429">
            <v>52.04</v>
          </cell>
          <cell r="V429"/>
          <cell r="W429">
            <v>52.04</v>
          </cell>
          <cell r="X429">
            <v>832.64</v>
          </cell>
          <cell r="Y429">
            <v>16</v>
          </cell>
          <cell r="Z429">
            <v>37914.2624</v>
          </cell>
          <cell r="AA429">
            <v>728.56</v>
          </cell>
          <cell r="AB429">
            <v>728.56</v>
          </cell>
          <cell r="AC429">
            <v>14</v>
          </cell>
          <cell r="AD429">
            <v>676.52</v>
          </cell>
          <cell r="AE429">
            <v>13</v>
          </cell>
          <cell r="AF429"/>
          <cell r="AG429">
            <v>0</v>
          </cell>
          <cell r="AH429">
            <v>242463</v>
          </cell>
          <cell r="AI429" t="str">
            <v>อ้อยตุลาคม</v>
          </cell>
          <cell r="AJ429" t="str">
            <v>อ้อยปลูก</v>
          </cell>
          <cell r="AK429" t="str">
            <v>2 ปี 3 ครั้ง</v>
          </cell>
          <cell r="AL429" t="str">
            <v>Rain</v>
          </cell>
          <cell r="AM429" t="str">
            <v>บ่อบาดาล2</v>
          </cell>
          <cell r="AN429">
            <v>0</v>
          </cell>
          <cell r="AO429">
            <v>0</v>
          </cell>
          <cell r="AP429" t="str">
            <v>วางท่อใต้ดิน</v>
          </cell>
          <cell r="AQ429" t="str">
            <v>เจาะบ่อบาดาล+โซล่าเซลล์+โรงปั้ม</v>
          </cell>
          <cell r="AR429" t="str">
            <v>Sup</v>
          </cell>
          <cell r="AS429">
            <v>0</v>
          </cell>
          <cell r="AT429"/>
          <cell r="AU429"/>
          <cell r="AV429"/>
          <cell r="AW429">
            <v>52.04</v>
          </cell>
          <cell r="AX429" t="str">
            <v>น้ำหยดFix</v>
          </cell>
          <cell r="AY429" t="str">
            <v>โซล่าเซลล์</v>
          </cell>
          <cell r="AZ429" t="str">
            <v>ทำเอง รายวัน</v>
          </cell>
          <cell r="BA429">
            <v>2</v>
          </cell>
          <cell r="BB429" t="str">
            <v>yes</v>
          </cell>
          <cell r="BC429" t="str">
            <v>PK-1</v>
          </cell>
          <cell r="BD429">
            <v>1.85</v>
          </cell>
          <cell r="BE429" t="str">
            <v>คู่</v>
          </cell>
          <cell r="BF429" t="str">
            <v>เหนียว</v>
          </cell>
          <cell r="BG429" t="str">
            <v>ผ่าน</v>
          </cell>
          <cell r="BH429" t="str">
            <v>รถตัด</v>
          </cell>
        </row>
        <row r="430">
          <cell r="G430">
            <v>1321</v>
          </cell>
          <cell r="H430"/>
          <cell r="I430"/>
          <cell r="J430">
            <v>54.96</v>
          </cell>
          <cell r="K430">
            <v>54.96</v>
          </cell>
          <cell r="L430"/>
          <cell r="M430"/>
          <cell r="N430" t="str">
            <v>อ้อยตอ 1</v>
          </cell>
          <cell r="O430"/>
          <cell r="P430"/>
          <cell r="Q430">
            <v>0</v>
          </cell>
          <cell r="R430"/>
          <cell r="S430"/>
          <cell r="T430"/>
          <cell r="U430">
            <v>54.96</v>
          </cell>
          <cell r="V430"/>
          <cell r="W430">
            <v>54.96</v>
          </cell>
          <cell r="X430">
            <v>604.56000000000006</v>
          </cell>
          <cell r="Y430">
            <v>11</v>
          </cell>
          <cell r="Z430">
            <v>30206.016000000003</v>
          </cell>
          <cell r="AA430">
            <v>549.6</v>
          </cell>
          <cell r="AB430">
            <v>549.6</v>
          </cell>
          <cell r="AC430">
            <v>10</v>
          </cell>
          <cell r="AD430">
            <v>549.6</v>
          </cell>
          <cell r="AE430">
            <v>10</v>
          </cell>
          <cell r="AF430"/>
          <cell r="AG430">
            <v>9.5802401746724879</v>
          </cell>
          <cell r="AH430">
            <v>242514</v>
          </cell>
          <cell r="AI430" t="str">
            <v>อ้อยตอ 1</v>
          </cell>
          <cell r="AJ430" t="str">
            <v>อ้อยตอ</v>
          </cell>
          <cell r="AK430" t="str">
            <v>2 ปี 3 ครั้ง</v>
          </cell>
          <cell r="AL430" t="str">
            <v>Rain</v>
          </cell>
          <cell r="AM430" t="str">
            <v>บ่อบาดาล4</v>
          </cell>
          <cell r="AN430">
            <v>0</v>
          </cell>
          <cell r="AO430">
            <v>0</v>
          </cell>
          <cell r="AP430"/>
          <cell r="AQ430" t="str">
            <v>เจาะบ่อบาดาล 1(3) บ่อ+โซล่า+สถานี</v>
          </cell>
          <cell r="AR430" t="str">
            <v>Sup</v>
          </cell>
          <cell r="AS430">
            <v>0</v>
          </cell>
          <cell r="AT430"/>
          <cell r="AU430"/>
          <cell r="AV430"/>
          <cell r="AW430">
            <v>54.96</v>
          </cell>
          <cell r="AX430" t="str">
            <v>น้ำหยดFix</v>
          </cell>
          <cell r="AY430" t="str">
            <v>โซล่าเซลล์+ระบบไฟฟ้า</v>
          </cell>
          <cell r="AZ430" t="str">
            <v>ทำเอง รายวัน</v>
          </cell>
          <cell r="BA430">
            <v>2</v>
          </cell>
          <cell r="BB430" t="str">
            <v>yes</v>
          </cell>
          <cell r="BC430" t="str">
            <v>KK-3</v>
          </cell>
          <cell r="BD430">
            <v>1.85</v>
          </cell>
          <cell r="BE430" t="str">
            <v>คู่</v>
          </cell>
          <cell r="BF430" t="str">
            <v>เหนียว</v>
          </cell>
          <cell r="BG430" t="str">
            <v>ผ่าน</v>
          </cell>
          <cell r="BH430" t="str">
            <v>รถตัด</v>
          </cell>
        </row>
        <row r="431">
          <cell r="G431">
            <v>1322</v>
          </cell>
          <cell r="H431" t="str">
            <v>BSC</v>
          </cell>
          <cell r="I431"/>
          <cell r="J431">
            <v>31.38</v>
          </cell>
          <cell r="K431">
            <v>31.38</v>
          </cell>
          <cell r="L431"/>
          <cell r="M431"/>
          <cell r="N431" t="str">
            <v>อ้อยตอ 1</v>
          </cell>
          <cell r="O431"/>
          <cell r="P431"/>
          <cell r="Q431">
            <v>0</v>
          </cell>
          <cell r="R431"/>
          <cell r="S431"/>
          <cell r="T431"/>
          <cell r="U431">
            <v>31.38</v>
          </cell>
          <cell r="V431"/>
          <cell r="W431">
            <v>31.38</v>
          </cell>
          <cell r="X431">
            <v>313.8</v>
          </cell>
          <cell r="Y431">
            <v>10</v>
          </cell>
          <cell r="Z431">
            <v>8862.3395999999993</v>
          </cell>
          <cell r="AA431">
            <v>282.42</v>
          </cell>
          <cell r="AB431">
            <v>282.42</v>
          </cell>
          <cell r="AC431">
            <v>9</v>
          </cell>
          <cell r="AD431">
            <v>282.42</v>
          </cell>
          <cell r="AE431">
            <v>9</v>
          </cell>
          <cell r="AF431"/>
          <cell r="AG431">
            <v>9.7574888463989797</v>
          </cell>
          <cell r="AH431">
            <v>242514</v>
          </cell>
          <cell r="AI431" t="str">
            <v>อ้อยตอ 1</v>
          </cell>
          <cell r="AJ431" t="str">
            <v>อ้อยตอ</v>
          </cell>
          <cell r="AK431" t="str">
            <v>2 ปี 3 ครั้ง</v>
          </cell>
          <cell r="AL431" t="str">
            <v>Sup</v>
          </cell>
          <cell r="AM431" t="str">
            <v>บ่อบาดาล5</v>
          </cell>
          <cell r="AN431">
            <v>3000</v>
          </cell>
          <cell r="AO431">
            <v>300</v>
          </cell>
          <cell r="AP431" t="str">
            <v>เจาะบ่อบาดาล(1) บ่อ+โซล่า</v>
          </cell>
          <cell r="AQ431">
            <v>0</v>
          </cell>
          <cell r="AR431" t="str">
            <v>Sup</v>
          </cell>
          <cell r="AS431">
            <v>0</v>
          </cell>
          <cell r="AT431"/>
          <cell r="AU431"/>
          <cell r="AV431"/>
          <cell r="AW431">
            <v>31.38</v>
          </cell>
          <cell r="AX431" t="str">
            <v>น้ำหยดMove/ราดร่อง</v>
          </cell>
          <cell r="AY431" t="str">
            <v>โซล่าเซลล์+เครื่องยนต์</v>
          </cell>
          <cell r="AZ431" t="str">
            <v>ทำเอง รายวัน</v>
          </cell>
          <cell r="BA431">
            <v>2</v>
          </cell>
          <cell r="BB431" t="str">
            <v>yes</v>
          </cell>
          <cell r="BC431" t="str">
            <v>KK-3</v>
          </cell>
          <cell r="BD431">
            <v>1.85</v>
          </cell>
          <cell r="BE431" t="str">
            <v>คู่</v>
          </cell>
          <cell r="BF431" t="str">
            <v>เหนียว</v>
          </cell>
          <cell r="BG431" t="str">
            <v>ผ่าน</v>
          </cell>
          <cell r="BH431" t="str">
            <v>รถตัด</v>
          </cell>
        </row>
        <row r="432">
          <cell r="G432" t="str">
            <v>1323/2</v>
          </cell>
          <cell r="H432" t="str">
            <v>BSC</v>
          </cell>
          <cell r="I432"/>
          <cell r="J432">
            <v>23.380000000000003</v>
          </cell>
          <cell r="K432">
            <v>24.03</v>
          </cell>
          <cell r="L432"/>
          <cell r="M432"/>
          <cell r="N432" t="str">
            <v>อ้อยตอ 1</v>
          </cell>
          <cell r="O432"/>
          <cell r="P432"/>
          <cell r="Q432">
            <v>0</v>
          </cell>
          <cell r="R432"/>
          <cell r="S432"/>
          <cell r="T432"/>
          <cell r="U432">
            <v>24.03</v>
          </cell>
          <cell r="V432"/>
          <cell r="W432">
            <v>24.03</v>
          </cell>
          <cell r="X432">
            <v>264.33000000000004</v>
          </cell>
          <cell r="Y432">
            <v>11</v>
          </cell>
          <cell r="Z432">
            <v>5774.4090000000006</v>
          </cell>
          <cell r="AA432">
            <v>240.3</v>
          </cell>
          <cell r="AB432">
            <v>240.3</v>
          </cell>
          <cell r="AC432">
            <v>10</v>
          </cell>
          <cell r="AD432">
            <v>240.3</v>
          </cell>
          <cell r="AE432">
            <v>10</v>
          </cell>
          <cell r="AF432"/>
          <cell r="AG432">
            <v>12.85767790262172</v>
          </cell>
          <cell r="AH432">
            <v>242515</v>
          </cell>
          <cell r="AI432" t="str">
            <v>อ้อยตอ 1</v>
          </cell>
          <cell r="AJ432" t="str">
            <v>อ้อยตอ</v>
          </cell>
          <cell r="AK432" t="str">
            <v>2 ปี 3 ครั้ง</v>
          </cell>
          <cell r="AL432" t="str">
            <v>Rain</v>
          </cell>
          <cell r="AM432" t="str">
            <v>บ่อบาดาล6</v>
          </cell>
          <cell r="AN432"/>
          <cell r="AO432"/>
          <cell r="AP432"/>
          <cell r="AQ432" t="str">
            <v>โซล่าเซลล์+โรงสูบ</v>
          </cell>
          <cell r="AR432" t="str">
            <v>Sup</v>
          </cell>
          <cell r="AS432">
            <v>0</v>
          </cell>
          <cell r="AT432"/>
          <cell r="AU432"/>
          <cell r="AV432"/>
          <cell r="AW432">
            <v>24.03</v>
          </cell>
          <cell r="AX432" t="str">
            <v>น้ำหยดFix</v>
          </cell>
          <cell r="AY432" t="str">
            <v>โซล่าเซลล์</v>
          </cell>
          <cell r="AZ432" t="str">
            <v>ทำเอง รายวัน</v>
          </cell>
          <cell r="BA432">
            <v>2</v>
          </cell>
          <cell r="BB432" t="str">
            <v>yes</v>
          </cell>
          <cell r="BC432" t="str">
            <v>KK-3</v>
          </cell>
          <cell r="BD432">
            <v>1.85</v>
          </cell>
          <cell r="BE432" t="str">
            <v>คู่</v>
          </cell>
          <cell r="BF432" t="str">
            <v>เหนียว</v>
          </cell>
          <cell r="BG432" t="str">
            <v>ผ่าน</v>
          </cell>
          <cell r="BH432" t="str">
            <v>รถตัด</v>
          </cell>
        </row>
        <row r="433">
          <cell r="G433" t="str">
            <v>1323/1</v>
          </cell>
          <cell r="H433"/>
          <cell r="I433"/>
          <cell r="J433">
            <v>18.86</v>
          </cell>
          <cell r="K433">
            <v>16.64</v>
          </cell>
          <cell r="L433"/>
          <cell r="M433"/>
          <cell r="N433" t="str">
            <v>อ้อยตุลาคม</v>
          </cell>
          <cell r="O433"/>
          <cell r="P433"/>
          <cell r="Q433">
            <v>0</v>
          </cell>
          <cell r="R433"/>
          <cell r="S433"/>
          <cell r="T433"/>
          <cell r="U433">
            <v>16.64</v>
          </cell>
          <cell r="V433"/>
          <cell r="W433">
            <v>16.64</v>
          </cell>
          <cell r="X433">
            <v>266.24</v>
          </cell>
          <cell r="Y433">
            <v>16</v>
          </cell>
          <cell r="Z433">
            <v>3876.4544000000001</v>
          </cell>
          <cell r="AA433">
            <v>232.96</v>
          </cell>
          <cell r="AB433">
            <v>232.96</v>
          </cell>
          <cell r="AC433">
            <v>14</v>
          </cell>
          <cell r="AD433">
            <v>232.96</v>
          </cell>
          <cell r="AE433">
            <v>14</v>
          </cell>
          <cell r="AF433"/>
          <cell r="AG433">
            <v>0</v>
          </cell>
          <cell r="AH433">
            <v>242464</v>
          </cell>
          <cell r="AI433" t="str">
            <v>อ้อยตุลาคม</v>
          </cell>
          <cell r="AJ433" t="str">
            <v>อ้อยปลูก</v>
          </cell>
          <cell r="AK433" t="str">
            <v>2 ปี 3 ครั้ง</v>
          </cell>
          <cell r="AL433" t="str">
            <v>Rain</v>
          </cell>
          <cell r="AM433" t="str">
            <v>บ่อบาดาล6</v>
          </cell>
          <cell r="AN433">
            <v>0</v>
          </cell>
          <cell r="AO433">
            <v>0</v>
          </cell>
          <cell r="AP433"/>
          <cell r="AQ433" t="str">
            <v>โซล่าเซลล์+โรงสูบ</v>
          </cell>
          <cell r="AR433" t="str">
            <v>Sup</v>
          </cell>
          <cell r="AS433">
            <v>0</v>
          </cell>
          <cell r="AT433"/>
          <cell r="AU433"/>
          <cell r="AV433"/>
          <cell r="AW433">
            <v>16.64</v>
          </cell>
          <cell r="AX433" t="str">
            <v>น้ำหยดFix</v>
          </cell>
          <cell r="AY433" t="str">
            <v>โซล่าเซลล์</v>
          </cell>
          <cell r="AZ433" t="str">
            <v>ทำเอง รายวัน</v>
          </cell>
          <cell r="BA433">
            <v>2</v>
          </cell>
          <cell r="BB433" t="str">
            <v>No</v>
          </cell>
          <cell r="BC433" t="str">
            <v>PK-1</v>
          </cell>
          <cell r="BD433">
            <v>1.85</v>
          </cell>
          <cell r="BE433" t="str">
            <v>คู่</v>
          </cell>
          <cell r="BF433" t="str">
            <v>เหนียว</v>
          </cell>
          <cell r="BG433" t="str">
            <v>ผ่าน</v>
          </cell>
          <cell r="BH433" t="str">
            <v>รถตัด</v>
          </cell>
        </row>
        <row r="434">
          <cell r="G434">
            <v>1324</v>
          </cell>
          <cell r="H434"/>
          <cell r="I434"/>
          <cell r="J434">
            <v>10.84</v>
          </cell>
          <cell r="K434">
            <v>10.84</v>
          </cell>
          <cell r="L434"/>
          <cell r="M434"/>
          <cell r="N434" t="str">
            <v>ให้ชาวไร่เช่า</v>
          </cell>
          <cell r="O434"/>
          <cell r="P434"/>
          <cell r="Q434">
            <v>0</v>
          </cell>
          <cell r="R434">
            <v>10.84</v>
          </cell>
          <cell r="S434"/>
          <cell r="T434"/>
          <cell r="U434"/>
          <cell r="V434"/>
          <cell r="W434">
            <v>0</v>
          </cell>
          <cell r="X434"/>
          <cell r="Y434"/>
          <cell r="Z434"/>
          <cell r="AA434"/>
          <cell r="AB434"/>
          <cell r="AC434"/>
          <cell r="AD434"/>
          <cell r="AE434"/>
          <cell r="AF434"/>
          <cell r="AG434">
            <v>0</v>
          </cell>
          <cell r="AH434"/>
          <cell r="AI434"/>
          <cell r="AJ434"/>
          <cell r="AK434" t="str">
            <v>2 ปี 3 ครั้ง</v>
          </cell>
          <cell r="AL434" t="str">
            <v>Rain</v>
          </cell>
          <cell r="AM434">
            <v>0</v>
          </cell>
          <cell r="AN434">
            <v>0</v>
          </cell>
          <cell r="AO434">
            <v>0</v>
          </cell>
          <cell r="AP434"/>
          <cell r="AQ434">
            <v>0</v>
          </cell>
          <cell r="AR434"/>
          <cell r="AS434"/>
          <cell r="AT434"/>
          <cell r="AU434"/>
          <cell r="AV434"/>
          <cell r="AW434"/>
          <cell r="AX434"/>
          <cell r="AY434"/>
          <cell r="AZ434"/>
          <cell r="BA434"/>
          <cell r="BB434"/>
          <cell r="BC434"/>
          <cell r="BD434"/>
          <cell r="BE434"/>
          <cell r="BF434" t="str">
            <v>เหนียว</v>
          </cell>
          <cell r="BG434"/>
          <cell r="BH434"/>
        </row>
        <row r="435">
          <cell r="G435">
            <v>1325</v>
          </cell>
          <cell r="H435" t="str">
            <v>BSC</v>
          </cell>
          <cell r="I435"/>
          <cell r="J435">
            <v>18.899999999999999</v>
          </cell>
          <cell r="K435">
            <v>18.899999999999999</v>
          </cell>
          <cell r="L435"/>
          <cell r="M435"/>
          <cell r="N435" t="str">
            <v>พักดิน</v>
          </cell>
          <cell r="O435"/>
          <cell r="P435"/>
          <cell r="Q435">
            <v>0</v>
          </cell>
          <cell r="R435"/>
          <cell r="S435">
            <v>18.899999999999999</v>
          </cell>
          <cell r="T435"/>
          <cell r="U435"/>
          <cell r="V435"/>
          <cell r="W435">
            <v>18.899999999999999</v>
          </cell>
          <cell r="X435">
            <v>0</v>
          </cell>
          <cell r="Y435"/>
          <cell r="Z435"/>
          <cell r="AA435"/>
          <cell r="AB435"/>
          <cell r="AC435"/>
          <cell r="AD435"/>
          <cell r="AE435"/>
          <cell r="AF435"/>
          <cell r="AG435">
            <v>0</v>
          </cell>
          <cell r="AH435" t="e">
            <v>#N/A</v>
          </cell>
          <cell r="AI435" t="str">
            <v>พักดิน</v>
          </cell>
          <cell r="AJ435" t="str">
            <v>พักดิน</v>
          </cell>
          <cell r="AK435" t="str">
            <v>2 ปี 3 ครั้ง</v>
          </cell>
          <cell r="AL435" t="str">
            <v>Rain</v>
          </cell>
          <cell r="AM435">
            <v>0</v>
          </cell>
          <cell r="AN435">
            <v>0</v>
          </cell>
          <cell r="AO435">
            <v>0</v>
          </cell>
          <cell r="AP435"/>
          <cell r="AQ435">
            <v>0</v>
          </cell>
          <cell r="AR435" t="str">
            <v>Rain</v>
          </cell>
          <cell r="AS435"/>
          <cell r="AT435"/>
          <cell r="AU435"/>
          <cell r="AV435"/>
          <cell r="AW435"/>
          <cell r="AX435"/>
          <cell r="AY435"/>
          <cell r="AZ435"/>
          <cell r="BA435"/>
          <cell r="BB435"/>
          <cell r="BC435"/>
          <cell r="BD435"/>
          <cell r="BE435"/>
          <cell r="BF435" t="str">
            <v>เหนียว</v>
          </cell>
          <cell r="BG435"/>
          <cell r="BH435"/>
        </row>
        <row r="436">
          <cell r="G436" t="str">
            <v>1325/1</v>
          </cell>
          <cell r="H436" t="str">
            <v>BSC</v>
          </cell>
          <cell r="I436"/>
          <cell r="J436">
            <v>22.86</v>
          </cell>
          <cell r="K436">
            <v>22.86</v>
          </cell>
          <cell r="L436"/>
          <cell r="M436"/>
          <cell r="N436" t="str">
            <v>อ้อยตอ 1</v>
          </cell>
          <cell r="O436"/>
          <cell r="P436"/>
          <cell r="Q436">
            <v>0</v>
          </cell>
          <cell r="R436"/>
          <cell r="S436"/>
          <cell r="T436"/>
          <cell r="U436">
            <v>22.86</v>
          </cell>
          <cell r="V436"/>
          <cell r="W436">
            <v>22.86</v>
          </cell>
          <cell r="X436">
            <v>240.03</v>
          </cell>
          <cell r="Y436">
            <v>10.5</v>
          </cell>
          <cell r="Z436">
            <v>4703.2164000000002</v>
          </cell>
          <cell r="AA436">
            <v>205.74</v>
          </cell>
          <cell r="AB436">
            <v>205.74</v>
          </cell>
          <cell r="AC436">
            <v>9</v>
          </cell>
          <cell r="AD436">
            <v>205.74</v>
          </cell>
          <cell r="AE436">
            <v>9</v>
          </cell>
          <cell r="AF436"/>
          <cell r="AG436">
            <v>10.717410323709537</v>
          </cell>
          <cell r="AH436">
            <v>242515</v>
          </cell>
          <cell r="AI436" t="str">
            <v>อ้อยตอ 1</v>
          </cell>
          <cell r="AJ436" t="str">
            <v>อ้อยตอ</v>
          </cell>
          <cell r="AK436" t="str">
            <v>2 ปี 3 ครั้ง</v>
          </cell>
          <cell r="AL436" t="str">
            <v>Rain</v>
          </cell>
          <cell r="AM436">
            <v>0</v>
          </cell>
          <cell r="AN436">
            <v>0</v>
          </cell>
          <cell r="AO436">
            <v>0</v>
          </cell>
          <cell r="AP436"/>
          <cell r="AQ436">
            <v>0</v>
          </cell>
          <cell r="AR436" t="str">
            <v>Rain</v>
          </cell>
          <cell r="AS436">
            <v>0</v>
          </cell>
          <cell r="AT436"/>
          <cell r="AU436"/>
          <cell r="AV436"/>
          <cell r="AW436">
            <v>22.86</v>
          </cell>
          <cell r="AX436" t="str">
            <v>น้ำหยดMove</v>
          </cell>
          <cell r="AY436" t="str">
            <v>เครื่องยนต์</v>
          </cell>
          <cell r="AZ436" t="str">
            <v>จ้างเหมา</v>
          </cell>
          <cell r="BA436"/>
          <cell r="BB436" t="str">
            <v>no</v>
          </cell>
          <cell r="BC436" t="str">
            <v>KK-3</v>
          </cell>
          <cell r="BD436">
            <v>1.85</v>
          </cell>
          <cell r="BE436" t="e">
            <v>#N/A</v>
          </cell>
          <cell r="BF436" t="str">
            <v>เหนียว</v>
          </cell>
          <cell r="BG436" t="str">
            <v>ผ่าน</v>
          </cell>
          <cell r="BH436" t="str">
            <v>รถตัด</v>
          </cell>
        </row>
        <row r="437">
          <cell r="G437">
            <v>1326</v>
          </cell>
          <cell r="H437" t="str">
            <v>BSC</v>
          </cell>
          <cell r="I437"/>
          <cell r="J437">
            <v>35.01</v>
          </cell>
          <cell r="K437">
            <v>35.01</v>
          </cell>
          <cell r="L437"/>
          <cell r="M437"/>
          <cell r="N437" t="str">
            <v>ให้ชาวไร่เช่า</v>
          </cell>
          <cell r="O437"/>
          <cell r="P437"/>
          <cell r="Q437">
            <v>0</v>
          </cell>
          <cell r="R437">
            <v>35.01</v>
          </cell>
          <cell r="S437"/>
          <cell r="T437"/>
          <cell r="U437"/>
          <cell r="V437"/>
          <cell r="W437">
            <v>0</v>
          </cell>
          <cell r="X437">
            <v>0</v>
          </cell>
          <cell r="Y437"/>
          <cell r="Z437"/>
          <cell r="AA437"/>
          <cell r="AB437"/>
          <cell r="AC437"/>
          <cell r="AD437"/>
          <cell r="AE437"/>
          <cell r="AF437"/>
          <cell r="AG437">
            <v>7.8577549271636684</v>
          </cell>
          <cell r="AH437"/>
          <cell r="AI437"/>
          <cell r="AJ437"/>
          <cell r="AK437" t="str">
            <v>2 ปี 3 ครั้ง</v>
          </cell>
          <cell r="AL437" t="str">
            <v>Rain</v>
          </cell>
          <cell r="AM437">
            <v>0</v>
          </cell>
          <cell r="AN437">
            <v>0</v>
          </cell>
          <cell r="AO437">
            <v>0</v>
          </cell>
          <cell r="AP437"/>
          <cell r="AQ437">
            <v>0</v>
          </cell>
          <cell r="AR437" t="str">
            <v>Rain</v>
          </cell>
          <cell r="AS437">
            <v>0</v>
          </cell>
          <cell r="AT437"/>
          <cell r="AU437"/>
          <cell r="AV437"/>
          <cell r="AW437"/>
          <cell r="AX437"/>
          <cell r="AY437"/>
          <cell r="AZ437"/>
          <cell r="BA437"/>
          <cell r="BB437" t="str">
            <v>no</v>
          </cell>
          <cell r="BC437" t="str">
            <v>KK-3</v>
          </cell>
          <cell r="BD437">
            <v>1.85</v>
          </cell>
          <cell r="BE437" t="str">
            <v>คู่</v>
          </cell>
          <cell r="BF437" t="str">
            <v>เหนียว</v>
          </cell>
          <cell r="BG437"/>
          <cell r="BH437"/>
        </row>
        <row r="438">
          <cell r="G438" t="str">
            <v>1326/1</v>
          </cell>
          <cell r="H438" t="str">
            <v>BSC</v>
          </cell>
          <cell r="I438"/>
          <cell r="J438">
            <v>48.59</v>
          </cell>
          <cell r="K438">
            <v>54.2</v>
          </cell>
          <cell r="L438"/>
          <cell r="M438"/>
          <cell r="N438" t="str">
            <v>ให้ชาวไร่เช่า</v>
          </cell>
          <cell r="O438"/>
          <cell r="P438">
            <v>0</v>
          </cell>
          <cell r="Q438">
            <v>0</v>
          </cell>
          <cell r="R438">
            <v>54.2</v>
          </cell>
          <cell r="S438"/>
          <cell r="T438"/>
          <cell r="U438"/>
          <cell r="V438"/>
          <cell r="W438">
            <v>0</v>
          </cell>
          <cell r="X438">
            <v>0</v>
          </cell>
          <cell r="Y438"/>
          <cell r="Z438"/>
          <cell r="AA438"/>
          <cell r="AB438"/>
          <cell r="AC438"/>
          <cell r="AD438"/>
          <cell r="AE438"/>
          <cell r="AF438"/>
          <cell r="AG438">
            <v>7.4797283391644376</v>
          </cell>
          <cell r="AH438"/>
          <cell r="AI438"/>
          <cell r="AJ438"/>
          <cell r="AK438" t="str">
            <v>2 ปี 3 ครั้ง</v>
          </cell>
          <cell r="AL438" t="str">
            <v>Rain</v>
          </cell>
          <cell r="AM438" t="str">
            <v>บ่อบาดาล9</v>
          </cell>
          <cell r="AN438">
            <v>0</v>
          </cell>
          <cell r="AO438">
            <v>0</v>
          </cell>
          <cell r="AP438"/>
          <cell r="AQ438" t="str">
            <v xml:space="preserve">เจาะบ่อบาดาล 1(4) </v>
          </cell>
          <cell r="AR438" t="str">
            <v>Rain</v>
          </cell>
          <cell r="AS438">
            <v>0</v>
          </cell>
          <cell r="AT438"/>
          <cell r="AU438"/>
          <cell r="AV438"/>
          <cell r="AW438">
            <v>0</v>
          </cell>
          <cell r="AX438" t="str">
            <v>น้ำหยดMove</v>
          </cell>
          <cell r="AY438" t="str">
            <v>โซล่าเซลล์9</v>
          </cell>
          <cell r="AZ438" t="str">
            <v>บ่อบาดาล9</v>
          </cell>
          <cell r="BA438">
            <v>2</v>
          </cell>
          <cell r="BB438" t="str">
            <v>No</v>
          </cell>
          <cell r="BC438" t="str">
            <v>KK-3</v>
          </cell>
          <cell r="BD438">
            <v>1.85</v>
          </cell>
          <cell r="BE438" t="str">
            <v>คู่</v>
          </cell>
          <cell r="BF438" t="str">
            <v>เหนียว</v>
          </cell>
          <cell r="BG438"/>
          <cell r="BH438"/>
        </row>
        <row r="439">
          <cell r="G439">
            <v>1327</v>
          </cell>
          <cell r="H439" t="str">
            <v>BSC</v>
          </cell>
          <cell r="I439"/>
          <cell r="J439">
            <v>33.119999999999997</v>
          </cell>
          <cell r="K439">
            <v>33.119999999999997</v>
          </cell>
          <cell r="L439"/>
          <cell r="M439"/>
          <cell r="N439" t="str">
            <v>อ้อยตอ 1</v>
          </cell>
          <cell r="O439"/>
          <cell r="P439"/>
          <cell r="Q439">
            <v>0</v>
          </cell>
          <cell r="R439"/>
          <cell r="S439"/>
          <cell r="T439"/>
          <cell r="U439">
            <v>33.119999999999997</v>
          </cell>
          <cell r="V439"/>
          <cell r="W439">
            <v>33.119999999999997</v>
          </cell>
          <cell r="X439">
            <v>364.32</v>
          </cell>
          <cell r="Y439">
            <v>11</v>
          </cell>
          <cell r="Z439">
            <v>10969.343999999999</v>
          </cell>
          <cell r="AA439">
            <v>331.2</v>
          </cell>
          <cell r="AB439">
            <v>331.2</v>
          </cell>
          <cell r="AC439">
            <v>10</v>
          </cell>
          <cell r="AD439">
            <v>331.2</v>
          </cell>
          <cell r="AE439">
            <v>10</v>
          </cell>
          <cell r="AF439"/>
          <cell r="AG439">
            <v>10.275060386473433</v>
          </cell>
          <cell r="AH439">
            <v>242507</v>
          </cell>
          <cell r="AI439" t="str">
            <v>อ้อยตอ 1</v>
          </cell>
          <cell r="AJ439" t="str">
            <v>อ้อยตอ</v>
          </cell>
          <cell r="AK439" t="str">
            <v>2 ปี 3 ครั้ง</v>
          </cell>
          <cell r="AL439" t="str">
            <v>Rain</v>
          </cell>
          <cell r="AM439" t="str">
            <v>บ่อบาดาล3</v>
          </cell>
          <cell r="AN439">
            <v>0</v>
          </cell>
          <cell r="AO439">
            <v>0</v>
          </cell>
          <cell r="AP439" t="str">
            <v>ขยายเขตไฟฟ้า-วางท่อใต้ดิน</v>
          </cell>
          <cell r="AQ439" t="str">
            <v xml:space="preserve">เจาะบ่อบาดาล 1(2) </v>
          </cell>
          <cell r="AR439" t="str">
            <v>Sup</v>
          </cell>
          <cell r="AS439">
            <v>0</v>
          </cell>
          <cell r="AT439"/>
          <cell r="AU439"/>
          <cell r="AV439"/>
          <cell r="AW439">
            <v>33.119999999999997</v>
          </cell>
          <cell r="AX439" t="str">
            <v>ราดร่อง</v>
          </cell>
          <cell r="AY439" t="str">
            <v>โซล่าเซลล์</v>
          </cell>
          <cell r="AZ439" t="str">
            <v>ทำเอง รายวัน</v>
          </cell>
          <cell r="BA439">
            <v>2</v>
          </cell>
          <cell r="BB439" t="str">
            <v>No</v>
          </cell>
          <cell r="BC439" t="str">
            <v>KK-3</v>
          </cell>
          <cell r="BD439">
            <v>1.85</v>
          </cell>
          <cell r="BE439" t="str">
            <v>คู่</v>
          </cell>
          <cell r="BF439" t="str">
            <v>เหนียว</v>
          </cell>
          <cell r="BG439" t="str">
            <v>ผ่าน</v>
          </cell>
          <cell r="BH439" t="str">
            <v>รถตัด</v>
          </cell>
        </row>
        <row r="440">
          <cell r="G440">
            <v>1329</v>
          </cell>
          <cell r="H440"/>
          <cell r="I440"/>
          <cell r="J440">
            <v>59.87</v>
          </cell>
          <cell r="K440">
            <v>59.87</v>
          </cell>
          <cell r="L440"/>
          <cell r="M440"/>
          <cell r="N440" t="str">
            <v>พักดิน</v>
          </cell>
          <cell r="O440"/>
          <cell r="P440"/>
          <cell r="Q440">
            <v>0</v>
          </cell>
          <cell r="R440"/>
          <cell r="S440">
            <v>59.87</v>
          </cell>
          <cell r="T440"/>
          <cell r="U440"/>
          <cell r="V440"/>
          <cell r="W440">
            <v>59.87</v>
          </cell>
          <cell r="X440">
            <v>0</v>
          </cell>
          <cell r="Y440"/>
          <cell r="Z440"/>
          <cell r="AA440"/>
          <cell r="AB440"/>
          <cell r="AC440"/>
          <cell r="AD440"/>
          <cell r="AE440"/>
          <cell r="AF440"/>
          <cell r="AG440">
            <v>8.8276265241356278</v>
          </cell>
          <cell r="AH440"/>
          <cell r="AI440" t="str">
            <v>พักดิน</v>
          </cell>
          <cell r="AJ440" t="str">
            <v>พักดิน</v>
          </cell>
          <cell r="AK440" t="str">
            <v>2 ปี 3 ครั้ง</v>
          </cell>
          <cell r="AL440" t="str">
            <v>Rain</v>
          </cell>
          <cell r="AM440">
            <v>0</v>
          </cell>
          <cell r="AN440">
            <v>0</v>
          </cell>
          <cell r="AO440">
            <v>0</v>
          </cell>
          <cell r="AP440" t="str">
            <v>เจาะบ่อบาดาล(3) บ่อ+โซล่า</v>
          </cell>
          <cell r="AQ440">
            <v>0</v>
          </cell>
          <cell r="AR440" t="str">
            <v>Rain</v>
          </cell>
          <cell r="AS440">
            <v>0</v>
          </cell>
          <cell r="AT440"/>
          <cell r="AU440"/>
          <cell r="AV440"/>
          <cell r="AW440"/>
          <cell r="AX440"/>
          <cell r="AY440"/>
          <cell r="AZ440"/>
          <cell r="BA440"/>
          <cell r="BB440" t="str">
            <v>no</v>
          </cell>
          <cell r="BC440"/>
          <cell r="BD440">
            <v>1.85</v>
          </cell>
          <cell r="BE440" t="str">
            <v>คู่</v>
          </cell>
          <cell r="BF440" t="str">
            <v>เหนียว</v>
          </cell>
          <cell r="BG440"/>
          <cell r="BH440"/>
        </row>
        <row r="441">
          <cell r="G441">
            <v>1330</v>
          </cell>
          <cell r="H441" t="str">
            <v>BSC</v>
          </cell>
          <cell r="I441"/>
          <cell r="J441">
            <v>28.08</v>
          </cell>
          <cell r="K441">
            <v>28.08</v>
          </cell>
          <cell r="L441"/>
          <cell r="M441"/>
          <cell r="N441" t="str">
            <v>พักดิน</v>
          </cell>
          <cell r="O441"/>
          <cell r="P441"/>
          <cell r="Q441">
            <v>0</v>
          </cell>
          <cell r="R441"/>
          <cell r="S441">
            <v>28.08</v>
          </cell>
          <cell r="T441"/>
          <cell r="U441"/>
          <cell r="V441"/>
          <cell r="W441">
            <v>28.08</v>
          </cell>
          <cell r="X441">
            <v>0</v>
          </cell>
          <cell r="Y441"/>
          <cell r="Z441"/>
          <cell r="AA441"/>
          <cell r="AB441"/>
          <cell r="AC441"/>
          <cell r="AD441"/>
          <cell r="AE441"/>
          <cell r="AF441"/>
          <cell r="AG441">
            <v>7.3365384615384617</v>
          </cell>
          <cell r="AH441"/>
          <cell r="AI441" t="str">
            <v>พักดิน</v>
          </cell>
          <cell r="AJ441" t="str">
            <v>พักดิน</v>
          </cell>
          <cell r="AK441" t="str">
            <v>2 ปี 3 ครั้ง</v>
          </cell>
          <cell r="AL441" t="str">
            <v>Rain</v>
          </cell>
          <cell r="AM441">
            <v>0</v>
          </cell>
          <cell r="AN441">
            <v>0</v>
          </cell>
          <cell r="AO441">
            <v>0</v>
          </cell>
          <cell r="AP441"/>
          <cell r="AQ441">
            <v>0</v>
          </cell>
          <cell r="AR441" t="str">
            <v>Rain</v>
          </cell>
          <cell r="AS441">
            <v>0</v>
          </cell>
          <cell r="AT441"/>
          <cell r="AU441"/>
          <cell r="AV441"/>
          <cell r="AW441"/>
          <cell r="AX441"/>
          <cell r="AY441"/>
          <cell r="AZ441"/>
          <cell r="BA441"/>
          <cell r="BB441" t="str">
            <v>no</v>
          </cell>
          <cell r="BC441"/>
          <cell r="BD441"/>
          <cell r="BE441"/>
          <cell r="BF441" t="str">
            <v>เหนียว</v>
          </cell>
          <cell r="BG441"/>
          <cell r="BH441"/>
        </row>
        <row r="442">
          <cell r="G442">
            <v>1331</v>
          </cell>
          <cell r="H442" t="str">
            <v>BSC</v>
          </cell>
          <cell r="I442"/>
          <cell r="J442">
            <v>43.36</v>
          </cell>
          <cell r="K442">
            <v>43.36</v>
          </cell>
          <cell r="L442"/>
          <cell r="M442"/>
          <cell r="N442" t="str">
            <v>ให้ชาวไร่เช่า</v>
          </cell>
          <cell r="O442" t="str">
            <v>ชาวไร่เช่า</v>
          </cell>
          <cell r="P442"/>
          <cell r="Q442">
            <v>0</v>
          </cell>
          <cell r="R442">
            <v>43.36</v>
          </cell>
          <cell r="S442"/>
          <cell r="T442"/>
          <cell r="U442"/>
          <cell r="V442"/>
          <cell r="W442">
            <v>0</v>
          </cell>
          <cell r="X442"/>
          <cell r="Y442"/>
          <cell r="Z442"/>
          <cell r="AA442"/>
          <cell r="AB442"/>
          <cell r="AC442"/>
          <cell r="AD442"/>
          <cell r="AE442"/>
          <cell r="AF442"/>
          <cell r="AG442">
            <v>0</v>
          </cell>
          <cell r="AH442"/>
          <cell r="AI442"/>
          <cell r="AJ442"/>
          <cell r="AK442" t="str">
            <v>2 ปี 3 ครั้ง</v>
          </cell>
          <cell r="AL442" t="str">
            <v>Sup</v>
          </cell>
          <cell r="AM442">
            <v>0</v>
          </cell>
          <cell r="AN442">
            <v>0</v>
          </cell>
          <cell r="AO442">
            <v>0</v>
          </cell>
          <cell r="AP442"/>
          <cell r="AQ442">
            <v>0</v>
          </cell>
          <cell r="AR442"/>
          <cell r="AS442"/>
          <cell r="AT442"/>
          <cell r="AU442"/>
          <cell r="AV442"/>
          <cell r="AW442"/>
          <cell r="AX442"/>
          <cell r="AY442"/>
          <cell r="AZ442"/>
          <cell r="BA442"/>
          <cell r="BB442"/>
          <cell r="BC442"/>
          <cell r="BD442"/>
          <cell r="BE442"/>
          <cell r="BF442" t="str">
            <v>เหนียว</v>
          </cell>
          <cell r="BG442"/>
          <cell r="BH442"/>
        </row>
        <row r="443">
          <cell r="G443">
            <v>1332</v>
          </cell>
          <cell r="H443" t="str">
            <v>BSC</v>
          </cell>
          <cell r="I443"/>
          <cell r="J443">
            <v>31.85</v>
          </cell>
          <cell r="K443">
            <v>31.85</v>
          </cell>
          <cell r="L443"/>
          <cell r="M443"/>
          <cell r="N443" t="str">
            <v>ให้ชาวไร่เช่า</v>
          </cell>
          <cell r="O443"/>
          <cell r="P443"/>
          <cell r="Q443">
            <v>0</v>
          </cell>
          <cell r="R443">
            <v>31.85</v>
          </cell>
          <cell r="S443"/>
          <cell r="T443"/>
          <cell r="U443"/>
          <cell r="V443"/>
          <cell r="W443">
            <v>0</v>
          </cell>
          <cell r="X443"/>
          <cell r="Y443"/>
          <cell r="Z443"/>
          <cell r="AA443"/>
          <cell r="AB443"/>
          <cell r="AC443"/>
          <cell r="AD443"/>
          <cell r="AE443"/>
          <cell r="AF443"/>
          <cell r="AG443">
            <v>0</v>
          </cell>
          <cell r="AH443"/>
          <cell r="AI443"/>
          <cell r="AJ443"/>
          <cell r="AK443" t="str">
            <v>2 ปี 3 ครั้ง</v>
          </cell>
          <cell r="AL443" t="str">
            <v>Sup</v>
          </cell>
          <cell r="AM443">
            <v>0</v>
          </cell>
          <cell r="AN443">
            <v>0</v>
          </cell>
          <cell r="AO443">
            <v>0</v>
          </cell>
          <cell r="AP443"/>
          <cell r="AQ443">
            <v>0</v>
          </cell>
          <cell r="AR443"/>
          <cell r="AS443"/>
          <cell r="AT443"/>
          <cell r="AU443"/>
          <cell r="AV443"/>
          <cell r="AW443"/>
          <cell r="AX443"/>
          <cell r="AY443"/>
          <cell r="AZ443"/>
          <cell r="BA443"/>
          <cell r="BB443"/>
          <cell r="BC443"/>
          <cell r="BD443"/>
          <cell r="BE443"/>
          <cell r="BF443" t="str">
            <v>เหนียว</v>
          </cell>
          <cell r="BG443"/>
          <cell r="BH443"/>
        </row>
        <row r="444">
          <cell r="G444" t="str">
            <v>1332/1</v>
          </cell>
          <cell r="H444" t="str">
            <v>BSC</v>
          </cell>
          <cell r="I444"/>
          <cell r="J444">
            <v>17.809999999999999</v>
          </cell>
          <cell r="K444">
            <v>17.809999999999999</v>
          </cell>
          <cell r="L444"/>
          <cell r="M444"/>
          <cell r="N444" t="str">
            <v>พักดิน</v>
          </cell>
          <cell r="O444"/>
          <cell r="P444"/>
          <cell r="Q444">
            <v>0</v>
          </cell>
          <cell r="R444"/>
          <cell r="S444">
            <v>17.809999999999999</v>
          </cell>
          <cell r="T444"/>
          <cell r="U444"/>
          <cell r="V444"/>
          <cell r="W444">
            <v>17.809999999999999</v>
          </cell>
          <cell r="X444">
            <v>0</v>
          </cell>
          <cell r="Y444"/>
          <cell r="Z444"/>
          <cell r="AA444"/>
          <cell r="AB444"/>
          <cell r="AC444"/>
          <cell r="AD444"/>
          <cell r="AE444"/>
          <cell r="AF444"/>
          <cell r="AG444">
            <v>8.2683885457608088</v>
          </cell>
          <cell r="AH444">
            <v>242169</v>
          </cell>
          <cell r="AI444" t="str">
            <v>พักดิน</v>
          </cell>
          <cell r="AJ444" t="str">
            <v>พักดิน</v>
          </cell>
          <cell r="AK444" t="str">
            <v>2 ปี 3 ครั้ง</v>
          </cell>
          <cell r="AL444" t="str">
            <v>Sup</v>
          </cell>
          <cell r="AM444" t="str">
            <v>บ่อบาดาล10</v>
          </cell>
          <cell r="AN444">
            <v>0</v>
          </cell>
          <cell r="AO444">
            <v>0</v>
          </cell>
          <cell r="AP444"/>
          <cell r="AQ444">
            <v>0</v>
          </cell>
          <cell r="AR444" t="str">
            <v>Sup</v>
          </cell>
          <cell r="AS444">
            <v>0</v>
          </cell>
          <cell r="AT444"/>
          <cell r="AU444"/>
          <cell r="AV444"/>
          <cell r="AW444">
            <v>0</v>
          </cell>
          <cell r="AX444" t="str">
            <v>น้ำหยดMove</v>
          </cell>
          <cell r="AY444" t="str">
            <v>ไฟฟ้า</v>
          </cell>
          <cell r="AZ444" t="str">
            <v>บ่อบาดาล10</v>
          </cell>
          <cell r="BA444">
            <v>2</v>
          </cell>
          <cell r="BB444" t="str">
            <v>yes</v>
          </cell>
          <cell r="BC444"/>
          <cell r="BD444">
            <v>1.85</v>
          </cell>
          <cell r="BE444" t="str">
            <v>คู่</v>
          </cell>
          <cell r="BF444" t="str">
            <v>เหนียว</v>
          </cell>
          <cell r="BG444"/>
          <cell r="BH444"/>
        </row>
        <row r="445">
          <cell r="G445">
            <v>1333</v>
          </cell>
          <cell r="H445"/>
          <cell r="I445"/>
          <cell r="J445">
            <v>19.84</v>
          </cell>
          <cell r="K445">
            <v>19.84</v>
          </cell>
          <cell r="L445"/>
          <cell r="M445"/>
          <cell r="N445" t="str">
            <v>พักดิน</v>
          </cell>
          <cell r="O445" t="str">
            <v>เป็นหินลูกรัง</v>
          </cell>
          <cell r="P445"/>
          <cell r="Q445">
            <v>0</v>
          </cell>
          <cell r="R445"/>
          <cell r="S445">
            <v>19.84</v>
          </cell>
          <cell r="T445"/>
          <cell r="U445"/>
          <cell r="V445"/>
          <cell r="W445">
            <v>19.84</v>
          </cell>
          <cell r="X445">
            <v>0</v>
          </cell>
          <cell r="Y445">
            <v>10</v>
          </cell>
          <cell r="Z445"/>
          <cell r="AA445"/>
          <cell r="AB445"/>
          <cell r="AC445"/>
          <cell r="AD445"/>
          <cell r="AE445"/>
          <cell r="AF445"/>
          <cell r="AG445">
            <v>8.5070564516129039</v>
          </cell>
          <cell r="AH445">
            <v>242575</v>
          </cell>
          <cell r="AI445" t="str">
            <v>พักดิน</v>
          </cell>
          <cell r="AJ445" t="str">
            <v>พักดิน</v>
          </cell>
          <cell r="AK445" t="str">
            <v>2 ปี 3 ครั้ง</v>
          </cell>
          <cell r="AL445" t="str">
            <v>Sup</v>
          </cell>
          <cell r="AM445" t="str">
            <v>บ่อบาดาล11</v>
          </cell>
          <cell r="AN445">
            <v>0</v>
          </cell>
          <cell r="AO445">
            <v>0</v>
          </cell>
          <cell r="AP445"/>
          <cell r="AQ445" t="str">
            <v xml:space="preserve">โซล่าเซลล์ </v>
          </cell>
          <cell r="AR445" t="str">
            <v>Sup</v>
          </cell>
          <cell r="AS445">
            <v>0</v>
          </cell>
          <cell r="AT445"/>
          <cell r="AU445"/>
          <cell r="AV445"/>
          <cell r="AW445"/>
          <cell r="AX445" t="str">
            <v>ยกเลิก</v>
          </cell>
          <cell r="AY445" t="str">
            <v>ไฟฟ้า</v>
          </cell>
          <cell r="AZ445"/>
          <cell r="BA445">
            <v>2</v>
          </cell>
          <cell r="BB445" t="str">
            <v>yes</v>
          </cell>
          <cell r="BC445"/>
          <cell r="BD445">
            <v>1.85</v>
          </cell>
          <cell r="BE445" t="str">
            <v>คู่</v>
          </cell>
          <cell r="BF445" t="str">
            <v>เหนียว</v>
          </cell>
          <cell r="BG445"/>
          <cell r="BH445"/>
        </row>
        <row r="446">
          <cell r="G446">
            <v>1334</v>
          </cell>
          <cell r="H446" t="str">
            <v>BSC</v>
          </cell>
          <cell r="I446"/>
          <cell r="J446">
            <v>15.2</v>
          </cell>
          <cell r="K446">
            <v>15.2</v>
          </cell>
          <cell r="L446"/>
          <cell r="M446"/>
          <cell r="N446" t="str">
            <v>อ้อยตุลาคม</v>
          </cell>
          <cell r="O446"/>
          <cell r="P446"/>
          <cell r="Q446">
            <v>0</v>
          </cell>
          <cell r="R446"/>
          <cell r="S446"/>
          <cell r="T446"/>
          <cell r="U446">
            <v>15.2</v>
          </cell>
          <cell r="V446"/>
          <cell r="W446">
            <v>15.2</v>
          </cell>
          <cell r="X446">
            <v>243.2</v>
          </cell>
          <cell r="Y446">
            <v>16</v>
          </cell>
          <cell r="Z446">
            <v>3234.5599999999995</v>
          </cell>
          <cell r="AA446">
            <v>212.79999999999998</v>
          </cell>
          <cell r="AB446">
            <v>212.79999999999998</v>
          </cell>
          <cell r="AC446">
            <v>14</v>
          </cell>
          <cell r="AD446">
            <v>243.2</v>
          </cell>
          <cell r="AE446">
            <v>16</v>
          </cell>
          <cell r="AF446"/>
          <cell r="AG446">
            <v>0</v>
          </cell>
          <cell r="AH446">
            <v>242481</v>
          </cell>
          <cell r="AI446" t="str">
            <v>อ้อยตุลาคม</v>
          </cell>
          <cell r="AJ446" t="str">
            <v>อ้อยปลูก</v>
          </cell>
          <cell r="AK446" t="str">
            <v>2 ปี 3 ครั้ง</v>
          </cell>
          <cell r="AL446" t="str">
            <v>Rain</v>
          </cell>
          <cell r="AM446" t="str">
            <v>บ่อบาดาล8</v>
          </cell>
          <cell r="AN446">
            <v>0</v>
          </cell>
          <cell r="AO446">
            <v>0</v>
          </cell>
          <cell r="AP446" t="str">
            <v>อุปกรณ์น้ำหยด Lafat</v>
          </cell>
          <cell r="AQ446" t="str">
            <v>เจาะบ่อบาดาล 1(1) บ่อ+โซล่า+สถานี</v>
          </cell>
          <cell r="AR446" t="str">
            <v>sup</v>
          </cell>
          <cell r="AS446">
            <v>0</v>
          </cell>
          <cell r="AT446"/>
          <cell r="AU446"/>
          <cell r="AV446"/>
          <cell r="AW446">
            <v>15.2</v>
          </cell>
          <cell r="AX446" t="str">
            <v>ราดร่อง</v>
          </cell>
          <cell r="AY446" t="str">
            <v>โซล่าเซลล์</v>
          </cell>
          <cell r="AZ446" t="str">
            <v>ทำเอง รายวัน</v>
          </cell>
          <cell r="BA446">
            <v>2</v>
          </cell>
          <cell r="BB446" t="str">
            <v>No</v>
          </cell>
          <cell r="BC446" t="str">
            <v>KK-3</v>
          </cell>
          <cell r="BD446">
            <v>1.85</v>
          </cell>
          <cell r="BE446" t="str">
            <v>คู่</v>
          </cell>
          <cell r="BF446" t="str">
            <v>เหนียว</v>
          </cell>
          <cell r="BG446" t="str">
            <v>ไม่ผ่าน</v>
          </cell>
          <cell r="BH446" t="str">
            <v>คนตัด</v>
          </cell>
        </row>
        <row r="447">
          <cell r="G447">
            <v>1336</v>
          </cell>
          <cell r="H447" t="str">
            <v>BSC</v>
          </cell>
          <cell r="I447"/>
          <cell r="J447">
            <v>49.64</v>
          </cell>
          <cell r="K447">
            <v>49.64</v>
          </cell>
          <cell r="L447"/>
          <cell r="M447"/>
          <cell r="N447" t="str">
            <v>ให้ชาวไร่เช่า</v>
          </cell>
          <cell r="O447" t="str">
            <v>แผนปลูกยูคา62/63</v>
          </cell>
          <cell r="P447">
            <v>4.3800000000000026</v>
          </cell>
          <cell r="Q447">
            <v>0</v>
          </cell>
          <cell r="R447">
            <v>45.26</v>
          </cell>
          <cell r="S447"/>
          <cell r="T447"/>
          <cell r="U447"/>
          <cell r="V447"/>
          <cell r="W447">
            <v>0</v>
          </cell>
          <cell r="X447"/>
          <cell r="Y447"/>
          <cell r="Z447"/>
          <cell r="AA447"/>
          <cell r="AB447"/>
          <cell r="AC447"/>
          <cell r="AD447"/>
          <cell r="AE447"/>
          <cell r="AF447"/>
          <cell r="AG447">
            <v>0</v>
          </cell>
          <cell r="AH447"/>
          <cell r="AI447"/>
          <cell r="AJ447"/>
          <cell r="AK447" t="str">
            <v>2 ปี 3 ครั้ง</v>
          </cell>
          <cell r="AL447" t="str">
            <v>Sup</v>
          </cell>
          <cell r="AM447">
            <v>0</v>
          </cell>
          <cell r="AN447">
            <v>0</v>
          </cell>
          <cell r="AO447">
            <v>0</v>
          </cell>
          <cell r="AP447"/>
          <cell r="AQ447">
            <v>0</v>
          </cell>
          <cell r="AR447" t="str">
            <v>Fully</v>
          </cell>
          <cell r="AS447"/>
          <cell r="AT447"/>
          <cell r="AU447"/>
          <cell r="AV447"/>
          <cell r="AW447"/>
          <cell r="AX447"/>
          <cell r="AY447"/>
          <cell r="AZ447"/>
          <cell r="BA447"/>
          <cell r="BB447"/>
          <cell r="BC447"/>
          <cell r="BD447"/>
          <cell r="BE447"/>
          <cell r="BF447" t="str">
            <v>เหนียว</v>
          </cell>
          <cell r="BG447"/>
          <cell r="BH447"/>
        </row>
        <row r="448">
          <cell r="G448">
            <v>1501</v>
          </cell>
          <cell r="H448" t="str">
            <v>BSC</v>
          </cell>
          <cell r="I448"/>
          <cell r="J448">
            <v>18.670000000000002</v>
          </cell>
          <cell r="K448">
            <v>18.670000000000002</v>
          </cell>
          <cell r="L448"/>
          <cell r="M448"/>
          <cell r="N448" t="str">
            <v>อ้อยตอ 1</v>
          </cell>
          <cell r="O448"/>
          <cell r="P448"/>
          <cell r="Q448">
            <v>0</v>
          </cell>
          <cell r="R448"/>
          <cell r="S448"/>
          <cell r="T448"/>
          <cell r="U448">
            <v>18.670000000000002</v>
          </cell>
          <cell r="V448"/>
          <cell r="W448">
            <v>18.670000000000002</v>
          </cell>
          <cell r="X448">
            <v>214.70500000000001</v>
          </cell>
          <cell r="Y448">
            <v>11.5</v>
          </cell>
          <cell r="Z448">
            <v>3834.2579000000005</v>
          </cell>
          <cell r="AA448">
            <v>205.37</v>
          </cell>
          <cell r="AB448">
            <v>205.37</v>
          </cell>
          <cell r="AC448">
            <v>11</v>
          </cell>
          <cell r="AD448">
            <v>186.70000000000002</v>
          </cell>
          <cell r="AE448">
            <v>10</v>
          </cell>
          <cell r="AF448"/>
          <cell r="AG448">
            <v>11.528655597214783</v>
          </cell>
          <cell r="AH448">
            <v>242506</v>
          </cell>
          <cell r="AI448" t="str">
            <v>อ้อยตอ 1</v>
          </cell>
          <cell r="AJ448" t="str">
            <v>อ้อยตอ</v>
          </cell>
          <cell r="AK448" t="str">
            <v>2 ปี 3 ครั้ง</v>
          </cell>
          <cell r="AL448" t="str">
            <v>Sup</v>
          </cell>
          <cell r="AM448" t="str">
            <v>บ่อบาดาล6</v>
          </cell>
          <cell r="AN448">
            <v>0</v>
          </cell>
          <cell r="AO448">
            <v>0</v>
          </cell>
          <cell r="AP448"/>
          <cell r="AQ448">
            <v>0</v>
          </cell>
          <cell r="AR448" t="str">
            <v>Fully</v>
          </cell>
          <cell r="AS448">
            <v>0</v>
          </cell>
          <cell r="AT448"/>
          <cell r="AU448"/>
          <cell r="AV448"/>
          <cell r="AW448">
            <v>18.670000000000002</v>
          </cell>
          <cell r="AX448" t="str">
            <v>น้ำหยดFix</v>
          </cell>
          <cell r="AY448" t="str">
            <v>โซล่าเซลล์+ระบบไฟฟ้า</v>
          </cell>
          <cell r="AZ448" t="str">
            <v>ทำเอง รายวัน</v>
          </cell>
          <cell r="BA448" t="str">
            <v>&gt;4</v>
          </cell>
          <cell r="BB448" t="str">
            <v>yes</v>
          </cell>
          <cell r="BC448" t="str">
            <v>UT-15</v>
          </cell>
          <cell r="BD448">
            <v>1.85</v>
          </cell>
          <cell r="BE448" t="str">
            <v>คู่</v>
          </cell>
          <cell r="BF448" t="str">
            <v>เหนียว</v>
          </cell>
          <cell r="BG448" t="str">
            <v>ผ่าน</v>
          </cell>
          <cell r="BH448" t="str">
            <v>รถตัด</v>
          </cell>
        </row>
        <row r="449">
          <cell r="G449">
            <v>1502</v>
          </cell>
          <cell r="H449" t="str">
            <v>BSC</v>
          </cell>
          <cell r="I449"/>
          <cell r="J449">
            <v>31.48</v>
          </cell>
          <cell r="K449">
            <v>30.78</v>
          </cell>
          <cell r="L449"/>
          <cell r="M449"/>
          <cell r="N449" t="str">
            <v>อ้อยตอ 1</v>
          </cell>
          <cell r="O449"/>
          <cell r="P449"/>
          <cell r="Q449">
            <v>0</v>
          </cell>
          <cell r="R449"/>
          <cell r="S449"/>
          <cell r="T449"/>
          <cell r="U449">
            <v>30.78</v>
          </cell>
          <cell r="V449"/>
          <cell r="W449">
            <v>30.78</v>
          </cell>
          <cell r="X449">
            <v>369.36</v>
          </cell>
          <cell r="Y449">
            <v>12</v>
          </cell>
          <cell r="Z449">
            <v>9474.0840000000007</v>
          </cell>
          <cell r="AA449">
            <v>307.8</v>
          </cell>
          <cell r="AB449">
            <v>307.8</v>
          </cell>
          <cell r="AC449">
            <v>10</v>
          </cell>
          <cell r="AD449">
            <v>277.02</v>
          </cell>
          <cell r="AE449">
            <v>9</v>
          </cell>
          <cell r="AF449"/>
          <cell r="AG449">
            <v>10.466861598440547</v>
          </cell>
          <cell r="AH449">
            <v>242508</v>
          </cell>
          <cell r="AI449" t="str">
            <v>อ้อยตอ 1</v>
          </cell>
          <cell r="AJ449" t="str">
            <v>อ้อยตอ</v>
          </cell>
          <cell r="AK449" t="str">
            <v>2 ปี 3 ครั้ง</v>
          </cell>
          <cell r="AL449" t="str">
            <v>Sup</v>
          </cell>
          <cell r="AM449" t="str">
            <v>บ่อบาดาล7-8</v>
          </cell>
          <cell r="AN449">
            <v>0</v>
          </cell>
          <cell r="AO449">
            <v>0</v>
          </cell>
          <cell r="AP449" t="str">
            <v>วางท่อใต้ดิน 1502-1507</v>
          </cell>
          <cell r="AQ449">
            <v>0</v>
          </cell>
          <cell r="AR449" t="str">
            <v>Fully</v>
          </cell>
          <cell r="AS449">
            <v>0</v>
          </cell>
          <cell r="AT449"/>
          <cell r="AU449"/>
          <cell r="AV449"/>
          <cell r="AW449">
            <v>30.78</v>
          </cell>
          <cell r="AX449" t="str">
            <v>น้ำหยดMove/ราดร่อง</v>
          </cell>
          <cell r="AY449" t="str">
            <v>ระบบไฟฟ้า</v>
          </cell>
          <cell r="AZ449" t="str">
            <v>ทำเอง รายวัน</v>
          </cell>
          <cell r="BA449" t="str">
            <v>&gt;4</v>
          </cell>
          <cell r="BB449" t="str">
            <v>yes</v>
          </cell>
          <cell r="BC449" t="str">
            <v>UT-15/PK-1</v>
          </cell>
          <cell r="BD449">
            <v>1.85</v>
          </cell>
          <cell r="BE449" t="str">
            <v>คู่</v>
          </cell>
          <cell r="BF449" t="str">
            <v>เหนียว</v>
          </cell>
          <cell r="BG449" t="str">
            <v>ผ่าน</v>
          </cell>
          <cell r="BH449" t="str">
            <v>รถตัด</v>
          </cell>
        </row>
        <row r="450">
          <cell r="G450">
            <v>1503</v>
          </cell>
          <cell r="H450" t="str">
            <v>BSC</v>
          </cell>
          <cell r="I450"/>
          <cell r="J450">
            <v>7.52</v>
          </cell>
          <cell r="K450">
            <v>7.52</v>
          </cell>
          <cell r="L450"/>
          <cell r="M450"/>
          <cell r="N450" t="str">
            <v>อ้อยตอ 1</v>
          </cell>
          <cell r="O450"/>
          <cell r="P450"/>
          <cell r="Q450">
            <v>0</v>
          </cell>
          <cell r="R450"/>
          <cell r="S450"/>
          <cell r="T450"/>
          <cell r="U450">
            <v>7.52</v>
          </cell>
          <cell r="V450"/>
          <cell r="W450">
            <v>7.52</v>
          </cell>
          <cell r="X450">
            <v>78.959999999999994</v>
          </cell>
          <cell r="Y450">
            <v>10.5</v>
          </cell>
          <cell r="Z450">
            <v>565.50399999999991</v>
          </cell>
          <cell r="AA450">
            <v>75.199999999999989</v>
          </cell>
          <cell r="AB450">
            <v>75.199999999999989</v>
          </cell>
          <cell r="AC450">
            <v>10</v>
          </cell>
          <cell r="AD450">
            <v>60.16</v>
          </cell>
          <cell r="AE450">
            <v>8</v>
          </cell>
          <cell r="AF450"/>
          <cell r="AG450">
            <v>9.2300531914893611</v>
          </cell>
          <cell r="AH450">
            <v>242547</v>
          </cell>
          <cell r="AI450" t="str">
            <v>อ้อยตอ 1</v>
          </cell>
          <cell r="AJ450" t="str">
            <v>อ้อยตอ</v>
          </cell>
          <cell r="AK450" t="str">
            <v>2 ปี 3 ครั้ง</v>
          </cell>
          <cell r="AL450" t="str">
            <v>Fully</v>
          </cell>
          <cell r="AM450" t="str">
            <v>บ่อบาดาล6</v>
          </cell>
          <cell r="AN450">
            <v>0</v>
          </cell>
          <cell r="AO450">
            <v>0</v>
          </cell>
          <cell r="AP450" t="str">
            <v>วางท่อใต้ดิน 1502-1507</v>
          </cell>
          <cell r="AQ450">
            <v>0</v>
          </cell>
          <cell r="AR450" t="str">
            <v>Fully</v>
          </cell>
          <cell r="AS450">
            <v>0</v>
          </cell>
          <cell r="AT450"/>
          <cell r="AU450"/>
          <cell r="AV450"/>
          <cell r="AW450">
            <v>7.52</v>
          </cell>
          <cell r="AX450" t="str">
            <v>น้ำหยดFix</v>
          </cell>
          <cell r="AY450" t="str">
            <v>โซล่าเซลล์+ระบบไฟฟ้า</v>
          </cell>
          <cell r="AZ450" t="str">
            <v>ทำเอง รายวัน</v>
          </cell>
          <cell r="BA450" t="str">
            <v>&gt;4</v>
          </cell>
          <cell r="BB450" t="str">
            <v>yes</v>
          </cell>
          <cell r="BC450" t="str">
            <v>KK-3</v>
          </cell>
          <cell r="BD450">
            <v>1.85</v>
          </cell>
          <cell r="BE450" t="str">
            <v>คู่</v>
          </cell>
          <cell r="BF450" t="str">
            <v>เหนียว</v>
          </cell>
          <cell r="BG450" t="str">
            <v>ผ่าน</v>
          </cell>
          <cell r="BH450" t="str">
            <v>รถตัด</v>
          </cell>
        </row>
        <row r="451">
          <cell r="G451" t="str">
            <v>1503/1</v>
          </cell>
          <cell r="H451" t="str">
            <v>BSC</v>
          </cell>
          <cell r="I451"/>
          <cell r="J451">
            <v>24.33</v>
          </cell>
          <cell r="K451">
            <v>24.33</v>
          </cell>
          <cell r="L451"/>
          <cell r="M451"/>
          <cell r="N451" t="str">
            <v>อ้อยตอ 1</v>
          </cell>
          <cell r="O451"/>
          <cell r="P451"/>
          <cell r="Q451">
            <v>0</v>
          </cell>
          <cell r="R451"/>
          <cell r="S451"/>
          <cell r="T451"/>
          <cell r="U451">
            <v>24.33</v>
          </cell>
          <cell r="V451"/>
          <cell r="W451">
            <v>24.33</v>
          </cell>
          <cell r="X451">
            <v>255.46499999999997</v>
          </cell>
          <cell r="Y451">
            <v>10.5</v>
          </cell>
          <cell r="Z451">
            <v>5919.4889999999996</v>
          </cell>
          <cell r="AA451">
            <v>243.29999999999998</v>
          </cell>
          <cell r="AB451">
            <v>243.29999999999998</v>
          </cell>
          <cell r="AC451">
            <v>10</v>
          </cell>
          <cell r="AD451">
            <v>194.64</v>
          </cell>
          <cell r="AE451">
            <v>8</v>
          </cell>
          <cell r="AF451"/>
          <cell r="AG451">
            <v>9.3690916563912872</v>
          </cell>
          <cell r="AH451">
            <v>242509</v>
          </cell>
          <cell r="AI451" t="str">
            <v>อ้อยตอ 1</v>
          </cell>
          <cell r="AJ451" t="str">
            <v>อ้อยตอ</v>
          </cell>
          <cell r="AK451" t="str">
            <v>2 ปี 3 ครั้ง</v>
          </cell>
          <cell r="AL451" t="str">
            <v>Sup</v>
          </cell>
          <cell r="AM451" t="str">
            <v>บ่อบาดาล7-8</v>
          </cell>
          <cell r="AN451">
            <v>0</v>
          </cell>
          <cell r="AO451">
            <v>0</v>
          </cell>
          <cell r="AP451" t="str">
            <v>วางท่อใต้ดิน 1502-1507</v>
          </cell>
          <cell r="AQ451">
            <v>0</v>
          </cell>
          <cell r="AR451" t="str">
            <v>Fully</v>
          </cell>
          <cell r="AS451">
            <v>0</v>
          </cell>
          <cell r="AT451"/>
          <cell r="AU451"/>
          <cell r="AV451"/>
          <cell r="AW451">
            <v>24.33</v>
          </cell>
          <cell r="AX451" t="str">
            <v>น้ำหยดMove/ราดร่อง</v>
          </cell>
          <cell r="AY451" t="str">
            <v>ระบบไฟฟ้า</v>
          </cell>
          <cell r="AZ451" t="str">
            <v>ทำเอง รายวัน</v>
          </cell>
          <cell r="BA451" t="str">
            <v>&gt;4</v>
          </cell>
          <cell r="BB451" t="str">
            <v>yes</v>
          </cell>
          <cell r="BC451" t="str">
            <v>PK-1</v>
          </cell>
          <cell r="BD451">
            <v>1.85</v>
          </cell>
          <cell r="BE451" t="str">
            <v>คู่</v>
          </cell>
          <cell r="BF451" t="str">
            <v>เหนียว</v>
          </cell>
          <cell r="BG451" t="str">
            <v>ผ่าน</v>
          </cell>
          <cell r="BH451" t="str">
            <v>รถตัด</v>
          </cell>
        </row>
        <row r="452">
          <cell r="G452">
            <v>1504</v>
          </cell>
          <cell r="H452" t="str">
            <v>BSC</v>
          </cell>
          <cell r="I452"/>
          <cell r="J452">
            <v>31.590000000000003</v>
          </cell>
          <cell r="K452">
            <v>31.590000000000003</v>
          </cell>
          <cell r="L452"/>
          <cell r="M452"/>
          <cell r="N452" t="str">
            <v>อ้อยตอ 1</v>
          </cell>
          <cell r="O452"/>
          <cell r="P452"/>
          <cell r="Q452">
            <v>0</v>
          </cell>
          <cell r="R452"/>
          <cell r="S452"/>
          <cell r="T452"/>
          <cell r="U452">
            <v>31.590000000000003</v>
          </cell>
          <cell r="V452"/>
          <cell r="W452">
            <v>31.590000000000003</v>
          </cell>
          <cell r="X452">
            <v>363.28500000000003</v>
          </cell>
          <cell r="Y452">
            <v>11.5</v>
          </cell>
          <cell r="Z452">
            <v>9979.2810000000027</v>
          </cell>
          <cell r="AA452">
            <v>315.90000000000003</v>
          </cell>
          <cell r="AB452">
            <v>315.90000000000003</v>
          </cell>
          <cell r="AC452">
            <v>10</v>
          </cell>
          <cell r="AD452">
            <v>284.31000000000006</v>
          </cell>
          <cell r="AE452">
            <v>9</v>
          </cell>
          <cell r="AF452"/>
          <cell r="AG452">
            <v>11.073124406457739</v>
          </cell>
          <cell r="AH452">
            <v>242510</v>
          </cell>
          <cell r="AI452" t="str">
            <v>อ้อยตอ 1</v>
          </cell>
          <cell r="AJ452" t="str">
            <v>อ้อยตอ</v>
          </cell>
          <cell r="AK452" t="str">
            <v>2 ปี 3 ครั้ง</v>
          </cell>
          <cell r="AL452" t="str">
            <v>Sup</v>
          </cell>
          <cell r="AM452" t="str">
            <v>บ่อบาดาล2</v>
          </cell>
          <cell r="AN452">
            <v>0</v>
          </cell>
          <cell r="AO452">
            <v>0</v>
          </cell>
          <cell r="AP452" t="str">
            <v>วางท่อใต้ดิน 1502-1507</v>
          </cell>
          <cell r="AQ452" t="str">
            <v>เจาะบ่อบาดาล 1(2) บ่อ+โซล่า+สถานี</v>
          </cell>
          <cell r="AR452" t="str">
            <v>Fully</v>
          </cell>
          <cell r="AS452">
            <v>0</v>
          </cell>
          <cell r="AT452"/>
          <cell r="AU452"/>
          <cell r="AV452"/>
          <cell r="AW452">
            <v>31.590000000000003</v>
          </cell>
          <cell r="AX452" t="str">
            <v>น้ำหยดFix</v>
          </cell>
          <cell r="AY452" t="str">
            <v>โซล่าเซลล์</v>
          </cell>
          <cell r="AZ452" t="str">
            <v>ทำเอง รายวัน</v>
          </cell>
          <cell r="BA452" t="str">
            <v>&gt;4</v>
          </cell>
          <cell r="BB452" t="str">
            <v>yes</v>
          </cell>
          <cell r="BC452" t="str">
            <v>KK-3</v>
          </cell>
          <cell r="BD452">
            <v>1.85</v>
          </cell>
          <cell r="BE452" t="str">
            <v>คู่</v>
          </cell>
          <cell r="BF452" t="str">
            <v>เหนียว</v>
          </cell>
          <cell r="BG452" t="str">
            <v>ผ่าน</v>
          </cell>
          <cell r="BH452" t="str">
            <v>รถตัด</v>
          </cell>
        </row>
        <row r="453">
          <cell r="G453">
            <v>1504</v>
          </cell>
          <cell r="H453"/>
          <cell r="I453"/>
          <cell r="J453">
            <v>11.5</v>
          </cell>
          <cell r="K453">
            <v>11.5</v>
          </cell>
          <cell r="L453"/>
          <cell r="M453"/>
          <cell r="N453" t="str">
            <v>อ้อยตอ 1</v>
          </cell>
          <cell r="O453"/>
          <cell r="P453"/>
          <cell r="Q453">
            <v>0</v>
          </cell>
          <cell r="R453"/>
          <cell r="S453"/>
          <cell r="T453"/>
          <cell r="U453">
            <v>11.5</v>
          </cell>
          <cell r="V453"/>
          <cell r="W453">
            <v>11.5</v>
          </cell>
          <cell r="X453">
            <v>132.25</v>
          </cell>
          <cell r="Y453">
            <v>11.5</v>
          </cell>
          <cell r="Z453">
            <v>3632.8500000000004</v>
          </cell>
          <cell r="AA453">
            <v>315.90000000000003</v>
          </cell>
          <cell r="AB453">
            <v>115</v>
          </cell>
          <cell r="AC453">
            <v>10</v>
          </cell>
          <cell r="AD453">
            <v>103.5</v>
          </cell>
          <cell r="AE453">
            <v>9</v>
          </cell>
          <cell r="AF453"/>
          <cell r="AG453">
            <v>11.073124406457739</v>
          </cell>
          <cell r="AH453">
            <v>242510</v>
          </cell>
          <cell r="AI453" t="str">
            <v>อ้อยตอ 1</v>
          </cell>
          <cell r="AJ453" t="str">
            <v>อ้อยตอ</v>
          </cell>
          <cell r="AK453" t="str">
            <v>2 ปี 3 ครั้ง</v>
          </cell>
          <cell r="AL453" t="str">
            <v>Sup</v>
          </cell>
          <cell r="AM453" t="str">
            <v>บ่อบาดาล3</v>
          </cell>
          <cell r="AN453">
            <v>0</v>
          </cell>
          <cell r="AO453">
            <v>0</v>
          </cell>
          <cell r="AP453" t="str">
            <v>วางท่อใต้ดิน 1502-1507</v>
          </cell>
          <cell r="AQ453" t="str">
            <v>เจาะบ่อบาดาล 1(2) บ่อ+โซล่า+สถานี</v>
          </cell>
          <cell r="AR453" t="str">
            <v>Fully</v>
          </cell>
          <cell r="AS453">
            <v>0</v>
          </cell>
          <cell r="AT453"/>
          <cell r="AU453"/>
          <cell r="AV453"/>
          <cell r="AW453">
            <v>11.5</v>
          </cell>
          <cell r="AX453" t="str">
            <v>น้ำหยดFix</v>
          </cell>
          <cell r="AY453" t="str">
            <v>โซล่าเซลล์</v>
          </cell>
          <cell r="AZ453" t="str">
            <v>ทำเอง รายวัน</v>
          </cell>
          <cell r="BA453" t="str">
            <v>&gt;4</v>
          </cell>
          <cell r="BB453" t="str">
            <v>yes</v>
          </cell>
          <cell r="BC453" t="str">
            <v>KK-3</v>
          </cell>
          <cell r="BD453">
            <v>1.85</v>
          </cell>
          <cell r="BE453" t="str">
            <v>คู่</v>
          </cell>
          <cell r="BF453" t="str">
            <v>เหนียว</v>
          </cell>
          <cell r="BG453" t="str">
            <v>ผ่าน</v>
          </cell>
          <cell r="BH453" t="str">
            <v>รถตัด</v>
          </cell>
        </row>
        <row r="454">
          <cell r="G454">
            <v>1505</v>
          </cell>
          <cell r="H454" t="str">
            <v>BSC</v>
          </cell>
          <cell r="I454"/>
          <cell r="J454">
            <v>30.229999999999997</v>
          </cell>
          <cell r="K454">
            <v>36.659999999999997</v>
          </cell>
          <cell r="L454"/>
          <cell r="M454"/>
          <cell r="N454" t="str">
            <v>อ้อยตอ 1</v>
          </cell>
          <cell r="O454"/>
          <cell r="P454"/>
          <cell r="Q454">
            <v>0</v>
          </cell>
          <cell r="R454"/>
          <cell r="S454"/>
          <cell r="T454"/>
          <cell r="U454">
            <v>36.659999999999997</v>
          </cell>
          <cell r="V454"/>
          <cell r="W454">
            <v>36.659999999999997</v>
          </cell>
          <cell r="X454">
            <v>403.26</v>
          </cell>
          <cell r="Y454">
            <v>11</v>
          </cell>
          <cell r="Z454">
            <v>13439.555999999997</v>
          </cell>
          <cell r="AA454">
            <v>366.59999999999997</v>
          </cell>
          <cell r="AB454">
            <v>366.59999999999997</v>
          </cell>
          <cell r="AC454">
            <v>10</v>
          </cell>
          <cell r="AD454">
            <v>329.93999999999994</v>
          </cell>
          <cell r="AE454">
            <v>9</v>
          </cell>
          <cell r="AF454"/>
          <cell r="AG454">
            <v>10.753409710856522</v>
          </cell>
          <cell r="AH454">
            <v>242541</v>
          </cell>
          <cell r="AI454" t="str">
            <v>อ้อยตอ 1</v>
          </cell>
          <cell r="AJ454" t="str">
            <v>อ้อยตอ</v>
          </cell>
          <cell r="AK454" t="str">
            <v>2 ปี 3 ครั้ง</v>
          </cell>
          <cell r="AL454" t="str">
            <v>Sup</v>
          </cell>
          <cell r="AM454" t="str">
            <v>บ่อบาดาล7-8</v>
          </cell>
          <cell r="AN454">
            <v>0</v>
          </cell>
          <cell r="AO454">
            <v>0</v>
          </cell>
          <cell r="AP454" t="str">
            <v>วางท่อใต้ดิน 1502-1507</v>
          </cell>
          <cell r="AQ454" t="str">
            <v>เจาะบ่อบาดาล 1(3) บ่อ+โซล่า</v>
          </cell>
          <cell r="AR454" t="str">
            <v>Sup</v>
          </cell>
          <cell r="AS454">
            <v>0</v>
          </cell>
          <cell r="AT454"/>
          <cell r="AU454"/>
          <cell r="AV454"/>
          <cell r="AW454">
            <v>36.659999999999997</v>
          </cell>
          <cell r="AX454" t="str">
            <v>น้ำหยดMove/ราดร่อง</v>
          </cell>
          <cell r="AY454" t="str">
            <v>ระบบไฟฟ้า</v>
          </cell>
          <cell r="AZ454" t="str">
            <v>ทำเอง รายวัน</v>
          </cell>
          <cell r="BA454">
            <v>2</v>
          </cell>
          <cell r="BB454" t="str">
            <v>yes</v>
          </cell>
          <cell r="BC454" t="str">
            <v>KK-3</v>
          </cell>
          <cell r="BD454">
            <v>1.85</v>
          </cell>
          <cell r="BE454" t="str">
            <v>คู่</v>
          </cell>
          <cell r="BF454" t="str">
            <v>เหนียว</v>
          </cell>
          <cell r="BG454" t="str">
            <v>ผ่าน</v>
          </cell>
          <cell r="BH454" t="str">
            <v>รถตัด</v>
          </cell>
        </row>
        <row r="455">
          <cell r="G455">
            <v>1506</v>
          </cell>
          <cell r="H455" t="str">
            <v>BSC</v>
          </cell>
          <cell r="I455"/>
          <cell r="J455">
            <v>47.21</v>
          </cell>
          <cell r="K455">
            <v>45.58</v>
          </cell>
          <cell r="L455"/>
          <cell r="M455"/>
          <cell r="N455" t="str">
            <v>อ้อยตอ 1</v>
          </cell>
          <cell r="O455"/>
          <cell r="P455"/>
          <cell r="Q455">
            <v>0</v>
          </cell>
          <cell r="R455"/>
          <cell r="S455"/>
          <cell r="T455"/>
          <cell r="U455">
            <v>45.58</v>
          </cell>
          <cell r="V455"/>
          <cell r="W455">
            <v>45.58</v>
          </cell>
          <cell r="X455">
            <v>501.38</v>
          </cell>
          <cell r="Y455">
            <v>11</v>
          </cell>
          <cell r="Z455">
            <v>20775.363999999998</v>
          </cell>
          <cell r="AA455">
            <v>455.79999999999995</v>
          </cell>
          <cell r="AB455">
            <v>455.79999999999995</v>
          </cell>
          <cell r="AC455">
            <v>10</v>
          </cell>
          <cell r="AD455">
            <v>410.21999999999997</v>
          </cell>
          <cell r="AE455">
            <v>9</v>
          </cell>
          <cell r="AF455"/>
          <cell r="AG455">
            <v>10.116498464238703</v>
          </cell>
          <cell r="AH455">
            <v>242542</v>
          </cell>
          <cell r="AI455" t="str">
            <v>อ้อยตอ 1</v>
          </cell>
          <cell r="AJ455" t="str">
            <v>อ้อยตอ</v>
          </cell>
          <cell r="AK455" t="str">
            <v>2 ปี 3 ครั้ง</v>
          </cell>
          <cell r="AL455" t="str">
            <v>Sup</v>
          </cell>
          <cell r="AM455" t="str">
            <v>บ่อบาดาล7-8</v>
          </cell>
          <cell r="AN455">
            <v>0</v>
          </cell>
          <cell r="AO455">
            <v>0</v>
          </cell>
          <cell r="AP455" t="str">
            <v>เจาะบ่อ/โซล่าเซลล์1,วางท่อใต้ดิน 1502-1507</v>
          </cell>
          <cell r="AQ455">
            <v>0</v>
          </cell>
          <cell r="AR455" t="str">
            <v>Sup</v>
          </cell>
          <cell r="AS455">
            <v>0</v>
          </cell>
          <cell r="AT455"/>
          <cell r="AU455"/>
          <cell r="AV455"/>
          <cell r="AW455">
            <v>45.58</v>
          </cell>
          <cell r="AX455" t="str">
            <v>น้ำหยดMove/ราดร่อง</v>
          </cell>
          <cell r="AY455" t="str">
            <v>ระบบไฟฟ้า</v>
          </cell>
          <cell r="AZ455" t="str">
            <v>ทำเอง รายวัน</v>
          </cell>
          <cell r="BA455">
            <v>2</v>
          </cell>
          <cell r="BB455" t="str">
            <v>yes</v>
          </cell>
          <cell r="BC455" t="str">
            <v>KK-3</v>
          </cell>
          <cell r="BD455">
            <v>1.85</v>
          </cell>
          <cell r="BE455" t="str">
            <v>คู่</v>
          </cell>
          <cell r="BF455" t="str">
            <v>เหนียว</v>
          </cell>
          <cell r="BG455" t="str">
            <v>ผ่าน</v>
          </cell>
          <cell r="BH455" t="str">
            <v>รถตัด</v>
          </cell>
        </row>
        <row r="456">
          <cell r="G456" t="str">
            <v>1506/1</v>
          </cell>
          <cell r="H456"/>
          <cell r="I456"/>
          <cell r="J456">
            <v>6.5</v>
          </cell>
          <cell r="K456">
            <v>7.72</v>
          </cell>
          <cell r="L456"/>
          <cell r="M456"/>
          <cell r="N456" t="str">
            <v>อ้อยตุลาคม</v>
          </cell>
          <cell r="O456"/>
          <cell r="P456"/>
          <cell r="Q456">
            <v>0</v>
          </cell>
          <cell r="R456"/>
          <cell r="S456"/>
          <cell r="T456"/>
          <cell r="U456">
            <v>7.72</v>
          </cell>
          <cell r="V456"/>
          <cell r="W456">
            <v>7.72</v>
          </cell>
          <cell r="X456">
            <v>123.52</v>
          </cell>
          <cell r="Y456">
            <v>16</v>
          </cell>
          <cell r="Z456">
            <v>715.18079999999998</v>
          </cell>
          <cell r="AA456">
            <v>92.64</v>
          </cell>
          <cell r="AB456">
            <v>92.64</v>
          </cell>
          <cell r="AC456">
            <v>12</v>
          </cell>
          <cell r="AD456">
            <v>100.36</v>
          </cell>
          <cell r="AE456">
            <v>13</v>
          </cell>
          <cell r="AF456"/>
          <cell r="AG456" t="e">
            <v>#N/A</v>
          </cell>
          <cell r="AH456">
            <v>242474</v>
          </cell>
          <cell r="AI456" t="str">
            <v>อ้อยตุลาคม</v>
          </cell>
          <cell r="AJ456" t="str">
            <v>อ้อยปลูก</v>
          </cell>
          <cell r="AK456" t="str">
            <v>2 ปี 3 ครั้ง</v>
          </cell>
          <cell r="AL456" t="str">
            <v>Sup</v>
          </cell>
          <cell r="AM456" t="str">
            <v>บ่อบาดาล7-8</v>
          </cell>
          <cell r="AN456">
            <v>0</v>
          </cell>
          <cell r="AO456">
            <v>0</v>
          </cell>
          <cell r="AP456" t="str">
            <v>วางท่อใต้ดิน 1502-1507</v>
          </cell>
          <cell r="AQ456" t="e">
            <v>#N/A</v>
          </cell>
          <cell r="AR456" t="str">
            <v>Sup</v>
          </cell>
          <cell r="AS456">
            <v>0</v>
          </cell>
          <cell r="AT456"/>
          <cell r="AU456"/>
          <cell r="AV456"/>
          <cell r="AW456">
            <v>7.72</v>
          </cell>
          <cell r="AX456" t="str">
            <v>น้ำหยดFix</v>
          </cell>
          <cell r="AY456" t="str">
            <v>โซล่าเซลล์</v>
          </cell>
          <cell r="AZ456" t="str">
            <v>ทำเอง รายวัน</v>
          </cell>
          <cell r="BA456">
            <v>2</v>
          </cell>
          <cell r="BB456" t="str">
            <v>yes</v>
          </cell>
          <cell r="BC456" t="str">
            <v>KK-3</v>
          </cell>
          <cell r="BD456">
            <v>1.85</v>
          </cell>
          <cell r="BE456" t="str">
            <v>คู่</v>
          </cell>
          <cell r="BF456" t="str">
            <v>เหนียว</v>
          </cell>
          <cell r="BG456" t="str">
            <v>ผ่าน</v>
          </cell>
          <cell r="BH456" t="str">
            <v>รถตัด</v>
          </cell>
        </row>
        <row r="457">
          <cell r="G457">
            <v>1507</v>
          </cell>
          <cell r="H457" t="str">
            <v>BSC</v>
          </cell>
          <cell r="I457"/>
          <cell r="J457">
            <v>51.81</v>
          </cell>
          <cell r="K457">
            <v>50.36</v>
          </cell>
          <cell r="L457"/>
          <cell r="M457"/>
          <cell r="N457" t="str">
            <v>อ้อยตอ 1</v>
          </cell>
          <cell r="O457" t="str">
            <v>ถนน</v>
          </cell>
          <cell r="P457">
            <v>1.4699999999999989</v>
          </cell>
          <cell r="Q457">
            <v>0</v>
          </cell>
          <cell r="R457"/>
          <cell r="S457"/>
          <cell r="T457"/>
          <cell r="U457">
            <v>48.89</v>
          </cell>
          <cell r="V457"/>
          <cell r="W457">
            <v>48.89</v>
          </cell>
          <cell r="X457">
            <v>513.34500000000003</v>
          </cell>
          <cell r="Y457">
            <v>10.5</v>
          </cell>
          <cell r="Z457">
            <v>23902.321</v>
          </cell>
          <cell r="AA457">
            <v>488.9</v>
          </cell>
          <cell r="AB457">
            <v>488.9</v>
          </cell>
          <cell r="AC457">
            <v>10</v>
          </cell>
          <cell r="AD457">
            <v>440.01</v>
          </cell>
          <cell r="AE457">
            <v>9</v>
          </cell>
          <cell r="AF457"/>
          <cell r="AG457">
            <v>9.1722233585600339</v>
          </cell>
          <cell r="AH457">
            <v>242544</v>
          </cell>
          <cell r="AI457" t="str">
            <v>อ้อยตอ 1</v>
          </cell>
          <cell r="AJ457" t="str">
            <v>อ้อยตอ</v>
          </cell>
          <cell r="AK457" t="str">
            <v>2 ปี 3 ครั้ง</v>
          </cell>
          <cell r="AL457" t="str">
            <v>Sup</v>
          </cell>
          <cell r="AM457" t="str">
            <v>สระ</v>
          </cell>
          <cell r="AN457">
            <v>0</v>
          </cell>
          <cell r="AO457">
            <v>0</v>
          </cell>
          <cell r="AP457" t="str">
            <v>วางท่อใต้ดิน 1502-1507</v>
          </cell>
          <cell r="AQ457">
            <v>0</v>
          </cell>
          <cell r="AR457" t="str">
            <v>Sup</v>
          </cell>
          <cell r="AS457">
            <v>0</v>
          </cell>
          <cell r="AT457"/>
          <cell r="AU457"/>
          <cell r="AV457"/>
          <cell r="AW457">
            <v>48.89</v>
          </cell>
          <cell r="AX457" t="str">
            <v>น้ำหยดFix</v>
          </cell>
          <cell r="AY457" t="str">
            <v>โซล่าเซลล์</v>
          </cell>
          <cell r="AZ457" t="str">
            <v>ทำเอง รายวัน</v>
          </cell>
          <cell r="BA457">
            <v>2</v>
          </cell>
          <cell r="BB457" t="str">
            <v>yes</v>
          </cell>
          <cell r="BC457" t="str">
            <v>KK-3</v>
          </cell>
          <cell r="BD457">
            <v>1.85</v>
          </cell>
          <cell r="BE457" t="str">
            <v>คู่</v>
          </cell>
          <cell r="BF457" t="str">
            <v>เหนียว</v>
          </cell>
          <cell r="BG457" t="str">
            <v>ผ่าน</v>
          </cell>
          <cell r="BH457" t="str">
            <v>รถตัด</v>
          </cell>
        </row>
        <row r="458">
          <cell r="G458">
            <v>1508</v>
          </cell>
          <cell r="H458" t="str">
            <v>BSC</v>
          </cell>
          <cell r="I458"/>
          <cell r="J458">
            <v>10.79</v>
          </cell>
          <cell r="K458">
            <v>10.79</v>
          </cell>
          <cell r="L458"/>
          <cell r="M458"/>
          <cell r="N458" t="str">
            <v>ให้ชาวไร่เช่า</v>
          </cell>
          <cell r="O458"/>
          <cell r="P458"/>
          <cell r="Q458">
            <v>0</v>
          </cell>
          <cell r="R458">
            <v>10.79</v>
          </cell>
          <cell r="S458"/>
          <cell r="T458"/>
          <cell r="U458"/>
          <cell r="V458"/>
          <cell r="W458">
            <v>0</v>
          </cell>
          <cell r="X458"/>
          <cell r="Y458"/>
          <cell r="Z458"/>
          <cell r="AA458"/>
          <cell r="AB458"/>
          <cell r="AC458"/>
          <cell r="AD458"/>
          <cell r="AE458"/>
          <cell r="AF458"/>
          <cell r="AG458">
            <v>0</v>
          </cell>
          <cell r="AH458"/>
          <cell r="AI458"/>
          <cell r="AJ458"/>
          <cell r="AK458" t="str">
            <v>2 ปี 3 ครั้ง</v>
          </cell>
          <cell r="AL458" t="str">
            <v>Rain</v>
          </cell>
          <cell r="AM458"/>
          <cell r="AN458">
            <v>0</v>
          </cell>
          <cell r="AO458">
            <v>0</v>
          </cell>
          <cell r="AP458"/>
          <cell r="AQ458">
            <v>0</v>
          </cell>
          <cell r="AR458"/>
          <cell r="AS458"/>
          <cell r="AT458"/>
          <cell r="AU458"/>
          <cell r="AV458"/>
          <cell r="AW458"/>
          <cell r="AX458"/>
          <cell r="AY458"/>
          <cell r="AZ458"/>
          <cell r="BA458"/>
          <cell r="BB458"/>
          <cell r="BC458"/>
          <cell r="BD458"/>
          <cell r="BE458"/>
          <cell r="BF458" t="str">
            <v>เหนียว</v>
          </cell>
          <cell r="BG458"/>
          <cell r="BH458"/>
        </row>
        <row r="459">
          <cell r="G459">
            <v>1510</v>
          </cell>
          <cell r="H459" t="str">
            <v>BSC</v>
          </cell>
          <cell r="I459"/>
          <cell r="J459">
            <v>23.2</v>
          </cell>
          <cell r="K459">
            <v>23.2</v>
          </cell>
          <cell r="L459"/>
          <cell r="M459"/>
          <cell r="N459" t="str">
            <v>อ้อยตอ 1</v>
          </cell>
          <cell r="O459"/>
          <cell r="P459"/>
          <cell r="Q459">
            <v>0</v>
          </cell>
          <cell r="R459"/>
          <cell r="S459"/>
          <cell r="T459"/>
          <cell r="U459">
            <v>23.2</v>
          </cell>
          <cell r="V459"/>
          <cell r="W459">
            <v>23.2</v>
          </cell>
          <cell r="X459">
            <v>278.39999999999998</v>
          </cell>
          <cell r="Y459">
            <v>12</v>
          </cell>
          <cell r="Z459">
            <v>5920.6399999999994</v>
          </cell>
          <cell r="AA459">
            <v>255.2</v>
          </cell>
          <cell r="AB459">
            <v>255.2</v>
          </cell>
          <cell r="AC459">
            <v>11</v>
          </cell>
          <cell r="AD459">
            <v>255.2</v>
          </cell>
          <cell r="AE459">
            <v>11</v>
          </cell>
          <cell r="AF459"/>
          <cell r="AG459">
            <v>11.846551724137933</v>
          </cell>
          <cell r="AH459">
            <v>242560</v>
          </cell>
          <cell r="AI459" t="str">
            <v>อ้อยตอ 1</v>
          </cell>
          <cell r="AJ459" t="str">
            <v>อ้อยตอ</v>
          </cell>
          <cell r="AK459" t="str">
            <v>2 ปี 3 ครั้ง</v>
          </cell>
          <cell r="AL459" t="str">
            <v>Sup</v>
          </cell>
          <cell r="AM459" t="str">
            <v>สระ</v>
          </cell>
          <cell r="AN459">
            <v>0</v>
          </cell>
          <cell r="AO459">
            <v>0</v>
          </cell>
          <cell r="AP459"/>
          <cell r="AQ459">
            <v>0</v>
          </cell>
          <cell r="AR459" t="str">
            <v>Sup</v>
          </cell>
          <cell r="AS459">
            <v>0</v>
          </cell>
          <cell r="AT459"/>
          <cell r="AU459"/>
          <cell r="AV459"/>
          <cell r="AW459">
            <v>23.2</v>
          </cell>
          <cell r="AX459" t="str">
            <v>น้ำหยดFix</v>
          </cell>
          <cell r="AY459" t="str">
            <v>โซล่าเซลล์</v>
          </cell>
          <cell r="AZ459" t="str">
            <v>ทำเอง รายวัน</v>
          </cell>
          <cell r="BA459">
            <v>2</v>
          </cell>
          <cell r="BB459"/>
          <cell r="BC459" t="str">
            <v>PK-1/KK3</v>
          </cell>
          <cell r="BD459">
            <v>1.85</v>
          </cell>
          <cell r="BE459" t="str">
            <v>คู่</v>
          </cell>
          <cell r="BF459" t="str">
            <v>เหนียว</v>
          </cell>
          <cell r="BG459" t="str">
            <v>ไม่ผ่าน</v>
          </cell>
          <cell r="BH459" t="str">
            <v>คนตัด</v>
          </cell>
        </row>
        <row r="460">
          <cell r="G460">
            <v>1512</v>
          </cell>
          <cell r="H460" t="str">
            <v>ซื้อใหม่</v>
          </cell>
          <cell r="I460"/>
          <cell r="J460">
            <v>2.96</v>
          </cell>
          <cell r="K460">
            <v>37.03</v>
          </cell>
          <cell r="L460"/>
          <cell r="M460"/>
          <cell r="N460" t="str">
            <v>อ้อยตอ 1</v>
          </cell>
          <cell r="O460" t="str">
            <v>ถนน</v>
          </cell>
          <cell r="P460">
            <v>2.1099999999999994</v>
          </cell>
          <cell r="Q460"/>
          <cell r="R460"/>
          <cell r="S460"/>
          <cell r="T460"/>
          <cell r="U460">
            <v>34.92</v>
          </cell>
          <cell r="V460"/>
          <cell r="W460">
            <v>34.92</v>
          </cell>
          <cell r="X460">
            <v>366.66</v>
          </cell>
          <cell r="Y460">
            <v>10.5</v>
          </cell>
          <cell r="Z460">
            <v>12194.064000000002</v>
          </cell>
          <cell r="AA460">
            <v>349.20000000000005</v>
          </cell>
          <cell r="AB460">
            <v>349.20000000000005</v>
          </cell>
          <cell r="AC460">
            <v>10</v>
          </cell>
          <cell r="AD460">
            <v>349.20000000000005</v>
          </cell>
          <cell r="AE460">
            <v>10</v>
          </cell>
          <cell r="AF460"/>
          <cell r="AG460">
            <v>6.2862256586483385</v>
          </cell>
          <cell r="AH460">
            <v>242575</v>
          </cell>
          <cell r="AI460" t="str">
            <v>อ้อยตอ 1</v>
          </cell>
          <cell r="AJ460" t="str">
            <v>อ้อยตอ</v>
          </cell>
          <cell r="AK460" t="str">
            <v>2 ปี 3 ครั้ง</v>
          </cell>
          <cell r="AL460" t="str">
            <v>Sup</v>
          </cell>
          <cell r="AM460" t="str">
            <v>บ่อบาดาล5</v>
          </cell>
          <cell r="AN460"/>
          <cell r="AO460"/>
          <cell r="AP460"/>
          <cell r="AQ460">
            <v>0</v>
          </cell>
          <cell r="AR460" t="str">
            <v>Fully</v>
          </cell>
          <cell r="AS460">
            <v>0</v>
          </cell>
          <cell r="AT460"/>
          <cell r="AU460"/>
          <cell r="AV460"/>
          <cell r="AW460">
            <v>34.92</v>
          </cell>
          <cell r="AX460" t="str">
            <v>น้ำหยดFix</v>
          </cell>
          <cell r="AY460" t="str">
            <v>โซล่าเซลล์</v>
          </cell>
          <cell r="AZ460" t="str">
            <v>ทำเอง รายวัน</v>
          </cell>
          <cell r="BA460" t="str">
            <v>&gt;4</v>
          </cell>
          <cell r="BB460"/>
          <cell r="BC460" t="str">
            <v>KK-3</v>
          </cell>
          <cell r="BD460">
            <v>1.65</v>
          </cell>
          <cell r="BE460" t="str">
            <v>เดี่ยว</v>
          </cell>
          <cell r="BF460" t="str">
            <v>เหนียว</v>
          </cell>
          <cell r="BG460" t="str">
            <v>ผ่าน</v>
          </cell>
          <cell r="BH460" t="str">
            <v>รถตัด</v>
          </cell>
        </row>
        <row r="461">
          <cell r="G461" t="str">
            <v>1512/1</v>
          </cell>
          <cell r="H461" t="str">
            <v>ซื้อใหม่</v>
          </cell>
          <cell r="I461"/>
          <cell r="J461"/>
          <cell r="K461">
            <v>36.950000000000003</v>
          </cell>
          <cell r="L461"/>
          <cell r="M461"/>
          <cell r="N461" t="str">
            <v>อ้อยตอ 1</v>
          </cell>
          <cell r="O461"/>
          <cell r="P461"/>
          <cell r="Q461"/>
          <cell r="R461"/>
          <cell r="S461"/>
          <cell r="T461"/>
          <cell r="U461">
            <v>36.950000000000003</v>
          </cell>
          <cell r="V461"/>
          <cell r="W461">
            <v>36.950000000000003</v>
          </cell>
          <cell r="X461">
            <v>387.97500000000002</v>
          </cell>
          <cell r="Y461">
            <v>10.5</v>
          </cell>
          <cell r="Z461">
            <v>13653.025000000001</v>
          </cell>
          <cell r="AA461">
            <v>369.5</v>
          </cell>
          <cell r="AB461">
            <v>369.5</v>
          </cell>
          <cell r="AC461">
            <v>10</v>
          </cell>
          <cell r="AD461">
            <v>369.5</v>
          </cell>
          <cell r="AE461">
            <v>10</v>
          </cell>
          <cell r="AF461"/>
          <cell r="AG461">
            <v>7.7629228687415415</v>
          </cell>
          <cell r="AH461">
            <v>242575</v>
          </cell>
          <cell r="AI461" t="str">
            <v>อ้อยตอ 1</v>
          </cell>
          <cell r="AJ461" t="str">
            <v>อ้อยตอ</v>
          </cell>
          <cell r="AK461" t="str">
            <v>2 ปี 3 ครั้ง</v>
          </cell>
          <cell r="AL461" t="str">
            <v>Sup</v>
          </cell>
          <cell r="AM461" t="str">
            <v>บ่อบาดาล4</v>
          </cell>
          <cell r="AN461"/>
          <cell r="AO461"/>
          <cell r="AP461"/>
          <cell r="AQ461">
            <v>0</v>
          </cell>
          <cell r="AR461" t="str">
            <v>Fully</v>
          </cell>
          <cell r="AS461">
            <v>0</v>
          </cell>
          <cell r="AT461"/>
          <cell r="AU461"/>
          <cell r="AV461"/>
          <cell r="AW461">
            <v>36.950000000000003</v>
          </cell>
          <cell r="AX461" t="str">
            <v>น้ำหยดFix</v>
          </cell>
          <cell r="AY461" t="str">
            <v>โซล่าเซลล์</v>
          </cell>
          <cell r="AZ461" t="str">
            <v>ทำเอง รายวัน</v>
          </cell>
          <cell r="BA461" t="str">
            <v>&gt;4</v>
          </cell>
          <cell r="BB461"/>
          <cell r="BC461" t="str">
            <v>KK-3</v>
          </cell>
          <cell r="BD461">
            <v>1.65</v>
          </cell>
          <cell r="BE461" t="str">
            <v>เดี่ยว</v>
          </cell>
          <cell r="BF461" t="str">
            <v>เหนียว</v>
          </cell>
          <cell r="BG461" t="str">
            <v>ไม่ผ่าน</v>
          </cell>
          <cell r="BH461" t="str">
            <v>คนตัด</v>
          </cell>
        </row>
        <row r="462">
          <cell r="G462">
            <v>1513</v>
          </cell>
          <cell r="H462" t="str">
            <v>BSC</v>
          </cell>
          <cell r="I462"/>
          <cell r="J462">
            <v>61.66</v>
          </cell>
          <cell r="K462">
            <v>61.66</v>
          </cell>
          <cell r="L462"/>
          <cell r="M462"/>
          <cell r="N462" t="str">
            <v>อ้อยน้ำราด</v>
          </cell>
          <cell r="O462"/>
          <cell r="P462"/>
          <cell r="Q462">
            <v>0</v>
          </cell>
          <cell r="R462"/>
          <cell r="S462"/>
          <cell r="T462"/>
          <cell r="U462">
            <v>61.66</v>
          </cell>
          <cell r="V462"/>
          <cell r="W462">
            <v>61.66</v>
          </cell>
          <cell r="X462">
            <v>678.26</v>
          </cell>
          <cell r="Y462">
            <v>11</v>
          </cell>
          <cell r="Z462">
            <v>45623.467199999992</v>
          </cell>
          <cell r="AA462">
            <v>739.92</v>
          </cell>
          <cell r="AB462">
            <v>739.92</v>
          </cell>
          <cell r="AC462">
            <v>12</v>
          </cell>
          <cell r="AD462">
            <v>739.92</v>
          </cell>
          <cell r="AE462">
            <v>12</v>
          </cell>
          <cell r="AF462"/>
          <cell r="AG462">
            <v>9.1436912098605259</v>
          </cell>
          <cell r="AH462">
            <v>242549</v>
          </cell>
          <cell r="AI462" t="str">
            <v>อ้อยน้ำราด</v>
          </cell>
          <cell r="AJ462" t="str">
            <v>อ้อยปลูก</v>
          </cell>
          <cell r="AK462" t="str">
            <v>2 ปี 3 ครั้ง</v>
          </cell>
          <cell r="AL462" t="str">
            <v>Sup</v>
          </cell>
          <cell r="AM462" t="str">
            <v>บ่อบาดาล1</v>
          </cell>
          <cell r="AN462">
            <v>17508</v>
          </cell>
          <cell r="AO462">
            <v>8754</v>
          </cell>
          <cell r="AP462"/>
          <cell r="AQ462" t="str">
            <v>เจาะบ่อบาดาล 1(1) บ่อ+โซล่า+สถานี</v>
          </cell>
          <cell r="AR462" t="str">
            <v>Fully</v>
          </cell>
          <cell r="AS462">
            <v>0</v>
          </cell>
          <cell r="AT462"/>
          <cell r="AU462"/>
          <cell r="AV462"/>
          <cell r="AW462">
            <v>61.66</v>
          </cell>
          <cell r="AX462" t="str">
            <v>น้ำหยดFix</v>
          </cell>
          <cell r="AY462" t="str">
            <v>โซล่าเซลล์</v>
          </cell>
          <cell r="AZ462" t="str">
            <v>ทำเอง รายวัน</v>
          </cell>
          <cell r="BA462" t="str">
            <v>&gt;4</v>
          </cell>
          <cell r="BB462" t="str">
            <v>yes</v>
          </cell>
          <cell r="BC462" t="str">
            <v>LK92-11</v>
          </cell>
          <cell r="BD462">
            <v>1.65</v>
          </cell>
          <cell r="BE462" t="str">
            <v>เดี่ยว</v>
          </cell>
          <cell r="BF462" t="str">
            <v>เหนียว</v>
          </cell>
          <cell r="BG462" t="str">
            <v>ผ่าน</v>
          </cell>
          <cell r="BH462" t="str">
            <v>รถตัด</v>
          </cell>
        </row>
        <row r="463">
          <cell r="G463">
            <v>1514</v>
          </cell>
          <cell r="H463" t="str">
            <v>BSC</v>
          </cell>
          <cell r="I463"/>
          <cell r="J463">
            <v>22.68</v>
          </cell>
          <cell r="K463">
            <v>31.4</v>
          </cell>
          <cell r="L463"/>
          <cell r="M463"/>
          <cell r="N463" t="str">
            <v>อ้อยตอ 1</v>
          </cell>
          <cell r="O463"/>
          <cell r="P463"/>
          <cell r="Q463">
            <v>0</v>
          </cell>
          <cell r="R463"/>
          <cell r="S463"/>
          <cell r="T463"/>
          <cell r="U463">
            <v>31.4</v>
          </cell>
          <cell r="V463"/>
          <cell r="W463">
            <v>31.4</v>
          </cell>
          <cell r="X463">
            <v>345.4</v>
          </cell>
          <cell r="Y463">
            <v>11</v>
          </cell>
          <cell r="Z463">
            <v>9859.6</v>
          </cell>
          <cell r="AA463">
            <v>314</v>
          </cell>
          <cell r="AB463">
            <v>314</v>
          </cell>
          <cell r="AC463">
            <v>10</v>
          </cell>
          <cell r="AD463">
            <v>376.79999999999995</v>
          </cell>
          <cell r="AE463">
            <v>12</v>
          </cell>
          <cell r="AF463"/>
          <cell r="AG463">
            <v>10.803503184713376</v>
          </cell>
          <cell r="AH463">
            <v>242520</v>
          </cell>
          <cell r="AI463" t="str">
            <v>อ้อยตอ 1</v>
          </cell>
          <cell r="AJ463" t="str">
            <v>อ้อยตอ</v>
          </cell>
          <cell r="AK463" t="str">
            <v>2 ปี 3 ครั้ง</v>
          </cell>
          <cell r="AL463" t="str">
            <v>Sup</v>
          </cell>
          <cell r="AM463" t="str">
            <v>สระ</v>
          </cell>
          <cell r="AN463">
            <v>0</v>
          </cell>
          <cell r="AO463">
            <v>0</v>
          </cell>
          <cell r="AP463" t="str">
            <v>เจาะบ่อ/โซล่าเซลล์2</v>
          </cell>
          <cell r="AQ463">
            <v>0</v>
          </cell>
          <cell r="AR463" t="str">
            <v>Sup</v>
          </cell>
          <cell r="AS463">
            <v>0</v>
          </cell>
          <cell r="AT463"/>
          <cell r="AU463"/>
          <cell r="AV463"/>
          <cell r="AW463">
            <v>31.4</v>
          </cell>
          <cell r="AX463" t="str">
            <v>ราดร่อง</v>
          </cell>
          <cell r="AY463" t="str">
            <v>เครื่องยนต์</v>
          </cell>
          <cell r="AZ463" t="str">
            <v>ทำเอง รายวัน</v>
          </cell>
          <cell r="BA463">
            <v>2</v>
          </cell>
          <cell r="BB463" t="str">
            <v>yes</v>
          </cell>
          <cell r="BC463" t="str">
            <v>KK-3</v>
          </cell>
          <cell r="BD463">
            <v>1.65</v>
          </cell>
          <cell r="BE463" t="str">
            <v>เดี่ยว</v>
          </cell>
          <cell r="BF463" t="str">
            <v>เหนียว</v>
          </cell>
          <cell r="BG463" t="str">
            <v>ผ่าน</v>
          </cell>
          <cell r="BH463" t="str">
            <v>รถตัด</v>
          </cell>
        </row>
        <row r="464">
          <cell r="G464">
            <v>1515</v>
          </cell>
          <cell r="H464" t="str">
            <v>BSC</v>
          </cell>
          <cell r="I464"/>
          <cell r="J464">
            <v>14.85</v>
          </cell>
          <cell r="K464">
            <v>14.85</v>
          </cell>
          <cell r="L464"/>
          <cell r="M464"/>
          <cell r="N464" t="str">
            <v>อ้อยตอ 1</v>
          </cell>
          <cell r="O464"/>
          <cell r="P464"/>
          <cell r="Q464">
            <v>0</v>
          </cell>
          <cell r="R464"/>
          <cell r="S464"/>
          <cell r="T464"/>
          <cell r="U464">
            <v>14.85</v>
          </cell>
          <cell r="V464"/>
          <cell r="W464">
            <v>14.85</v>
          </cell>
          <cell r="X464">
            <v>148.5</v>
          </cell>
          <cell r="Y464">
            <v>10</v>
          </cell>
          <cell r="Z464">
            <v>2205.2249999999999</v>
          </cell>
          <cell r="AA464">
            <v>148.5</v>
          </cell>
          <cell r="AB464">
            <v>148.5</v>
          </cell>
          <cell r="AC464">
            <v>10</v>
          </cell>
          <cell r="AD464">
            <v>178.2</v>
          </cell>
          <cell r="AE464">
            <v>12</v>
          </cell>
          <cell r="AF464"/>
          <cell r="AG464">
            <v>8.6444444444444457</v>
          </cell>
          <cell r="AH464">
            <v>242514</v>
          </cell>
          <cell r="AI464" t="str">
            <v>อ้อยตอ 1</v>
          </cell>
          <cell r="AJ464" t="str">
            <v>อ้อยตอ</v>
          </cell>
          <cell r="AK464" t="str">
            <v>2 ปี 3 ครั้ง</v>
          </cell>
          <cell r="AL464" t="str">
            <v>Sup</v>
          </cell>
          <cell r="AM464" t="str">
            <v>สระ</v>
          </cell>
          <cell r="AN464">
            <v>0</v>
          </cell>
          <cell r="AO464">
            <v>0</v>
          </cell>
          <cell r="AP464" t="str">
            <v>เจาะบ่อ/โซล่าเซลล์2</v>
          </cell>
          <cell r="AQ464">
            <v>0</v>
          </cell>
          <cell r="AR464" t="str">
            <v>Sup</v>
          </cell>
          <cell r="AS464">
            <v>0</v>
          </cell>
          <cell r="AT464"/>
          <cell r="AU464"/>
          <cell r="AV464"/>
          <cell r="AW464">
            <v>14.85</v>
          </cell>
          <cell r="AX464" t="str">
            <v>ราดร่อง</v>
          </cell>
          <cell r="AY464" t="str">
            <v>เครื่องยนต์</v>
          </cell>
          <cell r="AZ464" t="str">
            <v>ทำเอง รายวัน</v>
          </cell>
          <cell r="BA464">
            <v>2</v>
          </cell>
          <cell r="BB464" t="str">
            <v>yes</v>
          </cell>
          <cell r="BC464" t="str">
            <v>KK-3</v>
          </cell>
          <cell r="BD464">
            <v>1.65</v>
          </cell>
          <cell r="BE464" t="str">
            <v>เดี่ยว</v>
          </cell>
          <cell r="BF464" t="str">
            <v>เหนียว</v>
          </cell>
          <cell r="BG464" t="str">
            <v>ผ่าน</v>
          </cell>
          <cell r="BH464" t="str">
            <v>รถตัด</v>
          </cell>
        </row>
        <row r="465">
          <cell r="G465">
            <v>1519</v>
          </cell>
          <cell r="H465" t="str">
            <v>BSC</v>
          </cell>
          <cell r="I465"/>
          <cell r="J465">
            <v>9.99</v>
          </cell>
          <cell r="K465">
            <v>9.99</v>
          </cell>
          <cell r="L465"/>
          <cell r="M465"/>
          <cell r="N465" t="str">
            <v>อ้อยตอ 1</v>
          </cell>
          <cell r="O465"/>
          <cell r="P465"/>
          <cell r="Q465">
            <v>0</v>
          </cell>
          <cell r="R465"/>
          <cell r="S465"/>
          <cell r="T465"/>
          <cell r="U465">
            <v>9.99</v>
          </cell>
          <cell r="V465"/>
          <cell r="W465">
            <v>9.99</v>
          </cell>
          <cell r="X465">
            <v>119.88</v>
          </cell>
          <cell r="Y465">
            <v>12</v>
          </cell>
          <cell r="Z465">
            <v>998.00100000000009</v>
          </cell>
          <cell r="AA465">
            <v>99.9</v>
          </cell>
          <cell r="AB465">
            <v>99.9</v>
          </cell>
          <cell r="AC465">
            <v>10</v>
          </cell>
          <cell r="AD465">
            <v>119.88</v>
          </cell>
          <cell r="AE465">
            <v>12</v>
          </cell>
          <cell r="AF465"/>
          <cell r="AG465">
            <v>12.25925925925926</v>
          </cell>
          <cell r="AH465">
            <v>242517</v>
          </cell>
          <cell r="AI465" t="str">
            <v>อ้อยตอ 1</v>
          </cell>
          <cell r="AJ465" t="str">
            <v>อ้อยตอ</v>
          </cell>
          <cell r="AK465" t="str">
            <v>2 ปี 3 ครั้ง</v>
          </cell>
          <cell r="AL465" t="str">
            <v>Sup</v>
          </cell>
          <cell r="AM465" t="str">
            <v>สระ</v>
          </cell>
          <cell r="AN465">
            <v>0</v>
          </cell>
          <cell r="AO465">
            <v>0</v>
          </cell>
          <cell r="AP465"/>
          <cell r="AQ465">
            <v>0</v>
          </cell>
          <cell r="AR465" t="str">
            <v>Sup</v>
          </cell>
          <cell r="AS465">
            <v>0</v>
          </cell>
          <cell r="AT465"/>
          <cell r="AU465"/>
          <cell r="AV465"/>
          <cell r="AW465">
            <v>9.99</v>
          </cell>
          <cell r="AX465" t="str">
            <v>ราดร่อง</v>
          </cell>
          <cell r="AY465" t="str">
            <v>เครื่องยนต์</v>
          </cell>
          <cell r="AZ465" t="str">
            <v>ทำเอง รายวัน</v>
          </cell>
          <cell r="BA465">
            <v>2</v>
          </cell>
          <cell r="BB465" t="str">
            <v>yes</v>
          </cell>
          <cell r="BC465" t="str">
            <v>KK-3</v>
          </cell>
          <cell r="BD465">
            <v>1.85</v>
          </cell>
          <cell r="BE465" t="str">
            <v>คู่</v>
          </cell>
          <cell r="BF465" t="str">
            <v>เหนียว</v>
          </cell>
          <cell r="BG465" t="str">
            <v>ผ่าน</v>
          </cell>
          <cell r="BH465" t="str">
            <v>รถตัด</v>
          </cell>
        </row>
        <row r="466">
          <cell r="G466">
            <v>1520</v>
          </cell>
          <cell r="H466" t="str">
            <v>BSC</v>
          </cell>
          <cell r="I466"/>
          <cell r="J466">
            <v>29.95</v>
          </cell>
          <cell r="K466">
            <v>29.08</v>
          </cell>
          <cell r="L466"/>
          <cell r="M466"/>
          <cell r="N466" t="str">
            <v>อ้อยตอ 1</v>
          </cell>
          <cell r="O466"/>
          <cell r="P466"/>
          <cell r="Q466">
            <v>0</v>
          </cell>
          <cell r="R466"/>
          <cell r="S466"/>
          <cell r="T466"/>
          <cell r="U466">
            <v>29.08</v>
          </cell>
          <cell r="V466"/>
          <cell r="W466">
            <v>29.08</v>
          </cell>
          <cell r="X466">
            <v>290.79999999999995</v>
          </cell>
          <cell r="Y466">
            <v>10</v>
          </cell>
          <cell r="Z466">
            <v>8456.4639999999981</v>
          </cell>
          <cell r="AA466">
            <v>290.79999999999995</v>
          </cell>
          <cell r="AB466">
            <v>290.79999999999995</v>
          </cell>
          <cell r="AC466">
            <v>10</v>
          </cell>
          <cell r="AD466">
            <v>290.79999999999995</v>
          </cell>
          <cell r="AE466">
            <v>10</v>
          </cell>
          <cell r="AF466"/>
          <cell r="AG466">
            <v>8.5471114167812914</v>
          </cell>
          <cell r="AH466">
            <v>242546</v>
          </cell>
          <cell r="AI466" t="str">
            <v>อ้อยตอ 1</v>
          </cell>
          <cell r="AJ466" t="str">
            <v>อ้อยตอ</v>
          </cell>
          <cell r="AK466" t="str">
            <v>2 ปี 3 ครั้ง</v>
          </cell>
          <cell r="AL466" t="str">
            <v>Rain</v>
          </cell>
          <cell r="AM466">
            <v>0</v>
          </cell>
          <cell r="AN466">
            <v>0</v>
          </cell>
          <cell r="AO466">
            <v>0</v>
          </cell>
          <cell r="AP466"/>
          <cell r="AQ466">
            <v>0</v>
          </cell>
          <cell r="AR466" t="str">
            <v>Rain</v>
          </cell>
          <cell r="AS466">
            <v>0</v>
          </cell>
          <cell r="AT466"/>
          <cell r="AU466"/>
          <cell r="AV466"/>
          <cell r="AW466">
            <v>29.08</v>
          </cell>
          <cell r="AX466" t="str">
            <v>ราดร่อง</v>
          </cell>
          <cell r="AY466" t="str">
            <v>เครื่องยนต์</v>
          </cell>
          <cell r="AZ466" t="str">
            <v>ทำเอง รายวัน</v>
          </cell>
          <cell r="BA466"/>
          <cell r="BB466" t="str">
            <v>No</v>
          </cell>
          <cell r="BC466" t="str">
            <v>KK-3</v>
          </cell>
          <cell r="BD466">
            <v>1.85</v>
          </cell>
          <cell r="BE466" t="str">
            <v>คู่</v>
          </cell>
          <cell r="BF466" t="str">
            <v>เหนียว</v>
          </cell>
          <cell r="BG466" t="str">
            <v>ผ่าน</v>
          </cell>
          <cell r="BH466" t="str">
            <v>รถตัด</v>
          </cell>
        </row>
        <row r="467">
          <cell r="G467">
            <v>1522</v>
          </cell>
          <cell r="H467" t="str">
            <v>BSC</v>
          </cell>
          <cell r="I467"/>
          <cell r="J467">
            <v>2.61</v>
          </cell>
          <cell r="K467">
            <v>2.61</v>
          </cell>
          <cell r="L467"/>
          <cell r="M467"/>
          <cell r="N467" t="str">
            <v>ให้ชาวไร่เช่า</v>
          </cell>
          <cell r="O467" t="str">
            <v>แผนปลูกยูคา</v>
          </cell>
          <cell r="P467"/>
          <cell r="Q467">
            <v>0</v>
          </cell>
          <cell r="R467">
            <v>2.61</v>
          </cell>
          <cell r="S467"/>
          <cell r="T467"/>
          <cell r="U467"/>
          <cell r="V467"/>
          <cell r="W467">
            <v>0</v>
          </cell>
          <cell r="X467"/>
          <cell r="Y467"/>
          <cell r="Z467"/>
          <cell r="AA467"/>
          <cell r="AB467"/>
          <cell r="AC467"/>
          <cell r="AD467"/>
          <cell r="AE467"/>
          <cell r="AF467"/>
          <cell r="AG467">
            <v>0</v>
          </cell>
          <cell r="AH467"/>
          <cell r="AI467"/>
          <cell r="AJ467"/>
          <cell r="AK467" t="str">
            <v>2 ปี 3 ครั้ง</v>
          </cell>
          <cell r="AL467" t="str">
            <v>Rain</v>
          </cell>
          <cell r="AM467"/>
          <cell r="AN467">
            <v>0</v>
          </cell>
          <cell r="AO467">
            <v>0</v>
          </cell>
          <cell r="AP467"/>
          <cell r="AQ467">
            <v>0</v>
          </cell>
          <cell r="AR467"/>
          <cell r="AS467"/>
          <cell r="AT467"/>
          <cell r="AU467"/>
          <cell r="AV467"/>
          <cell r="AW467"/>
          <cell r="AX467"/>
          <cell r="AY467"/>
          <cell r="AZ467"/>
          <cell r="BA467"/>
          <cell r="BB467"/>
          <cell r="BC467"/>
          <cell r="BD467"/>
          <cell r="BE467"/>
          <cell r="BF467" t="str">
            <v xml:space="preserve">ทราย </v>
          </cell>
          <cell r="BG467"/>
          <cell r="BH467"/>
        </row>
        <row r="468">
          <cell r="G468" t="str">
            <v>1522/1</v>
          </cell>
          <cell r="H468"/>
          <cell r="I468"/>
          <cell r="J468">
            <v>3.19</v>
          </cell>
          <cell r="K468">
            <v>3.19</v>
          </cell>
          <cell r="L468"/>
          <cell r="M468"/>
          <cell r="N468" t="str">
            <v>ให้ชาวไร่เช่า</v>
          </cell>
          <cell r="O468" t="str">
            <v>แผนปลูกยูคา</v>
          </cell>
          <cell r="P468"/>
          <cell r="Q468">
            <v>0</v>
          </cell>
          <cell r="R468">
            <v>3.19</v>
          </cell>
          <cell r="S468"/>
          <cell r="T468"/>
          <cell r="U468"/>
          <cell r="V468"/>
          <cell r="W468">
            <v>0</v>
          </cell>
          <cell r="X468"/>
          <cell r="Y468"/>
          <cell r="Z468"/>
          <cell r="AA468"/>
          <cell r="AB468"/>
          <cell r="AC468"/>
          <cell r="AD468"/>
          <cell r="AE468"/>
          <cell r="AF468"/>
          <cell r="AG468">
            <v>0</v>
          </cell>
          <cell r="AH468"/>
          <cell r="AI468"/>
          <cell r="AJ468"/>
          <cell r="AK468" t="str">
            <v>2 ปี 3 ครั้ง</v>
          </cell>
          <cell r="AL468">
            <v>0</v>
          </cell>
          <cell r="AM468"/>
          <cell r="AN468">
            <v>0</v>
          </cell>
          <cell r="AO468">
            <v>0</v>
          </cell>
          <cell r="AP468"/>
          <cell r="AQ468">
            <v>0</v>
          </cell>
          <cell r="AR468"/>
          <cell r="AS468"/>
          <cell r="AT468"/>
          <cell r="AU468"/>
          <cell r="AV468"/>
          <cell r="AW468"/>
          <cell r="AX468"/>
          <cell r="AY468"/>
          <cell r="AZ468"/>
          <cell r="BA468"/>
          <cell r="BB468"/>
          <cell r="BC468"/>
          <cell r="BD468"/>
          <cell r="BE468"/>
          <cell r="BF468" t="str">
            <v xml:space="preserve">ทราย </v>
          </cell>
          <cell r="BG468"/>
          <cell r="BH468"/>
        </row>
        <row r="469">
          <cell r="G469" t="str">
            <v>1522/2</v>
          </cell>
          <cell r="H469"/>
          <cell r="I469"/>
          <cell r="J469">
            <v>3.18</v>
          </cell>
          <cell r="K469">
            <v>3.18</v>
          </cell>
          <cell r="L469"/>
          <cell r="M469"/>
          <cell r="N469" t="str">
            <v>ให้ชาวไร่เช่า</v>
          </cell>
          <cell r="O469" t="str">
            <v>แผนปลูกยูคา</v>
          </cell>
          <cell r="P469"/>
          <cell r="Q469">
            <v>0</v>
          </cell>
          <cell r="R469">
            <v>3.18</v>
          </cell>
          <cell r="S469"/>
          <cell r="T469"/>
          <cell r="U469"/>
          <cell r="V469"/>
          <cell r="W469">
            <v>0</v>
          </cell>
          <cell r="X469"/>
          <cell r="Y469"/>
          <cell r="Z469"/>
          <cell r="AA469"/>
          <cell r="AB469"/>
          <cell r="AC469"/>
          <cell r="AD469"/>
          <cell r="AE469"/>
          <cell r="AF469"/>
          <cell r="AG469">
            <v>0</v>
          </cell>
          <cell r="AH469"/>
          <cell r="AI469"/>
          <cell r="AJ469"/>
          <cell r="AK469" t="str">
            <v>2 ปี 3 ครั้ง</v>
          </cell>
          <cell r="AL469">
            <v>0</v>
          </cell>
          <cell r="AM469"/>
          <cell r="AN469">
            <v>0</v>
          </cell>
          <cell r="AO469">
            <v>0</v>
          </cell>
          <cell r="AP469"/>
          <cell r="AQ469">
            <v>0</v>
          </cell>
          <cell r="AR469"/>
          <cell r="AS469"/>
          <cell r="AT469"/>
          <cell r="AU469"/>
          <cell r="AV469"/>
          <cell r="AW469"/>
          <cell r="AX469"/>
          <cell r="AY469"/>
          <cell r="AZ469"/>
          <cell r="BA469"/>
          <cell r="BB469"/>
          <cell r="BC469"/>
          <cell r="BD469"/>
          <cell r="BE469"/>
          <cell r="BF469" t="str">
            <v xml:space="preserve">ทราย </v>
          </cell>
          <cell r="BG469"/>
          <cell r="BH469"/>
        </row>
        <row r="470">
          <cell r="G470" t="str">
            <v>1522/3</v>
          </cell>
          <cell r="H470"/>
          <cell r="I470"/>
          <cell r="J470">
            <v>3.19</v>
          </cell>
          <cell r="K470">
            <v>3.19</v>
          </cell>
          <cell r="L470"/>
          <cell r="M470"/>
          <cell r="N470" t="str">
            <v>ให้ชาวไร่เช่า</v>
          </cell>
          <cell r="O470" t="str">
            <v>แผนปลูกยูคา</v>
          </cell>
          <cell r="P470"/>
          <cell r="Q470">
            <v>0</v>
          </cell>
          <cell r="R470">
            <v>3.19</v>
          </cell>
          <cell r="S470"/>
          <cell r="T470"/>
          <cell r="U470"/>
          <cell r="V470"/>
          <cell r="W470">
            <v>0</v>
          </cell>
          <cell r="X470"/>
          <cell r="Y470"/>
          <cell r="Z470"/>
          <cell r="AA470"/>
          <cell r="AB470"/>
          <cell r="AC470"/>
          <cell r="AD470"/>
          <cell r="AE470"/>
          <cell r="AF470"/>
          <cell r="AG470">
            <v>0</v>
          </cell>
          <cell r="AH470"/>
          <cell r="AI470"/>
          <cell r="AJ470"/>
          <cell r="AK470" t="str">
            <v>2 ปี 3 ครั้ง</v>
          </cell>
          <cell r="AL470">
            <v>0</v>
          </cell>
          <cell r="AM470"/>
          <cell r="AN470">
            <v>0</v>
          </cell>
          <cell r="AO470">
            <v>0</v>
          </cell>
          <cell r="AP470"/>
          <cell r="AQ470">
            <v>0</v>
          </cell>
          <cell r="AR470"/>
          <cell r="AS470"/>
          <cell r="AT470"/>
          <cell r="AU470"/>
          <cell r="AV470"/>
          <cell r="AW470"/>
          <cell r="AX470"/>
          <cell r="AY470"/>
          <cell r="AZ470"/>
          <cell r="BA470"/>
          <cell r="BB470"/>
          <cell r="BC470"/>
          <cell r="BD470"/>
          <cell r="BE470"/>
          <cell r="BF470" t="str">
            <v xml:space="preserve">ทราย </v>
          </cell>
          <cell r="BG470"/>
          <cell r="BH470"/>
        </row>
        <row r="471">
          <cell r="G471" t="str">
            <v>1522/4</v>
          </cell>
          <cell r="H471"/>
          <cell r="I471"/>
          <cell r="J471">
            <v>2.87</v>
          </cell>
          <cell r="K471">
            <v>2.87</v>
          </cell>
          <cell r="L471"/>
          <cell r="M471"/>
          <cell r="N471" t="str">
            <v>ให้ชาวไร่เช่า</v>
          </cell>
          <cell r="O471" t="str">
            <v>แผนปลูกยูคา</v>
          </cell>
          <cell r="P471"/>
          <cell r="Q471">
            <v>0</v>
          </cell>
          <cell r="R471">
            <v>2.87</v>
          </cell>
          <cell r="S471"/>
          <cell r="T471"/>
          <cell r="U471"/>
          <cell r="V471"/>
          <cell r="W471">
            <v>0</v>
          </cell>
          <cell r="X471"/>
          <cell r="Y471"/>
          <cell r="Z471"/>
          <cell r="AA471"/>
          <cell r="AB471"/>
          <cell r="AC471"/>
          <cell r="AD471"/>
          <cell r="AE471"/>
          <cell r="AF471"/>
          <cell r="AG471">
            <v>0</v>
          </cell>
          <cell r="AH471"/>
          <cell r="AI471"/>
          <cell r="AJ471"/>
          <cell r="AK471" t="str">
            <v>2 ปี 3 ครั้ง</v>
          </cell>
          <cell r="AL471">
            <v>0</v>
          </cell>
          <cell r="AM471"/>
          <cell r="AN471">
            <v>0</v>
          </cell>
          <cell r="AO471">
            <v>0</v>
          </cell>
          <cell r="AP471"/>
          <cell r="AQ471">
            <v>0</v>
          </cell>
          <cell r="AR471"/>
          <cell r="AS471"/>
          <cell r="AT471"/>
          <cell r="AU471"/>
          <cell r="AV471"/>
          <cell r="AW471"/>
          <cell r="AX471"/>
          <cell r="AY471"/>
          <cell r="AZ471"/>
          <cell r="BA471"/>
          <cell r="BB471"/>
          <cell r="BC471"/>
          <cell r="BD471"/>
          <cell r="BE471"/>
          <cell r="BF471" t="str">
            <v xml:space="preserve">ทราย </v>
          </cell>
          <cell r="BG471"/>
          <cell r="BH471"/>
        </row>
        <row r="472">
          <cell r="G472" t="str">
            <v>1522/5</v>
          </cell>
          <cell r="H472"/>
          <cell r="I472"/>
          <cell r="J472">
            <v>3.17</v>
          </cell>
          <cell r="K472">
            <v>3.17</v>
          </cell>
          <cell r="L472"/>
          <cell r="M472"/>
          <cell r="N472" t="str">
            <v>ให้ชาวไร่เช่า</v>
          </cell>
          <cell r="O472" t="str">
            <v>แผนปลูกยูคา</v>
          </cell>
          <cell r="P472"/>
          <cell r="Q472">
            <v>0</v>
          </cell>
          <cell r="R472">
            <v>3.17</v>
          </cell>
          <cell r="S472"/>
          <cell r="T472"/>
          <cell r="U472"/>
          <cell r="V472"/>
          <cell r="W472">
            <v>0</v>
          </cell>
          <cell r="X472"/>
          <cell r="Y472"/>
          <cell r="Z472"/>
          <cell r="AA472"/>
          <cell r="AB472"/>
          <cell r="AC472"/>
          <cell r="AD472"/>
          <cell r="AE472"/>
          <cell r="AF472"/>
          <cell r="AG472">
            <v>0</v>
          </cell>
          <cell r="AH472"/>
          <cell r="AI472"/>
          <cell r="AJ472"/>
          <cell r="AK472" t="str">
            <v>2 ปี 3 ครั้ง</v>
          </cell>
          <cell r="AL472" t="str">
            <v>Rain</v>
          </cell>
          <cell r="AM472"/>
          <cell r="AN472">
            <v>0</v>
          </cell>
          <cell r="AO472">
            <v>0</v>
          </cell>
          <cell r="AP472"/>
          <cell r="AQ472">
            <v>0</v>
          </cell>
          <cell r="AR472"/>
          <cell r="AS472"/>
          <cell r="AT472"/>
          <cell r="AU472"/>
          <cell r="AV472"/>
          <cell r="AW472"/>
          <cell r="AX472"/>
          <cell r="AY472"/>
          <cell r="AZ472"/>
          <cell r="BA472"/>
          <cell r="BB472"/>
          <cell r="BC472"/>
          <cell r="BD472"/>
          <cell r="BE472"/>
          <cell r="BF472" t="str">
            <v xml:space="preserve">ทราย </v>
          </cell>
          <cell r="BG472"/>
          <cell r="BH472"/>
        </row>
        <row r="473">
          <cell r="G473">
            <v>1523</v>
          </cell>
          <cell r="H473" t="str">
            <v>BSC</v>
          </cell>
          <cell r="I473"/>
          <cell r="J473">
            <v>13.57</v>
          </cell>
          <cell r="K473">
            <v>13.57</v>
          </cell>
          <cell r="L473"/>
          <cell r="M473"/>
          <cell r="N473" t="str">
            <v>อ้อยตอ 1</v>
          </cell>
          <cell r="O473"/>
          <cell r="P473"/>
          <cell r="Q473">
            <v>0</v>
          </cell>
          <cell r="R473"/>
          <cell r="S473"/>
          <cell r="T473"/>
          <cell r="U473">
            <v>13.57</v>
          </cell>
          <cell r="V473"/>
          <cell r="W473">
            <v>13.57</v>
          </cell>
          <cell r="X473">
            <v>162.84</v>
          </cell>
          <cell r="Y473">
            <v>12</v>
          </cell>
          <cell r="Z473">
            <v>1841.4489999999998</v>
          </cell>
          <cell r="AA473">
            <v>135.69999999999999</v>
          </cell>
          <cell r="AB473">
            <v>135.69999999999999</v>
          </cell>
          <cell r="AC473">
            <v>10</v>
          </cell>
          <cell r="AD473">
            <v>162.84</v>
          </cell>
          <cell r="AE473">
            <v>12</v>
          </cell>
          <cell r="AF473"/>
          <cell r="AG473">
            <v>15.088430361090641</v>
          </cell>
          <cell r="AH473">
            <v>242563</v>
          </cell>
          <cell r="AI473" t="str">
            <v>อ้อยตอ 1</v>
          </cell>
          <cell r="AJ473" t="str">
            <v>อ้อยตอ</v>
          </cell>
          <cell r="AK473" t="str">
            <v>2 ปี 3 ครั้ง</v>
          </cell>
          <cell r="AL473" t="str">
            <v>Rain</v>
          </cell>
          <cell r="AM473">
            <v>0</v>
          </cell>
          <cell r="AN473">
            <v>0</v>
          </cell>
          <cell r="AO473">
            <v>0</v>
          </cell>
          <cell r="AP473"/>
          <cell r="AQ473">
            <v>0</v>
          </cell>
          <cell r="AR473" t="str">
            <v>Rain</v>
          </cell>
          <cell r="AS473">
            <v>13.57</v>
          </cell>
          <cell r="AT473"/>
          <cell r="AU473"/>
          <cell r="AV473"/>
          <cell r="AW473"/>
          <cell r="AX473"/>
          <cell r="AY473"/>
          <cell r="AZ473"/>
          <cell r="BA473">
            <v>2</v>
          </cell>
          <cell r="BB473"/>
          <cell r="BC473" t="str">
            <v>KK-3</v>
          </cell>
          <cell r="BD473">
            <v>1.85</v>
          </cell>
          <cell r="BE473" t="str">
            <v>คู่</v>
          </cell>
          <cell r="BF473" t="str">
            <v>เหนียว</v>
          </cell>
          <cell r="BG473" t="str">
            <v>ไม่ผ่าน</v>
          </cell>
          <cell r="BH473" t="str">
            <v>คนตัด</v>
          </cell>
        </row>
        <row r="474">
          <cell r="G474" t="str">
            <v>1524/1</v>
          </cell>
          <cell r="H474" t="str">
            <v>BSC</v>
          </cell>
          <cell r="I474"/>
          <cell r="J474">
            <v>0.76</v>
          </cell>
          <cell r="K474">
            <v>0.76</v>
          </cell>
          <cell r="L474"/>
          <cell r="M474"/>
          <cell r="N474" t="str">
            <v>Cane yard</v>
          </cell>
          <cell r="O474" t="str">
            <v>ถนน</v>
          </cell>
          <cell r="P474">
            <v>0.76</v>
          </cell>
          <cell r="Q474">
            <v>0</v>
          </cell>
          <cell r="R474"/>
          <cell r="S474"/>
          <cell r="T474"/>
          <cell r="U474"/>
          <cell r="V474"/>
          <cell r="W474">
            <v>0</v>
          </cell>
          <cell r="X474"/>
          <cell r="Y474"/>
          <cell r="Z474"/>
          <cell r="AA474"/>
          <cell r="AB474"/>
          <cell r="AC474"/>
          <cell r="AD474"/>
          <cell r="AE474"/>
          <cell r="AF474"/>
          <cell r="AG474">
            <v>0</v>
          </cell>
          <cell r="AH474"/>
          <cell r="AI474"/>
          <cell r="AJ474"/>
          <cell r="AK474" t="str">
            <v>2 ปี 3 ครั้ง</v>
          </cell>
          <cell r="AL474">
            <v>0</v>
          </cell>
          <cell r="AM474"/>
          <cell r="AN474">
            <v>0</v>
          </cell>
          <cell r="AO474">
            <v>0</v>
          </cell>
          <cell r="AP474"/>
          <cell r="AQ474">
            <v>0</v>
          </cell>
          <cell r="AR474"/>
          <cell r="AS474"/>
          <cell r="AT474"/>
          <cell r="AU474"/>
          <cell r="AV474"/>
          <cell r="AW474"/>
          <cell r="AX474"/>
          <cell r="AY474"/>
          <cell r="AZ474"/>
          <cell r="BA474"/>
          <cell r="BB474"/>
          <cell r="BC474"/>
          <cell r="BD474"/>
          <cell r="BE474"/>
          <cell r="BF474" t="str">
            <v>เหนียว</v>
          </cell>
          <cell r="BG474"/>
          <cell r="BH474"/>
        </row>
        <row r="475">
          <cell r="G475" t="str">
            <v>1524/2</v>
          </cell>
          <cell r="H475"/>
          <cell r="I475"/>
          <cell r="J475">
            <v>4.3099999999999996</v>
          </cell>
          <cell r="K475">
            <v>4.3</v>
          </cell>
          <cell r="L475"/>
          <cell r="M475"/>
          <cell r="N475" t="str">
            <v>ให้ชาวไร่เช่า</v>
          </cell>
          <cell r="O475"/>
          <cell r="P475"/>
          <cell r="Q475">
            <v>0</v>
          </cell>
          <cell r="R475">
            <v>4.3</v>
          </cell>
          <cell r="S475"/>
          <cell r="T475"/>
          <cell r="U475"/>
          <cell r="V475"/>
          <cell r="W475">
            <v>0</v>
          </cell>
          <cell r="X475"/>
          <cell r="Y475"/>
          <cell r="Z475"/>
          <cell r="AA475"/>
          <cell r="AB475"/>
          <cell r="AC475"/>
          <cell r="AD475"/>
          <cell r="AE475"/>
          <cell r="AF475"/>
          <cell r="AG475">
            <v>0</v>
          </cell>
          <cell r="AH475"/>
          <cell r="AI475"/>
          <cell r="AJ475"/>
          <cell r="AK475" t="str">
            <v>2 ปี 3 ครั้ง</v>
          </cell>
          <cell r="AL475" t="str">
            <v>sup</v>
          </cell>
          <cell r="AM475"/>
          <cell r="AN475">
            <v>0</v>
          </cell>
          <cell r="AO475">
            <v>0</v>
          </cell>
          <cell r="AP475"/>
          <cell r="AQ475">
            <v>0</v>
          </cell>
          <cell r="AR475"/>
          <cell r="AS475"/>
          <cell r="AT475"/>
          <cell r="AU475"/>
          <cell r="AV475"/>
          <cell r="AW475"/>
          <cell r="AX475"/>
          <cell r="AY475"/>
          <cell r="AZ475"/>
          <cell r="BA475"/>
          <cell r="BB475"/>
          <cell r="BC475"/>
          <cell r="BD475"/>
          <cell r="BE475"/>
          <cell r="BF475" t="str">
            <v>เหนียว</v>
          </cell>
          <cell r="BG475"/>
          <cell r="BH475"/>
        </row>
        <row r="476">
          <cell r="G476">
            <v>1525</v>
          </cell>
          <cell r="H476" t="str">
            <v>BSC</v>
          </cell>
          <cell r="I476"/>
          <cell r="J476">
            <v>14.98</v>
          </cell>
          <cell r="K476">
            <v>14.98</v>
          </cell>
          <cell r="L476"/>
          <cell r="M476"/>
          <cell r="N476" t="str">
            <v>ให้ชาวไร่เช่า</v>
          </cell>
          <cell r="O476"/>
          <cell r="P476"/>
          <cell r="Q476">
            <v>0</v>
          </cell>
          <cell r="R476">
            <v>14.98</v>
          </cell>
          <cell r="S476"/>
          <cell r="T476"/>
          <cell r="U476"/>
          <cell r="V476"/>
          <cell r="W476">
            <v>0</v>
          </cell>
          <cell r="X476"/>
          <cell r="Y476"/>
          <cell r="Z476"/>
          <cell r="AA476"/>
          <cell r="AB476"/>
          <cell r="AC476"/>
          <cell r="AD476"/>
          <cell r="AE476"/>
          <cell r="AF476"/>
          <cell r="AG476">
            <v>0</v>
          </cell>
          <cell r="AH476"/>
          <cell r="AI476"/>
          <cell r="AJ476"/>
          <cell r="AK476" t="str">
            <v>2 ปี 3 ครั้ง</v>
          </cell>
          <cell r="AL476" t="str">
            <v>Sup</v>
          </cell>
          <cell r="AM476"/>
          <cell r="AN476">
            <v>0</v>
          </cell>
          <cell r="AO476">
            <v>0</v>
          </cell>
          <cell r="AP476"/>
          <cell r="AQ476">
            <v>0</v>
          </cell>
          <cell r="AR476"/>
          <cell r="AS476"/>
          <cell r="AT476"/>
          <cell r="AU476"/>
          <cell r="AV476"/>
          <cell r="AW476"/>
          <cell r="AX476"/>
          <cell r="AY476"/>
          <cell r="AZ476"/>
          <cell r="BA476"/>
          <cell r="BB476"/>
          <cell r="BC476"/>
          <cell r="BD476"/>
          <cell r="BE476"/>
          <cell r="BF476" t="str">
            <v>เหนียว</v>
          </cell>
          <cell r="BG476"/>
          <cell r="BH476"/>
        </row>
        <row r="477">
          <cell r="G477">
            <v>1526</v>
          </cell>
          <cell r="H477"/>
          <cell r="I477"/>
          <cell r="J477">
            <v>55.35</v>
          </cell>
          <cell r="K477">
            <v>55.35</v>
          </cell>
          <cell r="L477"/>
          <cell r="M477"/>
          <cell r="N477" t="str">
            <v>ให้ชาวไร่เช่า</v>
          </cell>
          <cell r="O477" t="str">
            <v>พิพาท</v>
          </cell>
          <cell r="P477"/>
          <cell r="Q477">
            <v>0</v>
          </cell>
          <cell r="R477">
            <v>55.35</v>
          </cell>
          <cell r="S477"/>
          <cell r="T477"/>
          <cell r="U477"/>
          <cell r="V477"/>
          <cell r="W477">
            <v>0</v>
          </cell>
          <cell r="X477"/>
          <cell r="Y477"/>
          <cell r="Z477"/>
          <cell r="AA477"/>
          <cell r="AB477"/>
          <cell r="AC477"/>
          <cell r="AD477"/>
          <cell r="AE477"/>
          <cell r="AF477"/>
          <cell r="AG477">
            <v>0</v>
          </cell>
          <cell r="AH477"/>
          <cell r="AI477"/>
          <cell r="AJ477"/>
          <cell r="AK477" t="str">
            <v>2 ปี 3 ครั้ง</v>
          </cell>
          <cell r="AL477">
            <v>0</v>
          </cell>
          <cell r="AM477"/>
          <cell r="AN477">
            <v>0</v>
          </cell>
          <cell r="AO477">
            <v>0</v>
          </cell>
          <cell r="AP477"/>
          <cell r="AQ477">
            <v>0</v>
          </cell>
          <cell r="AR477"/>
          <cell r="AS477"/>
          <cell r="AT477"/>
          <cell r="AU477"/>
          <cell r="AV477"/>
          <cell r="AW477"/>
          <cell r="AX477"/>
          <cell r="AY477"/>
          <cell r="AZ477"/>
          <cell r="BA477"/>
          <cell r="BB477"/>
          <cell r="BC477"/>
          <cell r="BD477"/>
          <cell r="BE477"/>
          <cell r="BF477" t="str">
            <v>เหนียว</v>
          </cell>
          <cell r="BG477"/>
          <cell r="BH477"/>
        </row>
        <row r="478">
          <cell r="G478">
            <v>1527</v>
          </cell>
          <cell r="H478" t="str">
            <v>BSC</v>
          </cell>
          <cell r="I478"/>
          <cell r="J478">
            <v>58.78</v>
          </cell>
          <cell r="K478">
            <v>58.78</v>
          </cell>
          <cell r="L478"/>
          <cell r="M478"/>
          <cell r="N478" t="str">
            <v>ให้ชาวไร่เช่า</v>
          </cell>
          <cell r="O478" t="str">
            <v>ชาวไร่เช่า</v>
          </cell>
          <cell r="P478"/>
          <cell r="Q478">
            <v>0</v>
          </cell>
          <cell r="R478">
            <v>58.78</v>
          </cell>
          <cell r="S478"/>
          <cell r="T478"/>
          <cell r="U478"/>
          <cell r="V478"/>
          <cell r="W478">
            <v>0</v>
          </cell>
          <cell r="X478"/>
          <cell r="Y478"/>
          <cell r="Z478"/>
          <cell r="AA478"/>
          <cell r="AB478"/>
          <cell r="AC478"/>
          <cell r="AD478"/>
          <cell r="AE478"/>
          <cell r="AF478"/>
          <cell r="AG478">
            <v>0</v>
          </cell>
          <cell r="AH478"/>
          <cell r="AI478"/>
          <cell r="AJ478"/>
          <cell r="AK478" t="str">
            <v>2 ปี 3 ครั้ง</v>
          </cell>
          <cell r="AL478">
            <v>0</v>
          </cell>
          <cell r="AM478"/>
          <cell r="AN478">
            <v>0</v>
          </cell>
          <cell r="AO478">
            <v>0</v>
          </cell>
          <cell r="AP478"/>
          <cell r="AQ478">
            <v>0</v>
          </cell>
          <cell r="AR478"/>
          <cell r="AS478"/>
          <cell r="AT478"/>
          <cell r="AU478"/>
          <cell r="AV478"/>
          <cell r="AW478"/>
          <cell r="AX478"/>
          <cell r="AY478"/>
          <cell r="AZ478"/>
          <cell r="BA478"/>
          <cell r="BB478"/>
          <cell r="BC478"/>
          <cell r="BD478"/>
          <cell r="BE478"/>
          <cell r="BF478" t="str">
            <v>เหนียว</v>
          </cell>
          <cell r="BG478"/>
          <cell r="BH478"/>
        </row>
        <row r="479">
          <cell r="G479">
            <v>1528</v>
          </cell>
          <cell r="H479" t="str">
            <v>BSC</v>
          </cell>
          <cell r="I479"/>
          <cell r="J479">
            <v>9.77</v>
          </cell>
          <cell r="K479">
            <v>9.77</v>
          </cell>
          <cell r="L479"/>
          <cell r="M479"/>
          <cell r="N479" t="str">
            <v>ให้ชาวไร่เช่า</v>
          </cell>
          <cell r="O479"/>
          <cell r="P479"/>
          <cell r="Q479">
            <v>0</v>
          </cell>
          <cell r="R479">
            <v>9.77</v>
          </cell>
          <cell r="S479"/>
          <cell r="T479"/>
          <cell r="U479"/>
          <cell r="V479"/>
          <cell r="W479">
            <v>0</v>
          </cell>
          <cell r="X479"/>
          <cell r="Y479"/>
          <cell r="Z479"/>
          <cell r="AA479"/>
          <cell r="AB479"/>
          <cell r="AC479"/>
          <cell r="AD479"/>
          <cell r="AE479"/>
          <cell r="AF479"/>
          <cell r="AG479">
            <v>0</v>
          </cell>
          <cell r="AH479"/>
          <cell r="AI479"/>
          <cell r="AJ479"/>
          <cell r="AK479" t="str">
            <v>2 ปี 3 ครั้ง</v>
          </cell>
          <cell r="AL479" t="str">
            <v>Rain</v>
          </cell>
          <cell r="AM479"/>
          <cell r="AN479">
            <v>0</v>
          </cell>
          <cell r="AO479">
            <v>0</v>
          </cell>
          <cell r="AP479"/>
          <cell r="AQ479">
            <v>0</v>
          </cell>
          <cell r="AR479"/>
          <cell r="AS479"/>
          <cell r="AT479"/>
          <cell r="AU479"/>
          <cell r="AV479"/>
          <cell r="AW479"/>
          <cell r="AX479"/>
          <cell r="AY479"/>
          <cell r="AZ479"/>
          <cell r="BA479"/>
          <cell r="BB479"/>
          <cell r="BC479"/>
          <cell r="BD479"/>
          <cell r="BE479"/>
          <cell r="BF479" t="str">
            <v>เหนียว</v>
          </cell>
          <cell r="BG479"/>
          <cell r="BH479"/>
        </row>
        <row r="480">
          <cell r="G480">
            <v>1529</v>
          </cell>
          <cell r="H480"/>
          <cell r="I480"/>
          <cell r="J480">
            <v>11.31</v>
          </cell>
          <cell r="K480">
            <v>11.31</v>
          </cell>
          <cell r="L480"/>
          <cell r="M480"/>
          <cell r="N480" t="str">
            <v>ให้ชาวไร่เช่า</v>
          </cell>
          <cell r="O480"/>
          <cell r="P480"/>
          <cell r="Q480">
            <v>0</v>
          </cell>
          <cell r="R480">
            <v>11.31</v>
          </cell>
          <cell r="S480"/>
          <cell r="T480"/>
          <cell r="U480"/>
          <cell r="V480"/>
          <cell r="W480">
            <v>0</v>
          </cell>
          <cell r="X480"/>
          <cell r="Y480"/>
          <cell r="Z480"/>
          <cell r="AA480"/>
          <cell r="AB480"/>
          <cell r="AC480"/>
          <cell r="AD480"/>
          <cell r="AE480"/>
          <cell r="AF480"/>
          <cell r="AG480">
            <v>0</v>
          </cell>
          <cell r="AH480"/>
          <cell r="AI480"/>
          <cell r="AJ480"/>
          <cell r="AK480" t="str">
            <v>2 ปี 3 ครั้ง</v>
          </cell>
          <cell r="AL480" t="str">
            <v>Rain</v>
          </cell>
          <cell r="AM480"/>
          <cell r="AN480">
            <v>0</v>
          </cell>
          <cell r="AO480">
            <v>0</v>
          </cell>
          <cell r="AP480"/>
          <cell r="AQ480">
            <v>0</v>
          </cell>
          <cell r="AR480"/>
          <cell r="AS480"/>
          <cell r="AT480"/>
          <cell r="AU480"/>
          <cell r="AV480"/>
          <cell r="AW480"/>
          <cell r="AX480"/>
          <cell r="AY480"/>
          <cell r="AZ480"/>
          <cell r="BA480"/>
          <cell r="BB480"/>
          <cell r="BC480"/>
          <cell r="BD480"/>
          <cell r="BE480"/>
          <cell r="BF480" t="str">
            <v>เหนียว</v>
          </cell>
          <cell r="BG480"/>
          <cell r="BH480"/>
        </row>
        <row r="481">
          <cell r="G481">
            <v>1530</v>
          </cell>
          <cell r="H481"/>
          <cell r="I481"/>
          <cell r="J481">
            <v>10.34</v>
          </cell>
          <cell r="K481">
            <v>10.34</v>
          </cell>
          <cell r="L481"/>
          <cell r="M481"/>
          <cell r="N481" t="str">
            <v>ให้ชาวไร่เช่า</v>
          </cell>
          <cell r="O481" t="str">
            <v>พิพาท</v>
          </cell>
          <cell r="P481"/>
          <cell r="Q481">
            <v>0</v>
          </cell>
          <cell r="R481">
            <v>10.34</v>
          </cell>
          <cell r="S481"/>
          <cell r="T481"/>
          <cell r="U481"/>
          <cell r="V481"/>
          <cell r="W481">
            <v>0</v>
          </cell>
          <cell r="X481"/>
          <cell r="Y481"/>
          <cell r="Z481"/>
          <cell r="AA481"/>
          <cell r="AB481"/>
          <cell r="AC481"/>
          <cell r="AD481"/>
          <cell r="AE481"/>
          <cell r="AF481"/>
          <cell r="AG481">
            <v>0</v>
          </cell>
          <cell r="AH481"/>
          <cell r="AI481"/>
          <cell r="AJ481"/>
          <cell r="AK481" t="str">
            <v>2 ปี 3 ครั้ง</v>
          </cell>
          <cell r="AL481">
            <v>0</v>
          </cell>
          <cell r="AM481"/>
          <cell r="AN481">
            <v>0</v>
          </cell>
          <cell r="AO481">
            <v>0</v>
          </cell>
          <cell r="AP481"/>
          <cell r="AQ481">
            <v>0</v>
          </cell>
          <cell r="AR481"/>
          <cell r="AS481"/>
          <cell r="AT481"/>
          <cell r="AU481"/>
          <cell r="AV481"/>
          <cell r="AW481"/>
          <cell r="AX481"/>
          <cell r="AY481"/>
          <cell r="AZ481"/>
          <cell r="BA481"/>
          <cell r="BB481"/>
          <cell r="BC481"/>
          <cell r="BD481"/>
          <cell r="BE481"/>
          <cell r="BF481" t="str">
            <v>เหนียว</v>
          </cell>
          <cell r="BG481"/>
          <cell r="BH481"/>
        </row>
        <row r="482">
          <cell r="G482">
            <v>1531</v>
          </cell>
          <cell r="H482"/>
          <cell r="I482"/>
          <cell r="J482">
            <v>14.86</v>
          </cell>
          <cell r="K482">
            <v>14.86</v>
          </cell>
          <cell r="L482"/>
          <cell r="M482"/>
          <cell r="N482" t="str">
            <v>ให้ชาวไร่เช่า</v>
          </cell>
          <cell r="O482" t="str">
            <v>ชาวไร่เช่า</v>
          </cell>
          <cell r="P482"/>
          <cell r="Q482">
            <v>0</v>
          </cell>
          <cell r="R482">
            <v>14.86</v>
          </cell>
          <cell r="S482"/>
          <cell r="T482"/>
          <cell r="U482"/>
          <cell r="V482"/>
          <cell r="W482">
            <v>0</v>
          </cell>
          <cell r="X482"/>
          <cell r="Y482"/>
          <cell r="Z482"/>
          <cell r="AA482"/>
          <cell r="AB482"/>
          <cell r="AC482"/>
          <cell r="AD482"/>
          <cell r="AE482"/>
          <cell r="AF482"/>
          <cell r="AG482">
            <v>0</v>
          </cell>
          <cell r="AH482"/>
          <cell r="AI482"/>
          <cell r="AJ482"/>
          <cell r="AK482" t="str">
            <v>2 ปี 3 ครั้ง</v>
          </cell>
          <cell r="AL482">
            <v>0</v>
          </cell>
          <cell r="AM482"/>
          <cell r="AN482">
            <v>0</v>
          </cell>
          <cell r="AO482">
            <v>0</v>
          </cell>
          <cell r="AP482"/>
          <cell r="AQ482">
            <v>0</v>
          </cell>
          <cell r="AR482"/>
          <cell r="AS482"/>
          <cell r="AT482"/>
          <cell r="AU482"/>
          <cell r="AV482"/>
          <cell r="AW482"/>
          <cell r="AX482"/>
          <cell r="AY482"/>
          <cell r="AZ482"/>
          <cell r="BA482"/>
          <cell r="BB482"/>
          <cell r="BC482"/>
          <cell r="BD482"/>
          <cell r="BE482"/>
          <cell r="BF482" t="str">
            <v>เหนียว</v>
          </cell>
          <cell r="BG482"/>
          <cell r="BH482"/>
        </row>
        <row r="483">
          <cell r="G483">
            <v>1534</v>
          </cell>
          <cell r="H483"/>
          <cell r="I483"/>
          <cell r="J483">
            <v>29.89</v>
          </cell>
          <cell r="K483">
            <v>29.89</v>
          </cell>
          <cell r="L483"/>
          <cell r="M483"/>
          <cell r="N483" t="str">
            <v>ให้ชาวไร่เช่า</v>
          </cell>
          <cell r="O483" t="str">
            <v>พิพาท</v>
          </cell>
          <cell r="P483"/>
          <cell r="Q483">
            <v>0</v>
          </cell>
          <cell r="R483">
            <v>29.89</v>
          </cell>
          <cell r="S483"/>
          <cell r="T483"/>
          <cell r="U483"/>
          <cell r="V483"/>
          <cell r="W483">
            <v>0</v>
          </cell>
          <cell r="X483"/>
          <cell r="Y483"/>
          <cell r="Z483"/>
          <cell r="AA483"/>
          <cell r="AB483"/>
          <cell r="AC483"/>
          <cell r="AD483"/>
          <cell r="AE483"/>
          <cell r="AF483"/>
          <cell r="AG483">
            <v>0</v>
          </cell>
          <cell r="AH483"/>
          <cell r="AI483"/>
          <cell r="AJ483"/>
          <cell r="AK483" t="str">
            <v>2 ปี 3 ครั้ง</v>
          </cell>
          <cell r="AL483">
            <v>0</v>
          </cell>
          <cell r="AM483"/>
          <cell r="AN483">
            <v>0</v>
          </cell>
          <cell r="AO483">
            <v>0</v>
          </cell>
          <cell r="AP483"/>
          <cell r="AQ483">
            <v>0</v>
          </cell>
          <cell r="AR483"/>
          <cell r="AS483"/>
          <cell r="AT483"/>
          <cell r="AU483"/>
          <cell r="AV483"/>
          <cell r="AW483"/>
          <cell r="AX483"/>
          <cell r="AY483"/>
          <cell r="AZ483"/>
          <cell r="BA483"/>
          <cell r="BB483"/>
          <cell r="BC483"/>
          <cell r="BD483"/>
          <cell r="BE483"/>
          <cell r="BF483" t="str">
            <v>เหนียว</v>
          </cell>
          <cell r="BG483"/>
          <cell r="BH483"/>
        </row>
        <row r="484">
          <cell r="G484">
            <v>1535</v>
          </cell>
          <cell r="H484"/>
          <cell r="I484"/>
          <cell r="J484">
            <v>35.090000000000003</v>
          </cell>
          <cell r="K484">
            <v>35.090000000000003</v>
          </cell>
          <cell r="L484"/>
          <cell r="M484"/>
          <cell r="N484" t="str">
            <v>ให้ชาวไร่เช่า</v>
          </cell>
          <cell r="O484" t="str">
            <v>ชาวไร่เช่า</v>
          </cell>
          <cell r="P484"/>
          <cell r="Q484">
            <v>0</v>
          </cell>
          <cell r="R484">
            <v>35.090000000000003</v>
          </cell>
          <cell r="S484"/>
          <cell r="T484"/>
          <cell r="U484"/>
          <cell r="V484"/>
          <cell r="W484">
            <v>0</v>
          </cell>
          <cell r="X484"/>
          <cell r="Y484"/>
          <cell r="Z484"/>
          <cell r="AA484"/>
          <cell r="AB484"/>
          <cell r="AC484"/>
          <cell r="AD484"/>
          <cell r="AE484"/>
          <cell r="AF484"/>
          <cell r="AG484">
            <v>0</v>
          </cell>
          <cell r="AH484"/>
          <cell r="AI484"/>
          <cell r="AJ484"/>
          <cell r="AK484" t="str">
            <v>2 ปี 3 ครั้ง</v>
          </cell>
          <cell r="AL484">
            <v>0</v>
          </cell>
          <cell r="AM484"/>
          <cell r="AN484">
            <v>0</v>
          </cell>
          <cell r="AO484">
            <v>0</v>
          </cell>
          <cell r="AP484"/>
          <cell r="AQ484">
            <v>0</v>
          </cell>
          <cell r="AR484"/>
          <cell r="AS484"/>
          <cell r="AT484"/>
          <cell r="AU484"/>
          <cell r="AV484"/>
          <cell r="AW484"/>
          <cell r="AX484"/>
          <cell r="AY484"/>
          <cell r="AZ484"/>
          <cell r="BA484"/>
          <cell r="BB484"/>
          <cell r="BC484"/>
          <cell r="BD484"/>
          <cell r="BE484"/>
          <cell r="BF484" t="str">
            <v>เหนียว</v>
          </cell>
          <cell r="BG484"/>
          <cell r="BH484"/>
        </row>
        <row r="485">
          <cell r="G485">
            <v>1539</v>
          </cell>
          <cell r="H485"/>
          <cell r="I485"/>
          <cell r="J485">
            <v>9.44</v>
          </cell>
          <cell r="K485">
            <v>9.44</v>
          </cell>
          <cell r="L485"/>
          <cell r="M485"/>
          <cell r="N485" t="str">
            <v>ให้ชาวไร่เช่า</v>
          </cell>
          <cell r="O485" t="str">
            <v>ชาวไร่เช่า</v>
          </cell>
          <cell r="P485"/>
          <cell r="Q485">
            <v>0</v>
          </cell>
          <cell r="R485">
            <v>9.44</v>
          </cell>
          <cell r="S485"/>
          <cell r="T485"/>
          <cell r="U485"/>
          <cell r="V485"/>
          <cell r="W485">
            <v>0</v>
          </cell>
          <cell r="X485"/>
          <cell r="Y485"/>
          <cell r="Z485"/>
          <cell r="AA485"/>
          <cell r="AB485"/>
          <cell r="AC485"/>
          <cell r="AD485"/>
          <cell r="AE485"/>
          <cell r="AF485"/>
          <cell r="AG485">
            <v>0</v>
          </cell>
          <cell r="AH485"/>
          <cell r="AI485"/>
          <cell r="AJ485"/>
          <cell r="AK485" t="str">
            <v>2 ปี 3 ครั้ง</v>
          </cell>
          <cell r="AL485">
            <v>0</v>
          </cell>
          <cell r="AM485"/>
          <cell r="AN485">
            <v>0</v>
          </cell>
          <cell r="AO485">
            <v>0</v>
          </cell>
          <cell r="AP485"/>
          <cell r="AQ485">
            <v>0</v>
          </cell>
          <cell r="AR485"/>
          <cell r="AS485"/>
          <cell r="AT485"/>
          <cell r="AU485"/>
          <cell r="AV485"/>
          <cell r="AW485"/>
          <cell r="AX485"/>
          <cell r="AY485"/>
          <cell r="AZ485"/>
          <cell r="BA485"/>
          <cell r="BB485"/>
          <cell r="BC485"/>
          <cell r="BD485"/>
          <cell r="BE485"/>
          <cell r="BF485" t="str">
            <v>เหนียว</v>
          </cell>
          <cell r="BG485"/>
          <cell r="BH485"/>
        </row>
        <row r="486">
          <cell r="G486">
            <v>1540</v>
          </cell>
          <cell r="H486" t="str">
            <v>BSC</v>
          </cell>
          <cell r="I486"/>
          <cell r="J486">
            <v>76.03</v>
          </cell>
          <cell r="K486">
            <v>76.03</v>
          </cell>
          <cell r="L486"/>
          <cell r="M486"/>
          <cell r="N486" t="str">
            <v>ให้ชาวไร่เช่า</v>
          </cell>
          <cell r="O486" t="str">
            <v>แผนปลูกยูคา</v>
          </cell>
          <cell r="P486"/>
          <cell r="Q486">
            <v>0</v>
          </cell>
          <cell r="R486">
            <v>76.03</v>
          </cell>
          <cell r="S486"/>
          <cell r="T486"/>
          <cell r="U486"/>
          <cell r="V486"/>
          <cell r="W486">
            <v>0</v>
          </cell>
          <cell r="X486"/>
          <cell r="Y486"/>
          <cell r="Z486"/>
          <cell r="AA486"/>
          <cell r="AB486"/>
          <cell r="AC486"/>
          <cell r="AD486"/>
          <cell r="AE486"/>
          <cell r="AF486"/>
          <cell r="AG486">
            <v>0</v>
          </cell>
          <cell r="AH486"/>
          <cell r="AI486"/>
          <cell r="AJ486"/>
          <cell r="AK486" t="str">
            <v>2 ปี 3 ครั้ง</v>
          </cell>
          <cell r="AL486">
            <v>0</v>
          </cell>
          <cell r="AM486"/>
          <cell r="AN486">
            <v>0</v>
          </cell>
          <cell r="AO486">
            <v>0</v>
          </cell>
          <cell r="AP486"/>
          <cell r="AQ486">
            <v>0</v>
          </cell>
          <cell r="AR486"/>
          <cell r="AS486"/>
          <cell r="AT486"/>
          <cell r="AU486"/>
          <cell r="AV486"/>
          <cell r="AW486"/>
          <cell r="AX486"/>
          <cell r="AY486"/>
          <cell r="AZ486"/>
          <cell r="BA486"/>
          <cell r="BB486"/>
          <cell r="BC486"/>
          <cell r="BD486"/>
          <cell r="BE486"/>
          <cell r="BF486" t="str">
            <v>เหนียว</v>
          </cell>
          <cell r="BG486"/>
          <cell r="BH486"/>
        </row>
        <row r="487">
          <cell r="G487">
            <v>1543</v>
          </cell>
          <cell r="H487"/>
          <cell r="I487"/>
          <cell r="J487">
            <v>37.130000000000003</v>
          </cell>
          <cell r="K487">
            <v>37.130000000000003</v>
          </cell>
          <cell r="L487"/>
          <cell r="M487"/>
          <cell r="N487" t="str">
            <v>ให้ชาวไร่เช่า</v>
          </cell>
          <cell r="O487" t="str">
            <v>แผนปลูกยูคา</v>
          </cell>
          <cell r="P487"/>
          <cell r="Q487">
            <v>0</v>
          </cell>
          <cell r="R487">
            <v>37.130000000000003</v>
          </cell>
          <cell r="S487"/>
          <cell r="T487"/>
          <cell r="U487"/>
          <cell r="V487"/>
          <cell r="W487">
            <v>0</v>
          </cell>
          <cell r="X487"/>
          <cell r="Y487"/>
          <cell r="Z487"/>
          <cell r="AA487"/>
          <cell r="AB487"/>
          <cell r="AC487"/>
          <cell r="AD487"/>
          <cell r="AE487"/>
          <cell r="AF487"/>
          <cell r="AG487">
            <v>0</v>
          </cell>
          <cell r="AH487"/>
          <cell r="AI487"/>
          <cell r="AJ487"/>
          <cell r="AK487" t="str">
            <v>2 ปี 3 ครั้ง</v>
          </cell>
          <cell r="AL487">
            <v>0</v>
          </cell>
          <cell r="AM487"/>
          <cell r="AN487">
            <v>0</v>
          </cell>
          <cell r="AO487">
            <v>0</v>
          </cell>
          <cell r="AP487"/>
          <cell r="AQ487">
            <v>0</v>
          </cell>
          <cell r="AR487"/>
          <cell r="AS487"/>
          <cell r="AT487"/>
          <cell r="AU487"/>
          <cell r="AV487"/>
          <cell r="AW487"/>
          <cell r="AX487"/>
          <cell r="AY487"/>
          <cell r="AZ487"/>
          <cell r="BA487"/>
          <cell r="BB487"/>
          <cell r="BC487"/>
          <cell r="BD487"/>
          <cell r="BE487"/>
          <cell r="BF487" t="str">
            <v>เหนียว</v>
          </cell>
          <cell r="BG487"/>
          <cell r="BH487"/>
        </row>
        <row r="488">
          <cell r="G488">
            <v>1544</v>
          </cell>
          <cell r="H488"/>
          <cell r="I488"/>
          <cell r="J488">
            <v>32.090000000000003</v>
          </cell>
          <cell r="K488">
            <v>32.090000000000003</v>
          </cell>
          <cell r="L488"/>
          <cell r="M488"/>
          <cell r="N488" t="str">
            <v>ให้ชาวไร่เช่า</v>
          </cell>
          <cell r="O488" t="str">
            <v>แผนปลูกยูคา</v>
          </cell>
          <cell r="P488"/>
          <cell r="Q488">
            <v>0</v>
          </cell>
          <cell r="R488">
            <v>32.090000000000003</v>
          </cell>
          <cell r="S488"/>
          <cell r="T488"/>
          <cell r="U488"/>
          <cell r="V488"/>
          <cell r="W488">
            <v>0</v>
          </cell>
          <cell r="X488"/>
          <cell r="Y488"/>
          <cell r="Z488"/>
          <cell r="AA488"/>
          <cell r="AB488"/>
          <cell r="AC488"/>
          <cell r="AD488"/>
          <cell r="AE488"/>
          <cell r="AF488"/>
          <cell r="AG488">
            <v>0</v>
          </cell>
          <cell r="AH488"/>
          <cell r="AI488"/>
          <cell r="AJ488"/>
          <cell r="AK488" t="str">
            <v>2 ปี 3 ครั้ง</v>
          </cell>
          <cell r="AL488">
            <v>0</v>
          </cell>
          <cell r="AM488"/>
          <cell r="AN488">
            <v>0</v>
          </cell>
          <cell r="AO488">
            <v>0</v>
          </cell>
          <cell r="AP488"/>
          <cell r="AQ488">
            <v>0</v>
          </cell>
          <cell r="AR488"/>
          <cell r="AS488"/>
          <cell r="AT488"/>
          <cell r="AU488"/>
          <cell r="AV488"/>
          <cell r="AW488"/>
          <cell r="AX488"/>
          <cell r="AY488"/>
          <cell r="AZ488"/>
          <cell r="BA488"/>
          <cell r="BB488"/>
          <cell r="BC488"/>
          <cell r="BD488"/>
          <cell r="BE488"/>
          <cell r="BF488" t="str">
            <v>เหนียว</v>
          </cell>
          <cell r="BG488"/>
          <cell r="BH488"/>
        </row>
        <row r="489">
          <cell r="G489">
            <v>1545</v>
          </cell>
          <cell r="H489"/>
          <cell r="I489"/>
          <cell r="J489">
            <v>7.55</v>
          </cell>
          <cell r="K489">
            <v>7.55</v>
          </cell>
          <cell r="L489"/>
          <cell r="M489"/>
          <cell r="N489" t="str">
            <v>ให้ชาวไร่เช่า</v>
          </cell>
          <cell r="O489" t="str">
            <v>ชาวไร่เช่า</v>
          </cell>
          <cell r="P489"/>
          <cell r="Q489">
            <v>0</v>
          </cell>
          <cell r="R489">
            <v>7.55</v>
          </cell>
          <cell r="S489"/>
          <cell r="T489"/>
          <cell r="U489"/>
          <cell r="V489"/>
          <cell r="W489">
            <v>0</v>
          </cell>
          <cell r="X489"/>
          <cell r="Y489"/>
          <cell r="Z489"/>
          <cell r="AA489"/>
          <cell r="AB489"/>
          <cell r="AC489"/>
          <cell r="AD489"/>
          <cell r="AE489"/>
          <cell r="AF489"/>
          <cell r="AG489">
            <v>0</v>
          </cell>
          <cell r="AH489"/>
          <cell r="AI489"/>
          <cell r="AJ489"/>
          <cell r="AK489" t="str">
            <v>2 ปี 3 ครั้ง</v>
          </cell>
          <cell r="AL489">
            <v>0</v>
          </cell>
          <cell r="AM489"/>
          <cell r="AN489">
            <v>0</v>
          </cell>
          <cell r="AO489">
            <v>0</v>
          </cell>
          <cell r="AP489"/>
          <cell r="AQ489">
            <v>0</v>
          </cell>
          <cell r="AR489"/>
          <cell r="AS489"/>
          <cell r="AT489"/>
          <cell r="AU489"/>
          <cell r="AV489"/>
          <cell r="AW489"/>
          <cell r="AX489"/>
          <cell r="AY489"/>
          <cell r="AZ489"/>
          <cell r="BA489"/>
          <cell r="BB489"/>
          <cell r="BC489"/>
          <cell r="BD489"/>
          <cell r="BE489"/>
          <cell r="BF489" t="str">
            <v>เหนียว</v>
          </cell>
          <cell r="BG489"/>
          <cell r="BH489"/>
        </row>
        <row r="490">
          <cell r="G490">
            <v>1546</v>
          </cell>
          <cell r="H490" t="str">
            <v>BSC</v>
          </cell>
          <cell r="I490"/>
          <cell r="J490">
            <v>6.87</v>
          </cell>
          <cell r="K490">
            <v>6.87</v>
          </cell>
          <cell r="L490"/>
          <cell r="M490"/>
          <cell r="N490" t="str">
            <v>ให้ชาวไร่เช่า</v>
          </cell>
          <cell r="O490"/>
          <cell r="P490"/>
          <cell r="Q490">
            <v>0</v>
          </cell>
          <cell r="R490">
            <v>6.87</v>
          </cell>
          <cell r="S490"/>
          <cell r="T490"/>
          <cell r="U490"/>
          <cell r="V490"/>
          <cell r="W490">
            <v>0</v>
          </cell>
          <cell r="X490"/>
          <cell r="Y490"/>
          <cell r="Z490"/>
          <cell r="AA490"/>
          <cell r="AB490"/>
          <cell r="AC490"/>
          <cell r="AD490"/>
          <cell r="AE490"/>
          <cell r="AF490"/>
          <cell r="AG490">
            <v>0</v>
          </cell>
          <cell r="AH490"/>
          <cell r="AI490"/>
          <cell r="AJ490"/>
          <cell r="AK490" t="str">
            <v>2 ปี 3 ครั้ง</v>
          </cell>
          <cell r="AL490" t="str">
            <v>Rain</v>
          </cell>
          <cell r="AM490"/>
          <cell r="AN490">
            <v>0</v>
          </cell>
          <cell r="AO490">
            <v>0</v>
          </cell>
          <cell r="AP490"/>
          <cell r="AQ490">
            <v>0</v>
          </cell>
          <cell r="AR490"/>
          <cell r="AS490"/>
          <cell r="AT490"/>
          <cell r="AU490"/>
          <cell r="AV490"/>
          <cell r="AW490"/>
          <cell r="AX490"/>
          <cell r="AY490"/>
          <cell r="AZ490"/>
          <cell r="BA490"/>
          <cell r="BB490"/>
          <cell r="BC490"/>
          <cell r="BD490"/>
          <cell r="BE490"/>
          <cell r="BF490" t="str">
            <v>เหนียว</v>
          </cell>
          <cell r="BG490"/>
          <cell r="BH490"/>
        </row>
        <row r="491">
          <cell r="G491" t="str">
            <v>1546/1</v>
          </cell>
          <cell r="H491"/>
          <cell r="I491"/>
          <cell r="J491">
            <v>8</v>
          </cell>
          <cell r="K491">
            <v>8</v>
          </cell>
          <cell r="L491"/>
          <cell r="M491"/>
          <cell r="N491" t="str">
            <v>ให้ชาวไร่เช่า</v>
          </cell>
          <cell r="O491"/>
          <cell r="P491"/>
          <cell r="Q491">
            <v>0</v>
          </cell>
          <cell r="R491">
            <v>8</v>
          </cell>
          <cell r="S491"/>
          <cell r="T491"/>
          <cell r="U491"/>
          <cell r="V491"/>
          <cell r="W491">
            <v>0</v>
          </cell>
          <cell r="X491"/>
          <cell r="Y491"/>
          <cell r="Z491"/>
          <cell r="AA491"/>
          <cell r="AB491"/>
          <cell r="AC491"/>
          <cell r="AD491"/>
          <cell r="AE491"/>
          <cell r="AF491"/>
          <cell r="AG491">
            <v>0</v>
          </cell>
          <cell r="AH491"/>
          <cell r="AI491"/>
          <cell r="AJ491"/>
          <cell r="AK491" t="str">
            <v>2 ปี 3 ครั้ง</v>
          </cell>
          <cell r="AL491" t="str">
            <v>Rain</v>
          </cell>
          <cell r="AM491"/>
          <cell r="AN491">
            <v>0</v>
          </cell>
          <cell r="AO491">
            <v>0</v>
          </cell>
          <cell r="AP491"/>
          <cell r="AQ491">
            <v>0</v>
          </cell>
          <cell r="AR491"/>
          <cell r="AS491"/>
          <cell r="AT491"/>
          <cell r="AU491"/>
          <cell r="AV491"/>
          <cell r="AW491"/>
          <cell r="AX491"/>
          <cell r="AY491"/>
          <cell r="AZ491"/>
          <cell r="BA491"/>
          <cell r="BB491"/>
          <cell r="BC491"/>
          <cell r="BD491"/>
          <cell r="BE491"/>
          <cell r="BF491" t="str">
            <v>เหนียว</v>
          </cell>
          <cell r="BG491"/>
          <cell r="BH491"/>
        </row>
        <row r="492">
          <cell r="G492" t="str">
            <v>1546/2</v>
          </cell>
          <cell r="H492"/>
          <cell r="I492"/>
          <cell r="J492">
            <v>6.79</v>
          </cell>
          <cell r="K492">
            <v>6.79</v>
          </cell>
          <cell r="L492"/>
          <cell r="M492"/>
          <cell r="N492" t="str">
            <v>ให้ชาวไร่เช่า</v>
          </cell>
          <cell r="O492"/>
          <cell r="P492"/>
          <cell r="Q492">
            <v>0</v>
          </cell>
          <cell r="R492">
            <v>6.79</v>
          </cell>
          <cell r="S492"/>
          <cell r="T492"/>
          <cell r="U492"/>
          <cell r="V492"/>
          <cell r="W492">
            <v>0</v>
          </cell>
          <cell r="X492"/>
          <cell r="Y492"/>
          <cell r="Z492"/>
          <cell r="AA492"/>
          <cell r="AB492"/>
          <cell r="AC492"/>
          <cell r="AD492"/>
          <cell r="AE492"/>
          <cell r="AF492"/>
          <cell r="AG492">
            <v>0</v>
          </cell>
          <cell r="AH492"/>
          <cell r="AI492"/>
          <cell r="AJ492"/>
          <cell r="AK492" t="str">
            <v>2 ปี 3 ครั้ง</v>
          </cell>
          <cell r="AL492" t="str">
            <v>Rain</v>
          </cell>
          <cell r="AM492"/>
          <cell r="AN492">
            <v>0</v>
          </cell>
          <cell r="AO492">
            <v>0</v>
          </cell>
          <cell r="AP492"/>
          <cell r="AQ492">
            <v>0</v>
          </cell>
          <cell r="AR492"/>
          <cell r="AS492"/>
          <cell r="AT492"/>
          <cell r="AU492"/>
          <cell r="AV492"/>
          <cell r="AW492"/>
          <cell r="AX492"/>
          <cell r="AY492"/>
          <cell r="AZ492"/>
          <cell r="BA492"/>
          <cell r="BB492"/>
          <cell r="BC492"/>
          <cell r="BD492"/>
          <cell r="BE492"/>
          <cell r="BF492" t="str">
            <v>เหนียว</v>
          </cell>
          <cell r="BG492"/>
          <cell r="BH492"/>
        </row>
        <row r="493">
          <cell r="G493" t="str">
            <v>1546/3</v>
          </cell>
          <cell r="H493"/>
          <cell r="I493"/>
          <cell r="J493">
            <v>8.74</v>
          </cell>
          <cell r="K493">
            <v>8.74</v>
          </cell>
          <cell r="L493"/>
          <cell r="M493"/>
          <cell r="N493" t="str">
            <v>ให้ชาวไร่เช่า</v>
          </cell>
          <cell r="O493"/>
          <cell r="P493"/>
          <cell r="Q493">
            <v>0</v>
          </cell>
          <cell r="R493">
            <v>8.74</v>
          </cell>
          <cell r="S493"/>
          <cell r="T493"/>
          <cell r="U493"/>
          <cell r="V493"/>
          <cell r="W493">
            <v>0</v>
          </cell>
          <cell r="X493"/>
          <cell r="Y493"/>
          <cell r="Z493"/>
          <cell r="AA493"/>
          <cell r="AB493"/>
          <cell r="AC493"/>
          <cell r="AD493"/>
          <cell r="AE493"/>
          <cell r="AF493"/>
          <cell r="AG493">
            <v>0</v>
          </cell>
          <cell r="AH493"/>
          <cell r="AI493"/>
          <cell r="AJ493"/>
          <cell r="AK493" t="str">
            <v>2 ปี 3 ครั้ง</v>
          </cell>
          <cell r="AL493" t="str">
            <v>Rain</v>
          </cell>
          <cell r="AM493"/>
          <cell r="AN493">
            <v>0</v>
          </cell>
          <cell r="AO493">
            <v>0</v>
          </cell>
          <cell r="AP493"/>
          <cell r="AQ493">
            <v>0</v>
          </cell>
          <cell r="AR493"/>
          <cell r="AS493"/>
          <cell r="AT493"/>
          <cell r="AU493"/>
          <cell r="AV493"/>
          <cell r="AW493"/>
          <cell r="AX493"/>
          <cell r="AY493"/>
          <cell r="AZ493"/>
          <cell r="BA493"/>
          <cell r="BB493"/>
          <cell r="BC493"/>
          <cell r="BD493"/>
          <cell r="BE493"/>
          <cell r="BF493" t="str">
            <v>เหนียว</v>
          </cell>
          <cell r="BG493"/>
          <cell r="BH493"/>
        </row>
        <row r="494">
          <cell r="G494">
            <v>1548</v>
          </cell>
          <cell r="H494"/>
          <cell r="I494"/>
          <cell r="J494">
            <v>35.56</v>
          </cell>
          <cell r="K494">
            <v>35.56</v>
          </cell>
          <cell r="L494"/>
          <cell r="M494"/>
          <cell r="N494" t="str">
            <v>ให้ชาวไร่เช่า</v>
          </cell>
          <cell r="O494" t="str">
            <v>แผนปลูกยูคา</v>
          </cell>
          <cell r="P494"/>
          <cell r="Q494">
            <v>0</v>
          </cell>
          <cell r="R494">
            <v>35.56</v>
          </cell>
          <cell r="S494"/>
          <cell r="T494"/>
          <cell r="U494"/>
          <cell r="V494"/>
          <cell r="W494">
            <v>0</v>
          </cell>
          <cell r="X494"/>
          <cell r="Y494"/>
          <cell r="Z494"/>
          <cell r="AA494"/>
          <cell r="AB494"/>
          <cell r="AC494"/>
          <cell r="AD494"/>
          <cell r="AE494"/>
          <cell r="AF494"/>
          <cell r="AG494">
            <v>0</v>
          </cell>
          <cell r="AH494"/>
          <cell r="AI494"/>
          <cell r="AJ494"/>
          <cell r="AK494" t="str">
            <v>2 ปี 3 ครั้ง</v>
          </cell>
          <cell r="AL494">
            <v>0</v>
          </cell>
          <cell r="AM494"/>
          <cell r="AN494">
            <v>0</v>
          </cell>
          <cell r="AO494">
            <v>0</v>
          </cell>
          <cell r="AP494"/>
          <cell r="AQ494">
            <v>0</v>
          </cell>
          <cell r="AR494"/>
          <cell r="AS494"/>
          <cell r="AT494"/>
          <cell r="AU494"/>
          <cell r="AV494"/>
          <cell r="AW494"/>
          <cell r="AX494"/>
          <cell r="AY494"/>
          <cell r="AZ494"/>
          <cell r="BA494"/>
          <cell r="BB494"/>
          <cell r="BC494"/>
          <cell r="BD494"/>
          <cell r="BE494"/>
          <cell r="BF494" t="str">
            <v>เหนียว</v>
          </cell>
          <cell r="BG494"/>
          <cell r="BH494"/>
        </row>
        <row r="495">
          <cell r="G495">
            <v>1549</v>
          </cell>
          <cell r="H495"/>
          <cell r="I495"/>
          <cell r="J495">
            <v>16.87</v>
          </cell>
          <cell r="K495">
            <v>16.87</v>
          </cell>
          <cell r="L495"/>
          <cell r="M495"/>
          <cell r="N495" t="str">
            <v>ให้ชาวไร่เช่า</v>
          </cell>
          <cell r="O495" t="str">
            <v>ชาวไร่เช่า</v>
          </cell>
          <cell r="P495"/>
          <cell r="Q495">
            <v>0</v>
          </cell>
          <cell r="R495">
            <v>16.87</v>
          </cell>
          <cell r="S495"/>
          <cell r="T495"/>
          <cell r="U495"/>
          <cell r="V495"/>
          <cell r="W495">
            <v>0</v>
          </cell>
          <cell r="X495"/>
          <cell r="Y495"/>
          <cell r="Z495"/>
          <cell r="AA495"/>
          <cell r="AB495"/>
          <cell r="AC495"/>
          <cell r="AD495"/>
          <cell r="AE495"/>
          <cell r="AF495"/>
          <cell r="AG495">
            <v>0</v>
          </cell>
          <cell r="AH495"/>
          <cell r="AI495"/>
          <cell r="AJ495"/>
          <cell r="AK495" t="str">
            <v>2 ปี 3 ครั้ง</v>
          </cell>
          <cell r="AL495">
            <v>0</v>
          </cell>
          <cell r="AM495"/>
          <cell r="AN495">
            <v>0</v>
          </cell>
          <cell r="AO495">
            <v>0</v>
          </cell>
          <cell r="AP495"/>
          <cell r="AQ495">
            <v>0</v>
          </cell>
          <cell r="AR495"/>
          <cell r="AS495"/>
          <cell r="AT495"/>
          <cell r="AU495"/>
          <cell r="AV495"/>
          <cell r="AW495"/>
          <cell r="AX495"/>
          <cell r="AY495"/>
          <cell r="AZ495"/>
          <cell r="BA495"/>
          <cell r="BB495"/>
          <cell r="BC495"/>
          <cell r="BD495"/>
          <cell r="BE495"/>
          <cell r="BF495" t="str">
            <v>เหนียว</v>
          </cell>
          <cell r="BG495"/>
          <cell r="BH495"/>
        </row>
        <row r="496">
          <cell r="G496">
            <v>1628</v>
          </cell>
          <cell r="H496"/>
          <cell r="I496"/>
          <cell r="J496">
            <v>44.37</v>
          </cell>
          <cell r="K496">
            <v>44.37</v>
          </cell>
          <cell r="L496"/>
          <cell r="M496"/>
          <cell r="N496" t="str">
            <v>ให้ชาวไร่เช่า</v>
          </cell>
          <cell r="O496" t="str">
            <v>ชาวไร่เช่า</v>
          </cell>
          <cell r="P496"/>
          <cell r="Q496">
            <v>0</v>
          </cell>
          <cell r="R496">
            <v>44.37</v>
          </cell>
          <cell r="S496"/>
          <cell r="T496"/>
          <cell r="U496"/>
          <cell r="V496"/>
          <cell r="W496">
            <v>0</v>
          </cell>
          <cell r="X496"/>
          <cell r="Y496"/>
          <cell r="Z496"/>
          <cell r="AA496"/>
          <cell r="AB496"/>
          <cell r="AC496"/>
          <cell r="AD496"/>
          <cell r="AE496"/>
          <cell r="AF496"/>
          <cell r="AG496">
            <v>0</v>
          </cell>
          <cell r="AH496"/>
          <cell r="AI496"/>
          <cell r="AJ496"/>
          <cell r="AK496" t="str">
            <v>2 ปี 3 ครั้ง</v>
          </cell>
          <cell r="AL496">
            <v>0</v>
          </cell>
          <cell r="AM496"/>
          <cell r="AN496">
            <v>0</v>
          </cell>
          <cell r="AO496">
            <v>0</v>
          </cell>
          <cell r="AP496"/>
          <cell r="AQ496">
            <v>0</v>
          </cell>
          <cell r="AR496"/>
          <cell r="AS496"/>
          <cell r="AT496"/>
          <cell r="AU496"/>
          <cell r="AV496"/>
          <cell r="AW496"/>
          <cell r="AX496"/>
          <cell r="AY496"/>
          <cell r="AZ496"/>
          <cell r="BA496"/>
          <cell r="BB496"/>
          <cell r="BC496"/>
          <cell r="BD496"/>
          <cell r="BE496"/>
          <cell r="BF496" t="str">
            <v>เหนียว</v>
          </cell>
          <cell r="BG496"/>
          <cell r="BH496"/>
        </row>
        <row r="497">
          <cell r="G497">
            <v>1629</v>
          </cell>
          <cell r="H497"/>
          <cell r="I497"/>
          <cell r="J497">
            <v>31.88</v>
          </cell>
          <cell r="K497">
            <v>31.88</v>
          </cell>
          <cell r="L497"/>
          <cell r="M497"/>
          <cell r="N497" t="str">
            <v>ให้ชาวไร่เช่า</v>
          </cell>
          <cell r="O497" t="str">
            <v>ชาวไร่เช่า</v>
          </cell>
          <cell r="P497"/>
          <cell r="Q497">
            <v>0</v>
          </cell>
          <cell r="R497">
            <v>31.88</v>
          </cell>
          <cell r="S497"/>
          <cell r="T497"/>
          <cell r="U497"/>
          <cell r="V497"/>
          <cell r="W497">
            <v>0</v>
          </cell>
          <cell r="X497"/>
          <cell r="Y497"/>
          <cell r="Z497"/>
          <cell r="AA497"/>
          <cell r="AB497"/>
          <cell r="AC497"/>
          <cell r="AD497"/>
          <cell r="AE497"/>
          <cell r="AF497"/>
          <cell r="AG497">
            <v>0</v>
          </cell>
          <cell r="AH497"/>
          <cell r="AI497"/>
          <cell r="AJ497"/>
          <cell r="AK497" t="str">
            <v>2 ปี 3 ครั้ง</v>
          </cell>
          <cell r="AL497">
            <v>0</v>
          </cell>
          <cell r="AM497"/>
          <cell r="AN497">
            <v>0</v>
          </cell>
          <cell r="AO497">
            <v>0</v>
          </cell>
          <cell r="AP497"/>
          <cell r="AQ497">
            <v>0</v>
          </cell>
          <cell r="AR497"/>
          <cell r="AS497"/>
          <cell r="AT497"/>
          <cell r="AU497"/>
          <cell r="AV497"/>
          <cell r="AW497"/>
          <cell r="AX497"/>
          <cell r="AY497"/>
          <cell r="AZ497"/>
          <cell r="BA497"/>
          <cell r="BB497"/>
          <cell r="BC497"/>
          <cell r="BD497"/>
          <cell r="BE497"/>
          <cell r="BF497" t="str">
            <v>เหนียว</v>
          </cell>
          <cell r="BG497"/>
          <cell r="BH497"/>
        </row>
        <row r="498">
          <cell r="G498">
            <v>1602</v>
          </cell>
          <cell r="H498" t="str">
            <v>BSC</v>
          </cell>
          <cell r="I498"/>
          <cell r="J498">
            <v>7.78</v>
          </cell>
          <cell r="K498">
            <v>7.78</v>
          </cell>
          <cell r="L498"/>
          <cell r="M498"/>
          <cell r="N498" t="str">
            <v>ให้ชาวไร่เช่า</v>
          </cell>
          <cell r="O498"/>
          <cell r="P498"/>
          <cell r="Q498">
            <v>0</v>
          </cell>
          <cell r="R498">
            <v>7.78</v>
          </cell>
          <cell r="S498"/>
          <cell r="T498"/>
          <cell r="U498"/>
          <cell r="V498"/>
          <cell r="W498">
            <v>0</v>
          </cell>
          <cell r="X498"/>
          <cell r="Y498"/>
          <cell r="Z498"/>
          <cell r="AA498"/>
          <cell r="AB498"/>
          <cell r="AC498"/>
          <cell r="AD498"/>
          <cell r="AE498"/>
          <cell r="AF498"/>
          <cell r="AG498">
            <v>7.7300771208226218</v>
          </cell>
          <cell r="AH498"/>
          <cell r="AI498"/>
          <cell r="AJ498"/>
          <cell r="AK498" t="str">
            <v>2 ปี 3 ครั้ง</v>
          </cell>
          <cell r="AL498" t="str">
            <v>Fully</v>
          </cell>
          <cell r="AM498" t="str">
            <v>สระ1637</v>
          </cell>
          <cell r="AN498">
            <v>107587</v>
          </cell>
          <cell r="AO498">
            <v>32276.1</v>
          </cell>
          <cell r="AP498"/>
          <cell r="AQ498">
            <v>0</v>
          </cell>
          <cell r="AR498" t="str">
            <v>Fully</v>
          </cell>
          <cell r="AS498">
            <v>0</v>
          </cell>
          <cell r="AT498"/>
          <cell r="AU498"/>
          <cell r="AV498"/>
          <cell r="AW498">
            <v>0</v>
          </cell>
          <cell r="AX498" t="str">
            <v>น้ำหยดMove</v>
          </cell>
          <cell r="AY498"/>
          <cell r="AZ498"/>
          <cell r="BA498">
            <v>4</v>
          </cell>
          <cell r="BB498" t="str">
            <v>yes</v>
          </cell>
          <cell r="BC498" t="str">
            <v>KK-3</v>
          </cell>
          <cell r="BD498">
            <v>1.85</v>
          </cell>
          <cell r="BE498" t="str">
            <v>คู่</v>
          </cell>
          <cell r="BF498" t="str">
            <v xml:space="preserve">ทราย </v>
          </cell>
          <cell r="BG498"/>
          <cell r="BH498"/>
        </row>
        <row r="499">
          <cell r="G499">
            <v>1603</v>
          </cell>
          <cell r="H499" t="str">
            <v>BSC</v>
          </cell>
          <cell r="I499"/>
          <cell r="J499">
            <v>35.659999999999997</v>
          </cell>
          <cell r="K499">
            <v>37.28</v>
          </cell>
          <cell r="L499"/>
          <cell r="M499"/>
          <cell r="N499" t="str">
            <v>ให้ชาวไร่เช่า</v>
          </cell>
          <cell r="O499"/>
          <cell r="P499"/>
          <cell r="Q499">
            <v>0</v>
          </cell>
          <cell r="R499">
            <v>37.28</v>
          </cell>
          <cell r="S499"/>
          <cell r="T499"/>
          <cell r="U499"/>
          <cell r="V499"/>
          <cell r="W499">
            <v>0</v>
          </cell>
          <cell r="X499"/>
          <cell r="Y499"/>
          <cell r="Z499"/>
          <cell r="AA499"/>
          <cell r="AB499"/>
          <cell r="AC499"/>
          <cell r="AD499"/>
          <cell r="AE499"/>
          <cell r="AF499"/>
          <cell r="AG499">
            <v>0</v>
          </cell>
          <cell r="AH499"/>
          <cell r="AI499"/>
          <cell r="AJ499"/>
          <cell r="AK499" t="str">
            <v>2 ปี 3 ครั้ง</v>
          </cell>
          <cell r="AL499" t="str">
            <v>Fully</v>
          </cell>
          <cell r="AM499" t="str">
            <v>สระ1637</v>
          </cell>
          <cell r="AN499">
            <v>0</v>
          </cell>
          <cell r="AO499">
            <v>0</v>
          </cell>
          <cell r="AP499"/>
          <cell r="AQ499">
            <v>0</v>
          </cell>
          <cell r="AR499" t="str">
            <v>Fully</v>
          </cell>
          <cell r="AS499">
            <v>0</v>
          </cell>
          <cell r="AT499"/>
          <cell r="AU499"/>
          <cell r="AV499"/>
          <cell r="AW499">
            <v>0</v>
          </cell>
          <cell r="AX499" t="str">
            <v>น้ำหยดMove</v>
          </cell>
          <cell r="AY499"/>
          <cell r="AZ499"/>
          <cell r="BA499">
            <v>4</v>
          </cell>
          <cell r="BB499" t="str">
            <v>yes</v>
          </cell>
          <cell r="BC499"/>
          <cell r="BD499"/>
          <cell r="BE499"/>
          <cell r="BF499" t="str">
            <v xml:space="preserve">ทราย </v>
          </cell>
          <cell r="BG499"/>
          <cell r="BH499"/>
        </row>
        <row r="500">
          <cell r="G500">
            <v>1606</v>
          </cell>
          <cell r="H500"/>
          <cell r="I500"/>
          <cell r="J500">
            <v>11.11</v>
          </cell>
          <cell r="K500">
            <v>11.11</v>
          </cell>
          <cell r="L500"/>
          <cell r="M500"/>
          <cell r="N500" t="str">
            <v>ให้ชาวไร่เช่า</v>
          </cell>
          <cell r="O500" t="str">
            <v>พื้นที่ลุ่ม-น้ำขัง</v>
          </cell>
          <cell r="P500"/>
          <cell r="Q500">
            <v>0</v>
          </cell>
          <cell r="R500">
            <v>11.11</v>
          </cell>
          <cell r="S500"/>
          <cell r="T500"/>
          <cell r="U500"/>
          <cell r="V500"/>
          <cell r="W500">
            <v>0</v>
          </cell>
          <cell r="X500"/>
          <cell r="Y500"/>
          <cell r="Z500"/>
          <cell r="AA500"/>
          <cell r="AB500"/>
          <cell r="AC500"/>
          <cell r="AD500"/>
          <cell r="AE500"/>
          <cell r="AF500"/>
          <cell r="AG500">
            <v>0</v>
          </cell>
          <cell r="AH500"/>
          <cell r="AI500"/>
          <cell r="AJ500"/>
          <cell r="AK500" t="str">
            <v>2 ปี 3 ครั้ง</v>
          </cell>
          <cell r="AL500">
            <v>0</v>
          </cell>
          <cell r="AM500"/>
          <cell r="AN500">
            <v>0</v>
          </cell>
          <cell r="AO500">
            <v>0</v>
          </cell>
          <cell r="AP500"/>
          <cell r="AQ500">
            <v>0</v>
          </cell>
          <cell r="AR500"/>
          <cell r="AS500"/>
          <cell r="AT500"/>
          <cell r="AU500"/>
          <cell r="AV500"/>
          <cell r="AW500"/>
          <cell r="AX500"/>
          <cell r="AY500"/>
          <cell r="AZ500"/>
          <cell r="BA500"/>
          <cell r="BB500"/>
          <cell r="BC500"/>
          <cell r="BD500"/>
          <cell r="BE500"/>
          <cell r="BF500" t="str">
            <v xml:space="preserve">ทราย </v>
          </cell>
          <cell r="BG500"/>
          <cell r="BH500"/>
        </row>
        <row r="501">
          <cell r="G501" t="str">
            <v>1606/1</v>
          </cell>
          <cell r="H501" t="str">
            <v>BSC</v>
          </cell>
          <cell r="I501"/>
          <cell r="J501">
            <v>27.91</v>
          </cell>
          <cell r="K501">
            <v>28.51</v>
          </cell>
          <cell r="L501"/>
          <cell r="M501"/>
          <cell r="N501" t="str">
            <v>ให้ชาวไร่เช่า</v>
          </cell>
          <cell r="O501"/>
          <cell r="P501"/>
          <cell r="Q501">
            <v>0</v>
          </cell>
          <cell r="R501">
            <v>28.51</v>
          </cell>
          <cell r="S501"/>
          <cell r="T501"/>
          <cell r="U501"/>
          <cell r="V501"/>
          <cell r="W501">
            <v>0</v>
          </cell>
          <cell r="X501"/>
          <cell r="Y501"/>
          <cell r="Z501"/>
          <cell r="AA501"/>
          <cell r="AB501"/>
          <cell r="AC501"/>
          <cell r="AD501"/>
          <cell r="AE501"/>
          <cell r="AF501"/>
          <cell r="AG501">
            <v>7.7488355428161944</v>
          </cell>
          <cell r="AH501"/>
          <cell r="AI501"/>
          <cell r="AJ501"/>
          <cell r="AK501" t="str">
            <v>2 ปี 3 ครั้ง</v>
          </cell>
          <cell r="AL501" t="str">
            <v>Fully</v>
          </cell>
          <cell r="AM501" t="str">
            <v>สระ1637</v>
          </cell>
          <cell r="AN501">
            <v>0</v>
          </cell>
          <cell r="AO501">
            <v>0</v>
          </cell>
          <cell r="AP501"/>
          <cell r="AQ501">
            <v>0</v>
          </cell>
          <cell r="AR501" t="str">
            <v>Fully</v>
          </cell>
          <cell r="AS501">
            <v>0</v>
          </cell>
          <cell r="AT501"/>
          <cell r="AU501"/>
          <cell r="AV501"/>
          <cell r="AW501">
            <v>0</v>
          </cell>
          <cell r="AX501" t="str">
            <v>น้ำหยดMove</v>
          </cell>
          <cell r="AY501"/>
          <cell r="AZ501"/>
          <cell r="BA501">
            <v>4</v>
          </cell>
          <cell r="BB501" t="str">
            <v>yes</v>
          </cell>
          <cell r="BC501" t="str">
            <v>KK-3</v>
          </cell>
          <cell r="BD501">
            <v>1.85</v>
          </cell>
          <cell r="BE501" t="str">
            <v>คู่</v>
          </cell>
          <cell r="BF501" t="str">
            <v xml:space="preserve">ทราย </v>
          </cell>
          <cell r="BG501"/>
          <cell r="BH501"/>
        </row>
        <row r="502">
          <cell r="G502">
            <v>1609</v>
          </cell>
          <cell r="H502" t="str">
            <v>BSC</v>
          </cell>
          <cell r="I502"/>
          <cell r="J502">
            <v>21.86</v>
          </cell>
          <cell r="K502">
            <v>22.29</v>
          </cell>
          <cell r="L502"/>
          <cell r="M502"/>
          <cell r="N502" t="str">
            <v>ให้ชาวไร่เช่า</v>
          </cell>
          <cell r="O502"/>
          <cell r="P502"/>
          <cell r="Q502">
            <v>0</v>
          </cell>
          <cell r="R502">
            <v>22.29</v>
          </cell>
          <cell r="S502"/>
          <cell r="T502"/>
          <cell r="U502"/>
          <cell r="V502"/>
          <cell r="W502">
            <v>0</v>
          </cell>
          <cell r="X502"/>
          <cell r="Y502"/>
          <cell r="Z502"/>
          <cell r="AA502"/>
          <cell r="AB502"/>
          <cell r="AC502"/>
          <cell r="AD502"/>
          <cell r="AE502"/>
          <cell r="AF502"/>
          <cell r="AG502">
            <v>4.2305580969807881</v>
          </cell>
          <cell r="AH502"/>
          <cell r="AI502"/>
          <cell r="AJ502"/>
          <cell r="AK502" t="str">
            <v>2 ปี 3 ครั้ง</v>
          </cell>
          <cell r="AL502" t="str">
            <v>Fully</v>
          </cell>
          <cell r="AM502" t="str">
            <v>สระ1637</v>
          </cell>
          <cell r="AN502">
            <v>0</v>
          </cell>
          <cell r="AO502">
            <v>0</v>
          </cell>
          <cell r="AP502"/>
          <cell r="AQ502">
            <v>0</v>
          </cell>
          <cell r="AR502" t="str">
            <v>Fully</v>
          </cell>
          <cell r="AS502">
            <v>0</v>
          </cell>
          <cell r="AT502"/>
          <cell r="AU502"/>
          <cell r="AV502"/>
          <cell r="AW502">
            <v>0</v>
          </cell>
          <cell r="AX502" t="str">
            <v>น้ำหยดMove</v>
          </cell>
          <cell r="AY502"/>
          <cell r="AZ502"/>
          <cell r="BA502">
            <v>4</v>
          </cell>
          <cell r="BB502" t="str">
            <v>yes</v>
          </cell>
          <cell r="BC502" t="str">
            <v>KK-3</v>
          </cell>
          <cell r="BD502">
            <v>1.85</v>
          </cell>
          <cell r="BE502" t="str">
            <v>คู่</v>
          </cell>
          <cell r="BF502" t="str">
            <v xml:space="preserve">ทราย </v>
          </cell>
          <cell r="BG502"/>
          <cell r="BH502"/>
        </row>
        <row r="503">
          <cell r="G503" t="str">
            <v>1609/2</v>
          </cell>
          <cell r="H503"/>
          <cell r="I503"/>
          <cell r="J503">
            <v>13.8</v>
          </cell>
          <cell r="K503">
            <v>13.8</v>
          </cell>
          <cell r="L503"/>
          <cell r="M503"/>
          <cell r="N503" t="str">
            <v>ให้ชาวไร่เช่า</v>
          </cell>
          <cell r="O503" t="str">
            <v>พื้นที่ลุ่ม-น้ำขัง</v>
          </cell>
          <cell r="P503"/>
          <cell r="Q503">
            <v>0</v>
          </cell>
          <cell r="R503">
            <v>13.8</v>
          </cell>
          <cell r="S503"/>
          <cell r="T503"/>
          <cell r="U503"/>
          <cell r="V503"/>
          <cell r="W503">
            <v>0</v>
          </cell>
          <cell r="X503"/>
          <cell r="Y503"/>
          <cell r="Z503"/>
          <cell r="AA503"/>
          <cell r="AB503"/>
          <cell r="AC503"/>
          <cell r="AD503"/>
          <cell r="AE503"/>
          <cell r="AF503"/>
          <cell r="AG503">
            <v>0</v>
          </cell>
          <cell r="AH503"/>
          <cell r="AI503"/>
          <cell r="AJ503"/>
          <cell r="AK503" t="str">
            <v>2 ปี 3 ครั้ง</v>
          </cell>
          <cell r="AL503">
            <v>0</v>
          </cell>
          <cell r="AM503"/>
          <cell r="AN503">
            <v>0</v>
          </cell>
          <cell r="AO503">
            <v>0</v>
          </cell>
          <cell r="AP503"/>
          <cell r="AQ503">
            <v>0</v>
          </cell>
          <cell r="AR503"/>
          <cell r="AS503"/>
          <cell r="AT503"/>
          <cell r="AU503"/>
          <cell r="AV503"/>
          <cell r="AW503"/>
          <cell r="AX503"/>
          <cell r="AY503"/>
          <cell r="AZ503"/>
          <cell r="BA503"/>
          <cell r="BB503"/>
          <cell r="BC503"/>
          <cell r="BD503"/>
          <cell r="BE503"/>
          <cell r="BF503" t="str">
            <v xml:space="preserve">ทราย </v>
          </cell>
          <cell r="BG503"/>
          <cell r="BH503"/>
        </row>
        <row r="504">
          <cell r="G504">
            <v>1611</v>
          </cell>
          <cell r="H504"/>
          <cell r="I504"/>
          <cell r="J504">
            <v>19.57</v>
          </cell>
          <cell r="K504">
            <v>19.57</v>
          </cell>
          <cell r="L504"/>
          <cell r="M504"/>
          <cell r="N504" t="str">
            <v>ให้ชาวไร่เช่า</v>
          </cell>
          <cell r="O504"/>
          <cell r="P504"/>
          <cell r="Q504">
            <v>0</v>
          </cell>
          <cell r="R504">
            <v>19.57</v>
          </cell>
          <cell r="S504"/>
          <cell r="T504"/>
          <cell r="U504"/>
          <cell r="V504"/>
          <cell r="W504">
            <v>0</v>
          </cell>
          <cell r="X504"/>
          <cell r="Y504"/>
          <cell r="Z504"/>
          <cell r="AA504"/>
          <cell r="AB504"/>
          <cell r="AC504"/>
          <cell r="AD504"/>
          <cell r="AE504"/>
          <cell r="AF504"/>
          <cell r="AG504">
            <v>0</v>
          </cell>
          <cell r="AH504"/>
          <cell r="AI504"/>
          <cell r="AJ504"/>
          <cell r="AK504" t="str">
            <v>2 ปี 3 ครั้ง</v>
          </cell>
          <cell r="AL504" t="str">
            <v>Fully</v>
          </cell>
          <cell r="AM504"/>
          <cell r="AN504">
            <v>0</v>
          </cell>
          <cell r="AO504">
            <v>0</v>
          </cell>
          <cell r="AP504"/>
          <cell r="AQ504">
            <v>0</v>
          </cell>
          <cell r="AR504"/>
          <cell r="AS504"/>
          <cell r="AT504"/>
          <cell r="AU504"/>
          <cell r="AV504"/>
          <cell r="AW504"/>
          <cell r="AX504"/>
          <cell r="AY504"/>
          <cell r="AZ504"/>
          <cell r="BA504"/>
          <cell r="BB504"/>
          <cell r="BC504"/>
          <cell r="BD504"/>
          <cell r="BE504"/>
          <cell r="BF504" t="str">
            <v xml:space="preserve">ทราย </v>
          </cell>
          <cell r="BG504"/>
          <cell r="BH504"/>
        </row>
        <row r="505">
          <cell r="G505" t="str">
            <v>1611/2</v>
          </cell>
          <cell r="H505"/>
          <cell r="I505"/>
          <cell r="J505">
            <v>17.440000000000001</v>
          </cell>
          <cell r="K505">
            <v>17.440000000000001</v>
          </cell>
          <cell r="L505"/>
          <cell r="M505"/>
          <cell r="N505" t="str">
            <v>ให้ชาวไร่เช่า</v>
          </cell>
          <cell r="O505" t="str">
            <v>พื้นที่ลุ่ม-น้ำขัง</v>
          </cell>
          <cell r="P505"/>
          <cell r="Q505">
            <v>0</v>
          </cell>
          <cell r="R505">
            <v>17.440000000000001</v>
          </cell>
          <cell r="S505"/>
          <cell r="T505"/>
          <cell r="U505"/>
          <cell r="V505"/>
          <cell r="W505">
            <v>0</v>
          </cell>
          <cell r="X505"/>
          <cell r="Y505"/>
          <cell r="Z505"/>
          <cell r="AA505"/>
          <cell r="AB505"/>
          <cell r="AC505"/>
          <cell r="AD505"/>
          <cell r="AE505"/>
          <cell r="AF505"/>
          <cell r="AG505">
            <v>0</v>
          </cell>
          <cell r="AH505"/>
          <cell r="AI505"/>
          <cell r="AJ505"/>
          <cell r="AK505" t="str">
            <v>2 ปี 3 ครั้ง</v>
          </cell>
          <cell r="AL505">
            <v>0</v>
          </cell>
          <cell r="AM505"/>
          <cell r="AN505">
            <v>0</v>
          </cell>
          <cell r="AO505">
            <v>0</v>
          </cell>
          <cell r="AP505"/>
          <cell r="AQ505">
            <v>0</v>
          </cell>
          <cell r="AR505"/>
          <cell r="AS505"/>
          <cell r="AT505"/>
          <cell r="AU505"/>
          <cell r="AV505"/>
          <cell r="AW505"/>
          <cell r="AX505"/>
          <cell r="AY505"/>
          <cell r="AZ505"/>
          <cell r="BA505"/>
          <cell r="BB505"/>
          <cell r="BC505"/>
          <cell r="BD505"/>
          <cell r="BE505"/>
          <cell r="BF505" t="str">
            <v xml:space="preserve">ทราย </v>
          </cell>
          <cell r="BG505"/>
          <cell r="BH505"/>
        </row>
        <row r="506">
          <cell r="G506">
            <v>1613</v>
          </cell>
          <cell r="H506"/>
          <cell r="I506"/>
          <cell r="J506">
            <v>36.43</v>
          </cell>
          <cell r="K506">
            <v>36.43</v>
          </cell>
          <cell r="L506"/>
          <cell r="M506"/>
          <cell r="N506" t="str">
            <v>ให้ชาวไร่เช่า</v>
          </cell>
          <cell r="O506"/>
          <cell r="P506"/>
          <cell r="Q506">
            <v>0</v>
          </cell>
          <cell r="R506">
            <v>36.43</v>
          </cell>
          <cell r="S506"/>
          <cell r="T506"/>
          <cell r="U506"/>
          <cell r="V506"/>
          <cell r="W506">
            <v>0</v>
          </cell>
          <cell r="X506"/>
          <cell r="Y506"/>
          <cell r="Z506"/>
          <cell r="AA506"/>
          <cell r="AB506"/>
          <cell r="AC506"/>
          <cell r="AD506"/>
          <cell r="AE506"/>
          <cell r="AF506"/>
          <cell r="AG506">
            <v>0</v>
          </cell>
          <cell r="AH506"/>
          <cell r="AI506"/>
          <cell r="AJ506"/>
          <cell r="AK506" t="str">
            <v>2 ปี 3 ครั้ง</v>
          </cell>
          <cell r="AL506" t="str">
            <v>Fully</v>
          </cell>
          <cell r="AM506"/>
          <cell r="AN506">
            <v>0</v>
          </cell>
          <cell r="AO506">
            <v>0</v>
          </cell>
          <cell r="AP506"/>
          <cell r="AQ506">
            <v>0</v>
          </cell>
          <cell r="AR506"/>
          <cell r="AS506"/>
          <cell r="AT506"/>
          <cell r="AU506"/>
          <cell r="AV506"/>
          <cell r="AW506"/>
          <cell r="AX506"/>
          <cell r="AY506"/>
          <cell r="AZ506"/>
          <cell r="BA506"/>
          <cell r="BB506"/>
          <cell r="BC506"/>
          <cell r="BD506"/>
          <cell r="BE506"/>
          <cell r="BF506" t="str">
            <v xml:space="preserve">ทราย </v>
          </cell>
          <cell r="BG506"/>
          <cell r="BH506"/>
        </row>
        <row r="507">
          <cell r="G507">
            <v>1616</v>
          </cell>
          <cell r="H507" t="str">
            <v>BSC</v>
          </cell>
          <cell r="I507"/>
          <cell r="J507">
            <v>77.73</v>
          </cell>
          <cell r="K507">
            <v>77.73</v>
          </cell>
          <cell r="L507"/>
          <cell r="M507"/>
          <cell r="N507" t="str">
            <v>ให้ชาวไร่เช่า</v>
          </cell>
          <cell r="O507" t="str">
            <v>ถนน</v>
          </cell>
          <cell r="P507"/>
          <cell r="Q507">
            <v>0</v>
          </cell>
          <cell r="R507">
            <v>77.73</v>
          </cell>
          <cell r="S507"/>
          <cell r="T507"/>
          <cell r="U507"/>
          <cell r="V507"/>
          <cell r="W507">
            <v>0</v>
          </cell>
          <cell r="X507"/>
          <cell r="Y507"/>
          <cell r="Z507"/>
          <cell r="AA507"/>
          <cell r="AB507"/>
          <cell r="AC507"/>
          <cell r="AD507"/>
          <cell r="AE507"/>
          <cell r="AF507"/>
          <cell r="AG507" t="e">
            <v>#DIV/0!</v>
          </cell>
          <cell r="AH507"/>
          <cell r="AI507"/>
          <cell r="AJ507"/>
          <cell r="AK507" t="str">
            <v>2 ปี 3 ครั้ง</v>
          </cell>
          <cell r="AL507" t="str">
            <v>Sup</v>
          </cell>
          <cell r="AM507"/>
          <cell r="AN507">
            <v>132444</v>
          </cell>
          <cell r="AO507">
            <v>92710.799999999988</v>
          </cell>
          <cell r="AP507"/>
          <cell r="AQ507">
            <v>0</v>
          </cell>
          <cell r="AR507"/>
          <cell r="AS507"/>
          <cell r="AT507"/>
          <cell r="AU507"/>
          <cell r="AV507"/>
          <cell r="AW507"/>
          <cell r="AX507"/>
          <cell r="AY507"/>
          <cell r="AZ507"/>
          <cell r="BA507"/>
          <cell r="BB507"/>
          <cell r="BC507"/>
          <cell r="BD507"/>
          <cell r="BE507"/>
          <cell r="BF507" t="str">
            <v xml:space="preserve">ทราย </v>
          </cell>
          <cell r="BG507"/>
          <cell r="BH507"/>
        </row>
        <row r="508">
          <cell r="G508" t="str">
            <v>1619/2</v>
          </cell>
          <cell r="H508"/>
          <cell r="I508"/>
          <cell r="J508">
            <v>115.55</v>
          </cell>
          <cell r="K508">
            <v>115.55</v>
          </cell>
          <cell r="L508"/>
          <cell r="M508"/>
          <cell r="N508" t="str">
            <v>ให้ชาวไร่เช่า</v>
          </cell>
          <cell r="O508"/>
          <cell r="P508"/>
          <cell r="Q508">
            <v>0</v>
          </cell>
          <cell r="R508">
            <v>115.55</v>
          </cell>
          <cell r="S508"/>
          <cell r="T508"/>
          <cell r="U508"/>
          <cell r="V508"/>
          <cell r="W508">
            <v>0</v>
          </cell>
          <cell r="X508"/>
          <cell r="Y508"/>
          <cell r="Z508"/>
          <cell r="AA508"/>
          <cell r="AB508"/>
          <cell r="AC508"/>
          <cell r="AD508"/>
          <cell r="AE508"/>
          <cell r="AF508"/>
          <cell r="AG508">
            <v>11.575094339622641</v>
          </cell>
          <cell r="AH508"/>
          <cell r="AI508"/>
          <cell r="AJ508"/>
          <cell r="AK508" t="str">
            <v>2 ปี 3 ครั้ง</v>
          </cell>
          <cell r="AL508" t="str">
            <v>Fully</v>
          </cell>
          <cell r="AM508" t="str">
            <v>สระ1637</v>
          </cell>
          <cell r="AN508">
            <v>0</v>
          </cell>
          <cell r="AO508">
            <v>0</v>
          </cell>
          <cell r="AP508"/>
          <cell r="AQ508">
            <v>0</v>
          </cell>
          <cell r="AR508" t="str">
            <v>Fully</v>
          </cell>
          <cell r="AS508">
            <v>0</v>
          </cell>
          <cell r="AT508"/>
          <cell r="AU508"/>
          <cell r="AV508"/>
          <cell r="AW508">
            <v>0</v>
          </cell>
          <cell r="AX508" t="str">
            <v>น้ำหยดMove</v>
          </cell>
          <cell r="AY508"/>
          <cell r="AZ508"/>
          <cell r="BA508">
            <v>4</v>
          </cell>
          <cell r="BB508" t="str">
            <v>yes</v>
          </cell>
          <cell r="BC508"/>
          <cell r="BD508"/>
          <cell r="BE508"/>
          <cell r="BF508" t="str">
            <v xml:space="preserve">ทราย </v>
          </cell>
          <cell r="BG508"/>
          <cell r="BH508"/>
        </row>
        <row r="509">
          <cell r="G509">
            <v>1630</v>
          </cell>
          <cell r="H509" t="str">
            <v>BSC</v>
          </cell>
          <cell r="I509"/>
          <cell r="J509">
            <v>35.6</v>
          </cell>
          <cell r="K509">
            <v>35.6</v>
          </cell>
          <cell r="L509"/>
          <cell r="M509"/>
          <cell r="N509" t="str">
            <v>อ้อยตอ 1</v>
          </cell>
          <cell r="O509" t="str">
            <v>ถนน</v>
          </cell>
          <cell r="P509"/>
          <cell r="Q509">
            <v>0</v>
          </cell>
          <cell r="R509"/>
          <cell r="S509"/>
          <cell r="T509"/>
          <cell r="U509">
            <v>35.6</v>
          </cell>
          <cell r="V509"/>
          <cell r="W509">
            <v>35.6</v>
          </cell>
          <cell r="X509">
            <v>391.6</v>
          </cell>
          <cell r="Y509">
            <v>11</v>
          </cell>
          <cell r="Z509">
            <v>12673.6</v>
          </cell>
          <cell r="AA509">
            <v>356</v>
          </cell>
          <cell r="AB509">
            <v>356</v>
          </cell>
          <cell r="AC509">
            <v>10</v>
          </cell>
          <cell r="AD509">
            <v>249.20000000000002</v>
          </cell>
          <cell r="AE509">
            <v>7</v>
          </cell>
          <cell r="AF509"/>
          <cell r="AG509">
            <v>9.3656250000000014</v>
          </cell>
          <cell r="AH509">
            <v>242549</v>
          </cell>
          <cell r="AI509" t="str">
            <v>อ้อยตอ 1</v>
          </cell>
          <cell r="AJ509" t="str">
            <v>อ้อยตอ</v>
          </cell>
          <cell r="AK509" t="str">
            <v>2 ปี 3 ครั้ง</v>
          </cell>
          <cell r="AL509" t="str">
            <v>Sup</v>
          </cell>
          <cell r="AM509"/>
          <cell r="AN509">
            <v>0</v>
          </cell>
          <cell r="AO509">
            <v>0</v>
          </cell>
          <cell r="AP509" t="str">
            <v>ขุดสระใหม่ 1630</v>
          </cell>
          <cell r="AQ509">
            <v>0</v>
          </cell>
          <cell r="AR509" t="str">
            <v>Rain</v>
          </cell>
          <cell r="AS509">
            <v>35.6</v>
          </cell>
          <cell r="AT509"/>
          <cell r="AU509"/>
          <cell r="AV509"/>
          <cell r="AW509"/>
          <cell r="AX509"/>
          <cell r="AY509"/>
          <cell r="AZ509"/>
          <cell r="BA509"/>
          <cell r="BB509"/>
          <cell r="BC509" t="str">
            <v>KK-3</v>
          </cell>
          <cell r="BD509">
            <v>1.85</v>
          </cell>
          <cell r="BE509" t="str">
            <v>คู่</v>
          </cell>
          <cell r="BF509" t="str">
            <v>เหนียว</v>
          </cell>
          <cell r="BG509" t="str">
            <v>ผ่าน</v>
          </cell>
          <cell r="BH509" t="str">
            <v>รถตัด</v>
          </cell>
        </row>
        <row r="510">
          <cell r="G510">
            <v>1631</v>
          </cell>
          <cell r="H510" t="str">
            <v>BSC</v>
          </cell>
          <cell r="I510"/>
          <cell r="J510">
            <v>26.48</v>
          </cell>
          <cell r="K510">
            <v>26.48</v>
          </cell>
          <cell r="L510"/>
          <cell r="M510"/>
          <cell r="N510" t="str">
            <v>อ้อยตอ 1</v>
          </cell>
          <cell r="O510" t="str">
            <v>ถนน</v>
          </cell>
          <cell r="P510"/>
          <cell r="Q510">
            <v>0</v>
          </cell>
          <cell r="R510"/>
          <cell r="S510"/>
          <cell r="T510"/>
          <cell r="U510">
            <v>26.48</v>
          </cell>
          <cell r="V510"/>
          <cell r="W510">
            <v>26.48</v>
          </cell>
          <cell r="X510">
            <v>291.28000000000003</v>
          </cell>
          <cell r="Y510">
            <v>11</v>
          </cell>
          <cell r="Z510">
            <v>7011.9040000000005</v>
          </cell>
          <cell r="AA510">
            <v>264.8</v>
          </cell>
          <cell r="AB510">
            <v>264.8</v>
          </cell>
          <cell r="AC510">
            <v>10</v>
          </cell>
          <cell r="AD510">
            <v>185.36</v>
          </cell>
          <cell r="AE510">
            <v>7</v>
          </cell>
          <cell r="AF510"/>
          <cell r="AG510">
            <v>13.307755102040817</v>
          </cell>
          <cell r="AH510">
            <v>242548</v>
          </cell>
          <cell r="AI510" t="str">
            <v>อ้อยตอ 1</v>
          </cell>
          <cell r="AJ510" t="str">
            <v>อ้อยตอ</v>
          </cell>
          <cell r="AK510" t="str">
            <v>2 ปี 3 ครั้ง</v>
          </cell>
          <cell r="AL510" t="str">
            <v>Sup</v>
          </cell>
          <cell r="AM510"/>
          <cell r="AN510">
            <v>0</v>
          </cell>
          <cell r="AO510">
            <v>0</v>
          </cell>
          <cell r="AP510" t="str">
            <v>ขุดสระใหม่ 1630</v>
          </cell>
          <cell r="AQ510">
            <v>0</v>
          </cell>
          <cell r="AR510" t="str">
            <v>Rain</v>
          </cell>
          <cell r="AS510">
            <v>26.48</v>
          </cell>
          <cell r="AT510"/>
          <cell r="AU510"/>
          <cell r="AV510"/>
          <cell r="AW510"/>
          <cell r="AX510"/>
          <cell r="AY510"/>
          <cell r="AZ510"/>
          <cell r="BA510"/>
          <cell r="BB510"/>
          <cell r="BC510" t="str">
            <v>KK-3</v>
          </cell>
          <cell r="BD510">
            <v>1.85</v>
          </cell>
          <cell r="BE510" t="str">
            <v>คู่</v>
          </cell>
          <cell r="BF510" t="str">
            <v>เหนียว</v>
          </cell>
          <cell r="BG510" t="str">
            <v>ผ่าน</v>
          </cell>
          <cell r="BH510" t="str">
            <v>รถตัด</v>
          </cell>
        </row>
        <row r="511">
          <cell r="G511">
            <v>1632</v>
          </cell>
          <cell r="H511" t="str">
            <v>BSC</v>
          </cell>
          <cell r="I511"/>
          <cell r="J511">
            <v>8.7100000000000009</v>
          </cell>
          <cell r="K511">
            <v>8.7100000000000009</v>
          </cell>
          <cell r="L511"/>
          <cell r="M511"/>
          <cell r="N511" t="str">
            <v>ให้ชาวไร่เช่า</v>
          </cell>
          <cell r="O511" t="str">
            <v>พื้นที่ลุ่ม-น้ำขัง</v>
          </cell>
          <cell r="P511"/>
          <cell r="Q511">
            <v>0</v>
          </cell>
          <cell r="R511">
            <v>8.7100000000000009</v>
          </cell>
          <cell r="S511"/>
          <cell r="T511"/>
          <cell r="U511"/>
          <cell r="V511"/>
          <cell r="W511">
            <v>0</v>
          </cell>
          <cell r="X511"/>
          <cell r="Y511"/>
          <cell r="Z511"/>
          <cell r="AA511"/>
          <cell r="AB511"/>
          <cell r="AC511"/>
          <cell r="AD511"/>
          <cell r="AE511"/>
          <cell r="AF511"/>
          <cell r="AG511">
            <v>0</v>
          </cell>
          <cell r="AH511"/>
          <cell r="AI511"/>
          <cell r="AJ511"/>
          <cell r="AK511" t="str">
            <v>2 ปี 3 ครั้ง</v>
          </cell>
          <cell r="AL511">
            <v>0</v>
          </cell>
          <cell r="AM511"/>
          <cell r="AN511">
            <v>0</v>
          </cell>
          <cell r="AO511">
            <v>0</v>
          </cell>
          <cell r="AP511"/>
          <cell r="AQ511">
            <v>0</v>
          </cell>
          <cell r="AR511"/>
          <cell r="AS511"/>
          <cell r="AT511"/>
          <cell r="AU511"/>
          <cell r="AV511"/>
          <cell r="AW511"/>
          <cell r="AX511"/>
          <cell r="AY511"/>
          <cell r="AZ511"/>
          <cell r="BA511"/>
          <cell r="BB511"/>
          <cell r="BC511"/>
          <cell r="BD511"/>
          <cell r="BE511"/>
          <cell r="BF511" t="str">
            <v xml:space="preserve">ทราย </v>
          </cell>
          <cell r="BG511"/>
          <cell r="BH511"/>
        </row>
        <row r="512">
          <cell r="G512">
            <v>1633</v>
          </cell>
          <cell r="H512"/>
          <cell r="I512"/>
          <cell r="J512">
            <v>34.200000000000003</v>
          </cell>
          <cell r="K512">
            <v>33.67</v>
          </cell>
          <cell r="L512"/>
          <cell r="M512"/>
          <cell r="N512" t="str">
            <v>ให้ชาวไร่เช่า</v>
          </cell>
          <cell r="O512"/>
          <cell r="P512"/>
          <cell r="Q512">
            <v>0</v>
          </cell>
          <cell r="R512">
            <v>33.67</v>
          </cell>
          <cell r="S512"/>
          <cell r="T512"/>
          <cell r="U512"/>
          <cell r="V512"/>
          <cell r="W512">
            <v>0</v>
          </cell>
          <cell r="X512"/>
          <cell r="Y512"/>
          <cell r="Z512"/>
          <cell r="AA512"/>
          <cell r="AB512"/>
          <cell r="AC512"/>
          <cell r="AD512"/>
          <cell r="AE512"/>
          <cell r="AF512"/>
          <cell r="AG512">
            <v>2.0210870210870211</v>
          </cell>
          <cell r="AH512"/>
          <cell r="AI512"/>
          <cell r="AJ512"/>
          <cell r="AK512" t="str">
            <v>2 ปี 3 ครั้ง</v>
          </cell>
          <cell r="AL512" t="str">
            <v>Fully</v>
          </cell>
          <cell r="AM512"/>
          <cell r="AN512">
            <v>0</v>
          </cell>
          <cell r="AO512">
            <v>0</v>
          </cell>
          <cell r="AP512"/>
          <cell r="AQ512">
            <v>0</v>
          </cell>
          <cell r="AR512"/>
          <cell r="AS512"/>
          <cell r="AT512"/>
          <cell r="AU512"/>
          <cell r="AV512"/>
          <cell r="AW512"/>
          <cell r="AX512"/>
          <cell r="AY512"/>
          <cell r="AZ512"/>
          <cell r="BA512"/>
          <cell r="BB512"/>
          <cell r="BC512"/>
          <cell r="BD512"/>
          <cell r="BE512"/>
          <cell r="BF512" t="str">
            <v xml:space="preserve">ทราย </v>
          </cell>
          <cell r="BG512"/>
          <cell r="BH512"/>
        </row>
        <row r="513">
          <cell r="G513">
            <v>1634</v>
          </cell>
          <cell r="H513" t="str">
            <v>BSC</v>
          </cell>
          <cell r="I513"/>
          <cell r="J513">
            <v>49.97</v>
          </cell>
          <cell r="K513">
            <v>49.39</v>
          </cell>
          <cell r="L513"/>
          <cell r="M513"/>
          <cell r="N513" t="str">
            <v>ให้ชาวไร่เช่า</v>
          </cell>
          <cell r="O513"/>
          <cell r="P513"/>
          <cell r="Q513">
            <v>0</v>
          </cell>
          <cell r="R513">
            <v>49.39</v>
          </cell>
          <cell r="S513"/>
          <cell r="T513"/>
          <cell r="U513"/>
          <cell r="V513"/>
          <cell r="W513">
            <v>0</v>
          </cell>
          <cell r="X513"/>
          <cell r="Y513"/>
          <cell r="Z513"/>
          <cell r="AA513"/>
          <cell r="AB513"/>
          <cell r="AC513"/>
          <cell r="AD513"/>
          <cell r="AE513"/>
          <cell r="AF513"/>
          <cell r="AG513">
            <v>4.1008301275561854</v>
          </cell>
          <cell r="AH513"/>
          <cell r="AI513"/>
          <cell r="AJ513"/>
          <cell r="AK513" t="str">
            <v>2 ปี 3 ครั้ง</v>
          </cell>
          <cell r="AL513" t="str">
            <v>Fully</v>
          </cell>
          <cell r="AM513"/>
          <cell r="AN513">
            <v>0</v>
          </cell>
          <cell r="AO513">
            <v>0</v>
          </cell>
          <cell r="AP513"/>
          <cell r="AQ513">
            <v>0</v>
          </cell>
          <cell r="AR513"/>
          <cell r="AS513"/>
          <cell r="AT513"/>
          <cell r="AU513"/>
          <cell r="AV513"/>
          <cell r="AW513"/>
          <cell r="AX513"/>
          <cell r="AY513"/>
          <cell r="AZ513"/>
          <cell r="BA513"/>
          <cell r="BB513"/>
          <cell r="BC513"/>
          <cell r="BD513"/>
          <cell r="BE513"/>
          <cell r="BF513" t="str">
            <v xml:space="preserve">ทราย </v>
          </cell>
          <cell r="BG513"/>
          <cell r="BH513"/>
        </row>
        <row r="514">
          <cell r="G514">
            <v>1635</v>
          </cell>
          <cell r="H514" t="str">
            <v>BSC</v>
          </cell>
          <cell r="I514"/>
          <cell r="J514">
            <v>107.08</v>
          </cell>
          <cell r="K514">
            <v>107.08</v>
          </cell>
          <cell r="L514"/>
          <cell r="M514"/>
          <cell r="N514" t="str">
            <v>ให้ชาวไร่เช่า</v>
          </cell>
          <cell r="O514"/>
          <cell r="P514"/>
          <cell r="Q514">
            <v>0</v>
          </cell>
          <cell r="R514">
            <v>107.08</v>
          </cell>
          <cell r="S514"/>
          <cell r="T514"/>
          <cell r="U514"/>
          <cell r="V514"/>
          <cell r="W514">
            <v>0</v>
          </cell>
          <cell r="X514"/>
          <cell r="Y514"/>
          <cell r="Z514"/>
          <cell r="AA514"/>
          <cell r="AB514"/>
          <cell r="AC514"/>
          <cell r="AD514"/>
          <cell r="AE514"/>
          <cell r="AF514"/>
          <cell r="AG514">
            <v>0</v>
          </cell>
          <cell r="AH514"/>
          <cell r="AI514"/>
          <cell r="AJ514"/>
          <cell r="AK514" t="str">
            <v>2 ปี 3 ครั้ง</v>
          </cell>
          <cell r="AL514" t="str">
            <v>Sup</v>
          </cell>
          <cell r="AM514"/>
          <cell r="AN514">
            <v>0</v>
          </cell>
          <cell r="AO514">
            <v>0</v>
          </cell>
          <cell r="AP514"/>
          <cell r="AQ514">
            <v>0</v>
          </cell>
          <cell r="AR514"/>
          <cell r="AS514"/>
          <cell r="AT514"/>
          <cell r="AU514"/>
          <cell r="AV514"/>
          <cell r="AW514"/>
          <cell r="AX514"/>
          <cell r="AY514"/>
          <cell r="AZ514"/>
          <cell r="BA514"/>
          <cell r="BB514"/>
          <cell r="BC514"/>
          <cell r="BD514"/>
          <cell r="BE514"/>
          <cell r="BF514" t="str">
            <v xml:space="preserve">ทราย </v>
          </cell>
          <cell r="BG514"/>
          <cell r="BH514"/>
        </row>
        <row r="515">
          <cell r="G515">
            <v>1636</v>
          </cell>
          <cell r="H515"/>
          <cell r="I515"/>
          <cell r="J515">
            <v>33.92</v>
          </cell>
          <cell r="K515">
            <v>33.92</v>
          </cell>
          <cell r="L515"/>
          <cell r="M515"/>
          <cell r="N515" t="str">
            <v>ให้ชาวไร่เช่า</v>
          </cell>
          <cell r="O515" t="str">
            <v>ขุดสระน้ำ</v>
          </cell>
          <cell r="P515">
            <v>6.0100000000000016</v>
          </cell>
          <cell r="Q515">
            <v>0</v>
          </cell>
          <cell r="R515">
            <v>27.91</v>
          </cell>
          <cell r="S515"/>
          <cell r="T515"/>
          <cell r="U515"/>
          <cell r="V515"/>
          <cell r="W515">
            <v>0</v>
          </cell>
          <cell r="X515"/>
          <cell r="Y515"/>
          <cell r="Z515"/>
          <cell r="AA515"/>
          <cell r="AB515"/>
          <cell r="AC515"/>
          <cell r="AD515"/>
          <cell r="AE515"/>
          <cell r="AF515"/>
          <cell r="AG515">
            <v>0</v>
          </cell>
          <cell r="AH515"/>
          <cell r="AI515"/>
          <cell r="AJ515"/>
          <cell r="AK515" t="str">
            <v>2 ปี 3 ครั้ง</v>
          </cell>
          <cell r="AL515" t="str">
            <v>Fully</v>
          </cell>
          <cell r="AM515"/>
          <cell r="AN515">
            <v>0</v>
          </cell>
          <cell r="AO515">
            <v>0</v>
          </cell>
          <cell r="AP515"/>
          <cell r="AQ515">
            <v>0</v>
          </cell>
          <cell r="AR515"/>
          <cell r="AS515"/>
          <cell r="AT515"/>
          <cell r="AU515"/>
          <cell r="AV515"/>
          <cell r="AW515"/>
          <cell r="AX515"/>
          <cell r="AY515"/>
          <cell r="AZ515"/>
          <cell r="BA515"/>
          <cell r="BB515"/>
          <cell r="BC515"/>
          <cell r="BD515"/>
          <cell r="BE515"/>
          <cell r="BF515" t="str">
            <v xml:space="preserve">ทราย </v>
          </cell>
          <cell r="BG515"/>
          <cell r="BH515"/>
        </row>
        <row r="516">
          <cell r="G516">
            <v>1637</v>
          </cell>
          <cell r="H516"/>
          <cell r="I516"/>
          <cell r="J516">
            <v>31.07</v>
          </cell>
          <cell r="K516">
            <v>34.42</v>
          </cell>
          <cell r="L516"/>
          <cell r="M516"/>
          <cell r="N516" t="str">
            <v>ให้ชาวไร่เช่า</v>
          </cell>
          <cell r="O516"/>
          <cell r="P516">
            <v>3.3500000000000014</v>
          </cell>
          <cell r="Q516">
            <v>0</v>
          </cell>
          <cell r="R516">
            <v>31.07</v>
          </cell>
          <cell r="S516"/>
          <cell r="T516"/>
          <cell r="U516"/>
          <cell r="V516"/>
          <cell r="W516">
            <v>0</v>
          </cell>
          <cell r="X516"/>
          <cell r="Y516"/>
          <cell r="Z516"/>
          <cell r="AA516"/>
          <cell r="AB516"/>
          <cell r="AC516"/>
          <cell r="AD516"/>
          <cell r="AE516"/>
          <cell r="AF516"/>
          <cell r="AG516">
            <v>0</v>
          </cell>
          <cell r="AH516"/>
          <cell r="AI516"/>
          <cell r="AJ516"/>
          <cell r="AK516" t="str">
            <v>2 ปี 3 ครั้ง</v>
          </cell>
          <cell r="AL516" t="str">
            <v>Fully</v>
          </cell>
          <cell r="AM516" t="str">
            <v>สระ1637</v>
          </cell>
          <cell r="AN516">
            <v>0</v>
          </cell>
          <cell r="AO516">
            <v>0</v>
          </cell>
          <cell r="AP516"/>
          <cell r="AQ516">
            <v>0</v>
          </cell>
          <cell r="AR516" t="str">
            <v>Fully</v>
          </cell>
          <cell r="AS516">
            <v>0</v>
          </cell>
          <cell r="AT516"/>
          <cell r="AU516"/>
          <cell r="AV516"/>
          <cell r="AW516">
            <v>0</v>
          </cell>
          <cell r="AX516" t="str">
            <v>น้ำหยดMove</v>
          </cell>
          <cell r="AY516"/>
          <cell r="AZ516"/>
          <cell r="BA516">
            <v>4</v>
          </cell>
          <cell r="BB516" t="str">
            <v>yes</v>
          </cell>
          <cell r="BC516"/>
          <cell r="BD516"/>
          <cell r="BE516"/>
          <cell r="BF516" t="str">
            <v xml:space="preserve">ทราย </v>
          </cell>
          <cell r="BG516"/>
          <cell r="BH516"/>
        </row>
        <row r="517">
          <cell r="G517">
            <v>1639</v>
          </cell>
          <cell r="H517" t="str">
            <v>BSC</v>
          </cell>
          <cell r="I517"/>
          <cell r="J517">
            <v>5.2</v>
          </cell>
          <cell r="K517">
            <v>5.2</v>
          </cell>
          <cell r="L517"/>
          <cell r="M517"/>
          <cell r="N517" t="str">
            <v>ให้ชาวไร่เช่า</v>
          </cell>
          <cell r="O517" t="str">
            <v>ถนน</v>
          </cell>
          <cell r="P517"/>
          <cell r="Q517">
            <v>0</v>
          </cell>
          <cell r="R517">
            <v>5.2</v>
          </cell>
          <cell r="S517"/>
          <cell r="T517"/>
          <cell r="U517"/>
          <cell r="V517"/>
          <cell r="W517">
            <v>0</v>
          </cell>
          <cell r="X517"/>
          <cell r="Y517"/>
          <cell r="Z517"/>
          <cell r="AA517"/>
          <cell r="AB517"/>
          <cell r="AC517"/>
          <cell r="AD517"/>
          <cell r="AE517"/>
          <cell r="AF517"/>
          <cell r="AG517">
            <v>0</v>
          </cell>
          <cell r="AH517"/>
          <cell r="AI517"/>
          <cell r="AJ517"/>
          <cell r="AK517" t="str">
            <v>2 ปี 3 ครั้ง</v>
          </cell>
          <cell r="AL517">
            <v>0</v>
          </cell>
          <cell r="AM517"/>
          <cell r="AN517">
            <v>0</v>
          </cell>
          <cell r="AO517">
            <v>0</v>
          </cell>
          <cell r="AP517"/>
          <cell r="AQ517">
            <v>0</v>
          </cell>
          <cell r="AR517"/>
          <cell r="AS517"/>
          <cell r="AT517"/>
          <cell r="AU517"/>
          <cell r="AV517"/>
          <cell r="AW517"/>
          <cell r="AX517"/>
          <cell r="AY517"/>
          <cell r="AZ517"/>
          <cell r="BA517"/>
          <cell r="BB517"/>
          <cell r="BC517"/>
          <cell r="BD517"/>
          <cell r="BE517"/>
          <cell r="BF517" t="str">
            <v xml:space="preserve">ทราย </v>
          </cell>
          <cell r="BG517"/>
          <cell r="BH517"/>
        </row>
        <row r="518">
          <cell r="G518" t="str">
            <v>1639/1</v>
          </cell>
          <cell r="H518"/>
          <cell r="I518"/>
          <cell r="J518">
            <v>26.55</v>
          </cell>
          <cell r="K518">
            <v>33.07</v>
          </cell>
          <cell r="L518"/>
          <cell r="M518"/>
          <cell r="N518" t="str">
            <v>ให้ชาวไร่เช่า</v>
          </cell>
          <cell r="O518"/>
          <cell r="P518"/>
          <cell r="Q518">
            <v>0</v>
          </cell>
          <cell r="R518">
            <v>33.07</v>
          </cell>
          <cell r="S518"/>
          <cell r="T518"/>
          <cell r="U518"/>
          <cell r="V518"/>
          <cell r="W518">
            <v>0</v>
          </cell>
          <cell r="X518"/>
          <cell r="Y518"/>
          <cell r="Z518"/>
          <cell r="AA518"/>
          <cell r="AB518"/>
          <cell r="AC518"/>
          <cell r="AD518"/>
          <cell r="AE518"/>
          <cell r="AF518"/>
          <cell r="AG518">
            <v>0</v>
          </cell>
          <cell r="AH518"/>
          <cell r="AI518"/>
          <cell r="AJ518"/>
          <cell r="AK518" t="str">
            <v>2 ปี 3 ครั้ง</v>
          </cell>
          <cell r="AL518" t="str">
            <v>Fully</v>
          </cell>
          <cell r="AM518" t="str">
            <v>สระ1637</v>
          </cell>
          <cell r="AN518">
            <v>0</v>
          </cell>
          <cell r="AO518">
            <v>0</v>
          </cell>
          <cell r="AP518"/>
          <cell r="AQ518">
            <v>0</v>
          </cell>
          <cell r="AR518" t="str">
            <v>Fully</v>
          </cell>
          <cell r="AS518">
            <v>0</v>
          </cell>
          <cell r="AT518"/>
          <cell r="AU518"/>
          <cell r="AV518"/>
          <cell r="AW518">
            <v>0</v>
          </cell>
          <cell r="AX518"/>
          <cell r="AY518"/>
          <cell r="AZ518"/>
          <cell r="BA518"/>
          <cell r="BB518"/>
          <cell r="BC518"/>
          <cell r="BD518"/>
          <cell r="BE518"/>
          <cell r="BF518" t="str">
            <v xml:space="preserve">ทราย </v>
          </cell>
          <cell r="BG518"/>
          <cell r="BH518"/>
        </row>
        <row r="519">
          <cell r="G519">
            <v>1641</v>
          </cell>
          <cell r="H519"/>
          <cell r="I519"/>
          <cell r="J519">
            <v>118.87</v>
          </cell>
          <cell r="K519">
            <v>118.59</v>
          </cell>
          <cell r="L519"/>
          <cell r="M519"/>
          <cell r="N519" t="str">
            <v>ให้ชาวไร่เช่า</v>
          </cell>
          <cell r="O519"/>
          <cell r="P519">
            <v>3.4500000000000028</v>
          </cell>
          <cell r="Q519">
            <v>0</v>
          </cell>
          <cell r="R519">
            <v>115.14</v>
          </cell>
          <cell r="S519"/>
          <cell r="T519"/>
          <cell r="U519"/>
          <cell r="V519"/>
          <cell r="W519">
            <v>0</v>
          </cell>
          <cell r="X519"/>
          <cell r="Y519"/>
          <cell r="Z519"/>
          <cell r="AA519"/>
          <cell r="AB519"/>
          <cell r="AC519"/>
          <cell r="AD519"/>
          <cell r="AE519"/>
          <cell r="AF519"/>
          <cell r="AG519">
            <v>4.5116380059058532</v>
          </cell>
          <cell r="AH519"/>
          <cell r="AI519"/>
          <cell r="AJ519"/>
          <cell r="AK519" t="str">
            <v>2 ปี 3 ครั้ง</v>
          </cell>
          <cell r="AL519" t="str">
            <v>Fully</v>
          </cell>
          <cell r="AM519"/>
          <cell r="AN519">
            <v>0</v>
          </cell>
          <cell r="AO519">
            <v>0</v>
          </cell>
          <cell r="AP519"/>
          <cell r="AQ519">
            <v>0</v>
          </cell>
          <cell r="AR519"/>
          <cell r="AS519"/>
          <cell r="AT519"/>
          <cell r="AU519"/>
          <cell r="AV519"/>
          <cell r="AW519"/>
          <cell r="AX519"/>
          <cell r="AY519"/>
          <cell r="AZ519"/>
          <cell r="BA519"/>
          <cell r="BB519"/>
          <cell r="BC519"/>
          <cell r="BD519"/>
          <cell r="BE519"/>
          <cell r="BF519" t="str">
            <v xml:space="preserve">ทราย </v>
          </cell>
          <cell r="BG519"/>
          <cell r="BH519"/>
        </row>
        <row r="520">
          <cell r="G520">
            <v>1642</v>
          </cell>
          <cell r="H520"/>
          <cell r="I520"/>
          <cell r="J520">
            <v>33.75</v>
          </cell>
          <cell r="K520">
            <v>33.75</v>
          </cell>
          <cell r="L520"/>
          <cell r="M520"/>
          <cell r="N520" t="str">
            <v>ให้ชาวไร่เช่า</v>
          </cell>
          <cell r="O520"/>
          <cell r="P520"/>
          <cell r="Q520">
            <v>0</v>
          </cell>
          <cell r="R520">
            <v>33.75</v>
          </cell>
          <cell r="S520"/>
          <cell r="T520"/>
          <cell r="U520"/>
          <cell r="V520"/>
          <cell r="W520">
            <v>0</v>
          </cell>
          <cell r="X520"/>
          <cell r="Y520"/>
          <cell r="Z520"/>
          <cell r="AA520"/>
          <cell r="AB520"/>
          <cell r="AC520"/>
          <cell r="AD520"/>
          <cell r="AE520"/>
          <cell r="AF520"/>
          <cell r="AG520">
            <v>0</v>
          </cell>
          <cell r="AH520"/>
          <cell r="AI520"/>
          <cell r="AJ520"/>
          <cell r="AK520" t="str">
            <v>2 ปี 3 ครั้ง</v>
          </cell>
          <cell r="AL520" t="str">
            <v>Rain</v>
          </cell>
          <cell r="AM520"/>
          <cell r="AN520">
            <v>0</v>
          </cell>
          <cell r="AO520">
            <v>0</v>
          </cell>
          <cell r="AP520"/>
          <cell r="AQ520">
            <v>0</v>
          </cell>
          <cell r="AR520"/>
          <cell r="AS520"/>
          <cell r="AT520"/>
          <cell r="AU520"/>
          <cell r="AV520"/>
          <cell r="AW520"/>
          <cell r="AX520"/>
          <cell r="AY520"/>
          <cell r="AZ520"/>
          <cell r="BA520"/>
          <cell r="BB520"/>
          <cell r="BC520"/>
          <cell r="BD520"/>
          <cell r="BE520"/>
          <cell r="BF520" t="str">
            <v xml:space="preserve">ทราย </v>
          </cell>
          <cell r="BG520"/>
          <cell r="BH520"/>
        </row>
        <row r="521">
          <cell r="G521">
            <v>1644</v>
          </cell>
          <cell r="H521"/>
          <cell r="I521"/>
          <cell r="J521">
            <v>40.04</v>
          </cell>
          <cell r="K521">
            <v>40.04</v>
          </cell>
          <cell r="L521"/>
          <cell r="M521"/>
          <cell r="N521" t="str">
            <v>ให้ชาวไร่เช่า</v>
          </cell>
          <cell r="O521"/>
          <cell r="P521"/>
          <cell r="Q521">
            <v>0</v>
          </cell>
          <cell r="R521">
            <v>40.04</v>
          </cell>
          <cell r="S521"/>
          <cell r="T521"/>
          <cell r="U521"/>
          <cell r="V521"/>
          <cell r="W521">
            <v>0</v>
          </cell>
          <cell r="X521"/>
          <cell r="Y521"/>
          <cell r="Z521"/>
          <cell r="AA521"/>
          <cell r="AB521"/>
          <cell r="AC521"/>
          <cell r="AD521"/>
          <cell r="AE521"/>
          <cell r="AF521"/>
          <cell r="AG521">
            <v>0</v>
          </cell>
          <cell r="AH521"/>
          <cell r="AI521"/>
          <cell r="AJ521"/>
          <cell r="AK521" t="str">
            <v>2 ปี 3 ครั้ง</v>
          </cell>
          <cell r="AL521" t="str">
            <v>Rain</v>
          </cell>
          <cell r="AM521"/>
          <cell r="AN521">
            <v>0</v>
          </cell>
          <cell r="AO521">
            <v>0</v>
          </cell>
          <cell r="AP521"/>
          <cell r="AQ521">
            <v>0</v>
          </cell>
          <cell r="AR521"/>
          <cell r="AS521"/>
          <cell r="AT521"/>
          <cell r="AU521"/>
          <cell r="AV521"/>
          <cell r="AW521"/>
          <cell r="AX521"/>
          <cell r="AY521"/>
          <cell r="AZ521"/>
          <cell r="BA521"/>
          <cell r="BB521"/>
          <cell r="BC521"/>
          <cell r="BD521"/>
          <cell r="BE521"/>
          <cell r="BF521" t="str">
            <v xml:space="preserve">ทราย </v>
          </cell>
          <cell r="BG521"/>
          <cell r="BH521"/>
        </row>
        <row r="522">
          <cell r="G522">
            <v>1646</v>
          </cell>
          <cell r="H522"/>
          <cell r="I522"/>
          <cell r="J522">
            <v>32.47</v>
          </cell>
          <cell r="K522">
            <v>32.47</v>
          </cell>
          <cell r="L522"/>
          <cell r="M522"/>
          <cell r="N522" t="str">
            <v>ให้ชาวไร่เช่า</v>
          </cell>
          <cell r="O522"/>
          <cell r="P522"/>
          <cell r="Q522">
            <v>0</v>
          </cell>
          <cell r="R522">
            <v>32.47</v>
          </cell>
          <cell r="S522"/>
          <cell r="T522"/>
          <cell r="U522"/>
          <cell r="V522"/>
          <cell r="W522">
            <v>0</v>
          </cell>
          <cell r="X522"/>
          <cell r="Y522"/>
          <cell r="Z522"/>
          <cell r="AA522"/>
          <cell r="AB522"/>
          <cell r="AC522"/>
          <cell r="AD522"/>
          <cell r="AE522"/>
          <cell r="AF522"/>
          <cell r="AG522">
            <v>0</v>
          </cell>
          <cell r="AH522"/>
          <cell r="AI522"/>
          <cell r="AJ522"/>
          <cell r="AK522" t="str">
            <v>2 ปี 3 ครั้ง</v>
          </cell>
          <cell r="AL522" t="str">
            <v>Rain</v>
          </cell>
          <cell r="AM522"/>
          <cell r="AN522">
            <v>0</v>
          </cell>
          <cell r="AO522">
            <v>0</v>
          </cell>
          <cell r="AP522"/>
          <cell r="AQ522">
            <v>0</v>
          </cell>
          <cell r="AR522"/>
          <cell r="AS522"/>
          <cell r="AT522"/>
          <cell r="AU522"/>
          <cell r="AV522"/>
          <cell r="AW522"/>
          <cell r="AX522"/>
          <cell r="AY522"/>
          <cell r="AZ522"/>
          <cell r="BA522"/>
          <cell r="BB522"/>
          <cell r="BC522"/>
          <cell r="BD522"/>
          <cell r="BE522"/>
          <cell r="BF522" t="str">
            <v xml:space="preserve">ทราย </v>
          </cell>
          <cell r="BG522"/>
          <cell r="BH522"/>
        </row>
        <row r="523">
          <cell r="G523">
            <v>1648</v>
          </cell>
          <cell r="H523"/>
          <cell r="I523"/>
          <cell r="J523">
            <v>29.07</v>
          </cell>
          <cell r="K523">
            <v>29.07</v>
          </cell>
          <cell r="L523"/>
          <cell r="M523"/>
          <cell r="N523" t="str">
            <v>ให้ชาวไร่เช่า</v>
          </cell>
          <cell r="O523"/>
          <cell r="P523"/>
          <cell r="Q523">
            <v>0</v>
          </cell>
          <cell r="R523">
            <v>29.07</v>
          </cell>
          <cell r="S523"/>
          <cell r="T523"/>
          <cell r="U523"/>
          <cell r="V523"/>
          <cell r="W523">
            <v>0</v>
          </cell>
          <cell r="X523"/>
          <cell r="Y523"/>
          <cell r="Z523"/>
          <cell r="AA523"/>
          <cell r="AB523"/>
          <cell r="AC523"/>
          <cell r="AD523"/>
          <cell r="AE523"/>
          <cell r="AF523"/>
          <cell r="AG523">
            <v>0</v>
          </cell>
          <cell r="AH523"/>
          <cell r="AI523"/>
          <cell r="AJ523"/>
          <cell r="AK523" t="str">
            <v>2 ปี 3 ครั้ง</v>
          </cell>
          <cell r="AL523" t="str">
            <v>rain</v>
          </cell>
          <cell r="AM523"/>
          <cell r="AN523">
            <v>0</v>
          </cell>
          <cell r="AO523">
            <v>0</v>
          </cell>
          <cell r="AP523"/>
          <cell r="AQ523">
            <v>0</v>
          </cell>
          <cell r="AR523"/>
          <cell r="AS523"/>
          <cell r="AT523"/>
          <cell r="AU523"/>
          <cell r="AV523"/>
          <cell r="AW523"/>
          <cell r="AX523"/>
          <cell r="AY523"/>
          <cell r="AZ523"/>
          <cell r="BA523"/>
          <cell r="BB523"/>
          <cell r="BC523"/>
          <cell r="BD523"/>
          <cell r="BE523"/>
          <cell r="BF523" t="str">
            <v xml:space="preserve">ทราย </v>
          </cell>
          <cell r="BG523"/>
          <cell r="BH523"/>
        </row>
        <row r="524">
          <cell r="G524">
            <v>1651</v>
          </cell>
          <cell r="H524"/>
          <cell r="I524"/>
          <cell r="J524">
            <v>79.47</v>
          </cell>
          <cell r="K524">
            <v>110.43</v>
          </cell>
          <cell r="L524"/>
          <cell r="M524"/>
          <cell r="N524" t="str">
            <v>ให้ชาวไร่เช่า</v>
          </cell>
          <cell r="O524"/>
          <cell r="P524"/>
          <cell r="Q524">
            <v>0</v>
          </cell>
          <cell r="R524">
            <v>110.43</v>
          </cell>
          <cell r="S524"/>
          <cell r="T524"/>
          <cell r="U524"/>
          <cell r="V524"/>
          <cell r="W524">
            <v>0</v>
          </cell>
          <cell r="X524"/>
          <cell r="Y524"/>
          <cell r="Z524"/>
          <cell r="AA524"/>
          <cell r="AB524"/>
          <cell r="AC524"/>
          <cell r="AD524"/>
          <cell r="AE524"/>
          <cell r="AF524"/>
          <cell r="AG524">
            <v>0</v>
          </cell>
          <cell r="AH524"/>
          <cell r="AI524"/>
          <cell r="AJ524"/>
          <cell r="AK524" t="str">
            <v>2 ปี 3 ครั้ง</v>
          </cell>
          <cell r="AL524" t="str">
            <v>Sup</v>
          </cell>
          <cell r="AM524"/>
          <cell r="AN524">
            <v>0</v>
          </cell>
          <cell r="AO524">
            <v>0</v>
          </cell>
          <cell r="AP524"/>
          <cell r="AQ524">
            <v>0</v>
          </cell>
          <cell r="AR524"/>
          <cell r="AS524"/>
          <cell r="AT524"/>
          <cell r="AU524"/>
          <cell r="AV524"/>
          <cell r="AW524"/>
          <cell r="AX524"/>
          <cell r="AY524"/>
          <cell r="AZ524"/>
          <cell r="BA524"/>
          <cell r="BB524"/>
          <cell r="BC524"/>
          <cell r="BD524"/>
          <cell r="BE524"/>
          <cell r="BF524" t="str">
            <v xml:space="preserve">ทราย </v>
          </cell>
          <cell r="BG524"/>
          <cell r="BH524"/>
        </row>
        <row r="525">
          <cell r="G525">
            <v>1652</v>
          </cell>
          <cell r="H525"/>
          <cell r="I525"/>
          <cell r="J525">
            <v>34.39</v>
          </cell>
          <cell r="K525">
            <v>34.39</v>
          </cell>
          <cell r="L525"/>
          <cell r="M525"/>
          <cell r="N525" t="str">
            <v>ให้ชาวไร่เช่า</v>
          </cell>
          <cell r="O525" t="str">
            <v>พื้นที่ลุ่ม-น้ำขัง</v>
          </cell>
          <cell r="P525"/>
          <cell r="Q525">
            <v>0</v>
          </cell>
          <cell r="R525">
            <v>34.39</v>
          </cell>
          <cell r="S525"/>
          <cell r="T525"/>
          <cell r="U525"/>
          <cell r="V525"/>
          <cell r="W525">
            <v>0</v>
          </cell>
          <cell r="X525"/>
          <cell r="Y525"/>
          <cell r="Z525"/>
          <cell r="AA525"/>
          <cell r="AB525"/>
          <cell r="AC525"/>
          <cell r="AD525"/>
          <cell r="AE525"/>
          <cell r="AF525"/>
          <cell r="AG525">
            <v>0</v>
          </cell>
          <cell r="AH525"/>
          <cell r="AI525"/>
          <cell r="AJ525"/>
          <cell r="AK525" t="str">
            <v>2 ปี 3 ครั้ง</v>
          </cell>
          <cell r="AL525">
            <v>0</v>
          </cell>
          <cell r="AM525"/>
          <cell r="AN525">
            <v>0</v>
          </cell>
          <cell r="AO525">
            <v>0</v>
          </cell>
          <cell r="AP525"/>
          <cell r="AQ525">
            <v>0</v>
          </cell>
          <cell r="AR525"/>
          <cell r="AS525"/>
          <cell r="AT525"/>
          <cell r="AU525"/>
          <cell r="AV525"/>
          <cell r="AW525"/>
          <cell r="AX525"/>
          <cell r="AY525"/>
          <cell r="AZ525"/>
          <cell r="BA525"/>
          <cell r="BB525"/>
          <cell r="BC525"/>
          <cell r="BD525"/>
          <cell r="BE525"/>
          <cell r="BF525" t="str">
            <v xml:space="preserve">ทราย </v>
          </cell>
          <cell r="BG525"/>
          <cell r="BH525"/>
        </row>
        <row r="526">
          <cell r="G526">
            <v>807901</v>
          </cell>
          <cell r="H526" t="str">
            <v>BSC</v>
          </cell>
          <cell r="I526"/>
          <cell r="J526">
            <v>13.13</v>
          </cell>
          <cell r="K526">
            <v>13.13</v>
          </cell>
          <cell r="L526"/>
          <cell r="M526"/>
          <cell r="N526" t="str">
            <v>อ้อยตอ 1</v>
          </cell>
          <cell r="O526"/>
          <cell r="P526"/>
          <cell r="Q526">
            <v>0</v>
          </cell>
          <cell r="R526"/>
          <cell r="S526"/>
          <cell r="T526"/>
          <cell r="U526">
            <v>13.13</v>
          </cell>
          <cell r="V526"/>
          <cell r="W526">
            <v>13.13</v>
          </cell>
          <cell r="X526">
            <v>144.43</v>
          </cell>
          <cell r="Y526">
            <v>11</v>
          </cell>
          <cell r="Z526">
            <v>1379.1752000000001</v>
          </cell>
          <cell r="AA526">
            <v>105.04</v>
          </cell>
          <cell r="AB526">
            <v>105.04</v>
          </cell>
          <cell r="AC526">
            <v>8</v>
          </cell>
          <cell r="AD526">
            <v>91.910000000000011</v>
          </cell>
          <cell r="AE526">
            <v>7</v>
          </cell>
          <cell r="AF526"/>
          <cell r="AG526">
            <v>7.7189642041127184</v>
          </cell>
          <cell r="AH526">
            <v>242556</v>
          </cell>
          <cell r="AI526" t="str">
            <v>อ้อยตอ 1</v>
          </cell>
          <cell r="AJ526" t="str">
            <v>อ้อยตอ</v>
          </cell>
          <cell r="AK526" t="str">
            <v>2 ปี 3 ครั้ง</v>
          </cell>
          <cell r="AL526" t="str">
            <v>Sup</v>
          </cell>
          <cell r="AM526"/>
          <cell r="AN526">
            <v>36393</v>
          </cell>
          <cell r="AO526">
            <v>21835.8</v>
          </cell>
          <cell r="AP526" t="str">
            <v>ขุดสระ/เจาะบ่อ/โซล่า(1)</v>
          </cell>
          <cell r="AQ526">
            <v>0</v>
          </cell>
          <cell r="AR526" t="str">
            <v>Fully</v>
          </cell>
          <cell r="AS526">
            <v>0</v>
          </cell>
          <cell r="AT526"/>
          <cell r="AU526"/>
          <cell r="AV526"/>
          <cell r="AW526">
            <v>13.13</v>
          </cell>
          <cell r="AX526" t="str">
            <v>ราดร่อง</v>
          </cell>
          <cell r="AY526" t="str">
            <v>เครื่องยนต์</v>
          </cell>
          <cell r="AZ526" t="str">
            <v>ทำเอง รายวัน</v>
          </cell>
          <cell r="BA526" t="str">
            <v>&gt;4</v>
          </cell>
          <cell r="BB526" t="str">
            <v>yes</v>
          </cell>
          <cell r="BC526" t="str">
            <v>KK-3</v>
          </cell>
          <cell r="BD526">
            <v>1.65</v>
          </cell>
          <cell r="BE526" t="str">
            <v>เดี่ยว</v>
          </cell>
          <cell r="BF526" t="str">
            <v xml:space="preserve">ทราย </v>
          </cell>
          <cell r="BG526" t="str">
            <v>ผ่าน</v>
          </cell>
          <cell r="BH526" t="str">
            <v>รถตัด</v>
          </cell>
        </row>
        <row r="527">
          <cell r="G527">
            <v>807902</v>
          </cell>
          <cell r="H527"/>
          <cell r="I527"/>
          <cell r="J527">
            <v>0</v>
          </cell>
          <cell r="K527">
            <v>0</v>
          </cell>
          <cell r="L527"/>
          <cell r="M527"/>
          <cell r="N527" t="str">
            <v>โรงปั้ม</v>
          </cell>
          <cell r="O527"/>
          <cell r="P527"/>
          <cell r="Q527">
            <v>0</v>
          </cell>
          <cell r="R527"/>
          <cell r="S527"/>
          <cell r="T527"/>
          <cell r="U527"/>
          <cell r="V527"/>
          <cell r="W527">
            <v>0</v>
          </cell>
          <cell r="X527"/>
          <cell r="Y527"/>
          <cell r="Z527"/>
          <cell r="AA527"/>
          <cell r="AB527"/>
          <cell r="AC527"/>
          <cell r="AD527"/>
          <cell r="AE527"/>
          <cell r="AF527"/>
          <cell r="AG527">
            <v>0</v>
          </cell>
          <cell r="AH527"/>
          <cell r="AI527"/>
          <cell r="AJ527"/>
          <cell r="AK527" t="str">
            <v>2 ปี 3 ครั้ง</v>
          </cell>
          <cell r="AL527">
            <v>0</v>
          </cell>
          <cell r="AM527"/>
          <cell r="AN527">
            <v>0</v>
          </cell>
          <cell r="AO527">
            <v>0</v>
          </cell>
          <cell r="AP527"/>
          <cell r="AQ527">
            <v>0</v>
          </cell>
          <cell r="AR527"/>
          <cell r="AS527"/>
          <cell r="AT527"/>
          <cell r="AU527"/>
          <cell r="AV527"/>
          <cell r="AW527"/>
          <cell r="AX527"/>
          <cell r="AY527"/>
          <cell r="AZ527"/>
          <cell r="BA527"/>
          <cell r="BB527"/>
          <cell r="BC527"/>
          <cell r="BD527"/>
          <cell r="BE527"/>
          <cell r="BF527" t="str">
            <v xml:space="preserve">ทราย </v>
          </cell>
          <cell r="BG527"/>
          <cell r="BH527"/>
        </row>
        <row r="528">
          <cell r="G528">
            <v>807903</v>
          </cell>
          <cell r="H528"/>
          <cell r="I528" t="str">
            <v>D</v>
          </cell>
          <cell r="J528">
            <v>19.260000000000002</v>
          </cell>
          <cell r="K528">
            <v>19.260000000000002</v>
          </cell>
          <cell r="L528"/>
          <cell r="M528"/>
          <cell r="N528" t="str">
            <v>อ้อยตอ 1</v>
          </cell>
          <cell r="O528"/>
          <cell r="P528"/>
          <cell r="Q528">
            <v>0</v>
          </cell>
          <cell r="R528"/>
          <cell r="S528"/>
          <cell r="T528"/>
          <cell r="U528">
            <v>19.260000000000002</v>
          </cell>
          <cell r="V528"/>
          <cell r="W528">
            <v>19.260000000000002</v>
          </cell>
          <cell r="X528">
            <v>211.86</v>
          </cell>
          <cell r="Y528">
            <v>11</v>
          </cell>
          <cell r="Z528">
            <v>2967.5808000000006</v>
          </cell>
          <cell r="AA528">
            <v>154.08000000000001</v>
          </cell>
          <cell r="AB528">
            <v>154.08000000000001</v>
          </cell>
          <cell r="AC528">
            <v>8</v>
          </cell>
          <cell r="AD528">
            <v>154.08000000000001</v>
          </cell>
          <cell r="AE528">
            <v>8</v>
          </cell>
          <cell r="AF528"/>
          <cell r="AG528">
            <v>10.392004153686397</v>
          </cell>
          <cell r="AH528">
            <v>242557</v>
          </cell>
          <cell r="AI528" t="str">
            <v>อ้อยตอ 1</v>
          </cell>
          <cell r="AJ528" t="str">
            <v>อ้อยตอ</v>
          </cell>
          <cell r="AK528" t="str">
            <v>2 ปี 3 ครั้ง</v>
          </cell>
          <cell r="AL528" t="str">
            <v>Sup</v>
          </cell>
          <cell r="AM528"/>
          <cell r="AN528">
            <v>0</v>
          </cell>
          <cell r="AO528">
            <v>0</v>
          </cell>
          <cell r="AP528" t="str">
            <v>ขุดสระ/เจาะบ่อ/โซล่า(1)</v>
          </cell>
          <cell r="AQ528">
            <v>0</v>
          </cell>
          <cell r="AR528" t="str">
            <v>Fully</v>
          </cell>
          <cell r="AS528">
            <v>0</v>
          </cell>
          <cell r="AT528"/>
          <cell r="AU528"/>
          <cell r="AV528"/>
          <cell r="AW528">
            <v>19.260000000000002</v>
          </cell>
          <cell r="AX528" t="str">
            <v>ราดร่อง</v>
          </cell>
          <cell r="AY528" t="str">
            <v>เครื่องยนต์</v>
          </cell>
          <cell r="AZ528" t="str">
            <v>ทำเอง รายวัน</v>
          </cell>
          <cell r="BA528" t="str">
            <v>&gt;4</v>
          </cell>
          <cell r="BB528" t="str">
            <v>yes</v>
          </cell>
          <cell r="BC528" t="str">
            <v>KK-3</v>
          </cell>
          <cell r="BD528">
            <v>1.65</v>
          </cell>
          <cell r="BE528" t="str">
            <v>เดี่ยว</v>
          </cell>
          <cell r="BF528" t="str">
            <v xml:space="preserve">ทราย </v>
          </cell>
          <cell r="BG528" t="str">
            <v>ผ่าน</v>
          </cell>
          <cell r="BH528" t="str">
            <v>รถตัด</v>
          </cell>
        </row>
        <row r="529">
          <cell r="G529" t="str">
            <v>807903/2</v>
          </cell>
          <cell r="H529"/>
          <cell r="I529"/>
          <cell r="J529">
            <v>17.55</v>
          </cell>
          <cell r="K529">
            <v>17.03</v>
          </cell>
          <cell r="L529"/>
          <cell r="M529"/>
          <cell r="N529" t="str">
            <v>อ้อยตอ 1</v>
          </cell>
          <cell r="O529"/>
          <cell r="P529"/>
          <cell r="Q529">
            <v>0</v>
          </cell>
          <cell r="R529"/>
          <cell r="S529"/>
          <cell r="T529"/>
          <cell r="U529">
            <v>17.03</v>
          </cell>
          <cell r="V529"/>
          <cell r="W529">
            <v>17.03</v>
          </cell>
          <cell r="X529">
            <v>187.33</v>
          </cell>
          <cell r="Y529">
            <v>11</v>
          </cell>
          <cell r="Z529">
            <v>2030.1463000000003</v>
          </cell>
          <cell r="AA529">
            <v>119.21000000000001</v>
          </cell>
          <cell r="AB529">
            <v>119.21000000000001</v>
          </cell>
          <cell r="AC529">
            <v>7</v>
          </cell>
          <cell r="AD529">
            <v>136.24</v>
          </cell>
          <cell r="AE529">
            <v>8</v>
          </cell>
          <cell r="AF529"/>
          <cell r="AG529">
            <v>8.0099823840281843</v>
          </cell>
          <cell r="AH529">
            <v>242557</v>
          </cell>
          <cell r="AI529" t="str">
            <v>อ้อยตอ 1</v>
          </cell>
          <cell r="AJ529" t="str">
            <v>อ้อยตอ</v>
          </cell>
          <cell r="AK529" t="str">
            <v>2 ปี 3 ครั้ง</v>
          </cell>
          <cell r="AL529" t="str">
            <v>Sup</v>
          </cell>
          <cell r="AM529"/>
          <cell r="AN529"/>
          <cell r="AO529"/>
          <cell r="AP529" t="str">
            <v>ขุดสระ/เจาะบ่อ/โซล่า(1)</v>
          </cell>
          <cell r="AQ529">
            <v>0</v>
          </cell>
          <cell r="AR529" t="str">
            <v>Fully</v>
          </cell>
          <cell r="AS529">
            <v>0</v>
          </cell>
          <cell r="AT529"/>
          <cell r="AU529"/>
          <cell r="AV529"/>
          <cell r="AW529">
            <v>17.03</v>
          </cell>
          <cell r="AX529" t="str">
            <v>ราดร่อง</v>
          </cell>
          <cell r="AY529" t="str">
            <v>เครื่องยนต์</v>
          </cell>
          <cell r="AZ529" t="str">
            <v>ทำเอง รายวัน</v>
          </cell>
          <cell r="BA529" t="str">
            <v>&gt;4</v>
          </cell>
          <cell r="BB529" t="str">
            <v>yes</v>
          </cell>
          <cell r="BC529" t="str">
            <v>KK-3</v>
          </cell>
          <cell r="BD529">
            <v>1.65</v>
          </cell>
          <cell r="BE529" t="str">
            <v>เดี่ยว</v>
          </cell>
          <cell r="BF529" t="str">
            <v xml:space="preserve">ทราย </v>
          </cell>
          <cell r="BG529" t="str">
            <v>ผ่าน</v>
          </cell>
          <cell r="BH529" t="str">
            <v>รถตัด</v>
          </cell>
        </row>
        <row r="530">
          <cell r="G530">
            <v>807904</v>
          </cell>
          <cell r="H530" t="str">
            <v>BSC</v>
          </cell>
          <cell r="I530"/>
          <cell r="J530">
            <v>28.03</v>
          </cell>
          <cell r="K530">
            <v>28.03</v>
          </cell>
          <cell r="L530"/>
          <cell r="M530"/>
          <cell r="N530" t="str">
            <v>อ้อยตอ 1</v>
          </cell>
          <cell r="O530"/>
          <cell r="P530"/>
          <cell r="Q530">
            <v>0</v>
          </cell>
          <cell r="R530"/>
          <cell r="S530"/>
          <cell r="T530"/>
          <cell r="U530">
            <v>28.03</v>
          </cell>
          <cell r="V530"/>
          <cell r="W530">
            <v>28.03</v>
          </cell>
          <cell r="X530">
            <v>280.3</v>
          </cell>
          <cell r="Y530">
            <v>10</v>
          </cell>
          <cell r="Z530">
            <v>7071.1281000000008</v>
          </cell>
          <cell r="AA530">
            <v>252.27</v>
          </cell>
          <cell r="AB530">
            <v>252.27</v>
          </cell>
          <cell r="AC530">
            <v>9</v>
          </cell>
          <cell r="AD530">
            <v>280.3</v>
          </cell>
          <cell r="AE530">
            <v>10</v>
          </cell>
          <cell r="AF530"/>
          <cell r="AG530">
            <v>9.6849803781662516</v>
          </cell>
          <cell r="AH530">
            <v>242557</v>
          </cell>
          <cell r="AI530" t="str">
            <v>อ้อยตอ 1</v>
          </cell>
          <cell r="AJ530" t="str">
            <v>อ้อยตอ</v>
          </cell>
          <cell r="AK530" t="str">
            <v>2 ปี 3 ครั้ง</v>
          </cell>
          <cell r="AL530" t="str">
            <v>Sup</v>
          </cell>
          <cell r="AM530"/>
          <cell r="AN530">
            <v>0</v>
          </cell>
          <cell r="AO530">
            <v>0</v>
          </cell>
          <cell r="AP530" t="str">
            <v>ขุดสระ/เจาะบ่อ/โซล่า(1)</v>
          </cell>
          <cell r="AQ530">
            <v>0</v>
          </cell>
          <cell r="AR530" t="str">
            <v>Fully</v>
          </cell>
          <cell r="AS530">
            <v>0</v>
          </cell>
          <cell r="AT530"/>
          <cell r="AU530"/>
          <cell r="AV530"/>
          <cell r="AW530">
            <v>28.03</v>
          </cell>
          <cell r="AX530" t="str">
            <v>ราดร่อง</v>
          </cell>
          <cell r="AY530" t="str">
            <v>เครื่องยนต์</v>
          </cell>
          <cell r="AZ530" t="str">
            <v>ทำเอง รายวัน</v>
          </cell>
          <cell r="BA530">
            <v>2</v>
          </cell>
          <cell r="BB530" t="str">
            <v>yes</v>
          </cell>
          <cell r="BC530" t="str">
            <v>KK-3</v>
          </cell>
          <cell r="BD530">
            <v>1.65</v>
          </cell>
          <cell r="BE530" t="str">
            <v>เดี่ยว</v>
          </cell>
          <cell r="BF530" t="str">
            <v xml:space="preserve">ทราย </v>
          </cell>
          <cell r="BG530" t="str">
            <v>ผ่าน</v>
          </cell>
          <cell r="BH530" t="str">
            <v>รถตัด</v>
          </cell>
        </row>
        <row r="531">
          <cell r="G531">
            <v>807906</v>
          </cell>
          <cell r="H531" t="str">
            <v>BSC</v>
          </cell>
          <cell r="I531"/>
          <cell r="J531">
            <v>67.03</v>
          </cell>
          <cell r="K531">
            <v>67.03</v>
          </cell>
          <cell r="L531"/>
          <cell r="M531"/>
          <cell r="N531" t="str">
            <v>อ้อยน้ำราด</v>
          </cell>
          <cell r="O531"/>
          <cell r="P531"/>
          <cell r="Q531">
            <v>0</v>
          </cell>
          <cell r="R531"/>
          <cell r="S531"/>
          <cell r="T531"/>
          <cell r="U531">
            <v>67.03</v>
          </cell>
          <cell r="V531"/>
          <cell r="W531">
            <v>67.03</v>
          </cell>
          <cell r="X531">
            <v>871.39</v>
          </cell>
          <cell r="Y531">
            <v>13</v>
          </cell>
          <cell r="Z531">
            <v>58409.271699999998</v>
          </cell>
          <cell r="AA531">
            <v>871.39</v>
          </cell>
          <cell r="AB531">
            <v>871.39</v>
          </cell>
          <cell r="AC531">
            <v>13</v>
          </cell>
          <cell r="AD531">
            <v>871.39</v>
          </cell>
          <cell r="AE531">
            <v>13</v>
          </cell>
          <cell r="AF531"/>
          <cell r="AG531">
            <v>8.556665957899213</v>
          </cell>
          <cell r="AH531">
            <v>242578</v>
          </cell>
          <cell r="AI531" t="str">
            <v>อ้อยน้ำราด</v>
          </cell>
          <cell r="AJ531" t="str">
            <v>อ้อยปลูก</v>
          </cell>
          <cell r="AK531" t="str">
            <v>2 ปี 3 ครั้ง</v>
          </cell>
          <cell r="AL531" t="str">
            <v>Fully</v>
          </cell>
          <cell r="AM531"/>
          <cell r="AN531">
            <v>0</v>
          </cell>
          <cell r="AO531">
            <v>0</v>
          </cell>
          <cell r="AP531" t="str">
            <v>ขุดสระ/เจาะบ่อ/โซล่า(1)</v>
          </cell>
          <cell r="AQ531">
            <v>0</v>
          </cell>
          <cell r="AR531" t="str">
            <v>Fully</v>
          </cell>
          <cell r="AS531">
            <v>0</v>
          </cell>
          <cell r="AT531"/>
          <cell r="AU531"/>
          <cell r="AV531"/>
          <cell r="AW531">
            <v>67.03</v>
          </cell>
          <cell r="AX531" t="str">
            <v>น้ำหยดMove/ราดร่อง</v>
          </cell>
          <cell r="AY531" t="str">
            <v>เครื่องยนต์</v>
          </cell>
          <cell r="AZ531" t="str">
            <v>ทำเอง รายวัน</v>
          </cell>
          <cell r="BA531">
            <v>2</v>
          </cell>
          <cell r="BB531" t="str">
            <v>yes</v>
          </cell>
          <cell r="BC531" t="str">
            <v>KK-3</v>
          </cell>
          <cell r="BD531">
            <v>1.65</v>
          </cell>
          <cell r="BE531" t="str">
            <v>เดี่ยว</v>
          </cell>
          <cell r="BF531" t="str">
            <v>เหนียว</v>
          </cell>
          <cell r="BG531" t="str">
            <v>ผ่าน</v>
          </cell>
          <cell r="BH531" t="str">
            <v>รถตัด</v>
          </cell>
        </row>
        <row r="532">
          <cell r="G532">
            <v>807907</v>
          </cell>
          <cell r="H532" t="str">
            <v>BSC</v>
          </cell>
          <cell r="I532"/>
          <cell r="J532">
            <v>31.86</v>
          </cell>
          <cell r="K532">
            <v>31.86</v>
          </cell>
          <cell r="L532"/>
          <cell r="M532"/>
          <cell r="N532" t="str">
            <v>อ้อยตอ 1/พักดิน</v>
          </cell>
          <cell r="O532"/>
          <cell r="P532"/>
          <cell r="Q532">
            <v>0</v>
          </cell>
          <cell r="R532"/>
          <cell r="S532">
            <v>16.86</v>
          </cell>
          <cell r="T532"/>
          <cell r="U532">
            <v>15</v>
          </cell>
          <cell r="V532"/>
          <cell r="W532">
            <v>31.86</v>
          </cell>
          <cell r="X532">
            <v>165</v>
          </cell>
          <cell r="Y532">
            <v>11</v>
          </cell>
          <cell r="Z532">
            <v>1800</v>
          </cell>
          <cell r="AA532">
            <v>120</v>
          </cell>
          <cell r="AB532">
            <v>120</v>
          </cell>
          <cell r="AC532">
            <v>8</v>
          </cell>
          <cell r="AD532">
            <v>120</v>
          </cell>
          <cell r="AE532">
            <v>8</v>
          </cell>
          <cell r="AF532"/>
          <cell r="AG532">
            <v>7.341807909604519</v>
          </cell>
          <cell r="AH532">
            <v>242574</v>
          </cell>
          <cell r="AI532" t="str">
            <v>อ้อยตอ 1</v>
          </cell>
          <cell r="AJ532" t="str">
            <v>อ้อยตอ</v>
          </cell>
          <cell r="AK532" t="str">
            <v>2 ปี 3 ครั้ง</v>
          </cell>
          <cell r="AL532" t="str">
            <v>Sup</v>
          </cell>
          <cell r="AM532"/>
          <cell r="AN532">
            <v>0</v>
          </cell>
          <cell r="AO532">
            <v>0</v>
          </cell>
          <cell r="AP532" t="str">
            <v>ขุดสระ/เจาะบ่อ/โซล่า(1)</v>
          </cell>
          <cell r="AQ532">
            <v>0</v>
          </cell>
          <cell r="AR532" t="str">
            <v>Fully</v>
          </cell>
          <cell r="AS532">
            <v>0</v>
          </cell>
          <cell r="AT532"/>
          <cell r="AU532"/>
          <cell r="AV532"/>
          <cell r="AW532">
            <v>15</v>
          </cell>
          <cell r="AX532" t="str">
            <v>ราดร่อง</v>
          </cell>
          <cell r="AY532" t="str">
            <v>เครื่องยนต์</v>
          </cell>
          <cell r="AZ532" t="str">
            <v>ทำเอง รายวัน</v>
          </cell>
          <cell r="BA532" t="str">
            <v>&gt;4</v>
          </cell>
          <cell r="BB532" t="str">
            <v>yes</v>
          </cell>
          <cell r="BC532" t="str">
            <v>KK-3</v>
          </cell>
          <cell r="BD532">
            <v>1.65</v>
          </cell>
          <cell r="BE532" t="str">
            <v>เดี่ยว</v>
          </cell>
          <cell r="BF532" t="str">
            <v xml:space="preserve">ทราย </v>
          </cell>
          <cell r="BG532" t="str">
            <v>ผ่าน</v>
          </cell>
          <cell r="BH532" t="str">
            <v>รถตัด</v>
          </cell>
        </row>
        <row r="533">
          <cell r="G533">
            <v>807909</v>
          </cell>
          <cell r="H533"/>
          <cell r="I533"/>
          <cell r="J533">
            <v>0</v>
          </cell>
          <cell r="K533">
            <v>0</v>
          </cell>
          <cell r="L533"/>
          <cell r="M533"/>
          <cell r="N533" t="str">
            <v>สระน้ำ</v>
          </cell>
          <cell r="O533"/>
          <cell r="P533"/>
          <cell r="Q533">
            <v>0</v>
          </cell>
          <cell r="R533"/>
          <cell r="S533"/>
          <cell r="T533"/>
          <cell r="U533"/>
          <cell r="V533"/>
          <cell r="W533">
            <v>0</v>
          </cell>
          <cell r="X533"/>
          <cell r="Y533"/>
          <cell r="Z533"/>
          <cell r="AA533"/>
          <cell r="AB533"/>
          <cell r="AC533"/>
          <cell r="AD533"/>
          <cell r="AE533"/>
          <cell r="AF533"/>
          <cell r="AG533">
            <v>0</v>
          </cell>
          <cell r="AH533"/>
          <cell r="AI533"/>
          <cell r="AJ533"/>
          <cell r="AK533" t="str">
            <v>2 ปี 3 ครั้ง</v>
          </cell>
          <cell r="AL533">
            <v>0</v>
          </cell>
          <cell r="AM533"/>
          <cell r="AN533">
            <v>0</v>
          </cell>
          <cell r="AO533">
            <v>0</v>
          </cell>
          <cell r="AP533"/>
          <cell r="AQ533">
            <v>0</v>
          </cell>
          <cell r="AR533"/>
          <cell r="AS533"/>
          <cell r="AT533"/>
          <cell r="AU533"/>
          <cell r="AV533"/>
          <cell r="AW533"/>
          <cell r="AX533"/>
          <cell r="AY533"/>
          <cell r="AZ533"/>
          <cell r="BA533"/>
          <cell r="BB533"/>
          <cell r="BC533"/>
          <cell r="BD533"/>
          <cell r="BE533"/>
          <cell r="BF533" t="str">
            <v>เหนียว</v>
          </cell>
          <cell r="BG533"/>
          <cell r="BH533"/>
        </row>
        <row r="534">
          <cell r="G534">
            <v>807912</v>
          </cell>
          <cell r="H534"/>
          <cell r="I534"/>
          <cell r="J534">
            <v>0</v>
          </cell>
          <cell r="K534">
            <v>0</v>
          </cell>
          <cell r="L534"/>
          <cell r="M534"/>
          <cell r="N534" t="str">
            <v>สระน้ำ</v>
          </cell>
          <cell r="O534"/>
          <cell r="P534"/>
          <cell r="Q534">
            <v>0</v>
          </cell>
          <cell r="R534"/>
          <cell r="S534"/>
          <cell r="T534"/>
          <cell r="U534"/>
          <cell r="V534"/>
          <cell r="W534">
            <v>0</v>
          </cell>
          <cell r="X534"/>
          <cell r="Y534"/>
          <cell r="Z534"/>
          <cell r="AA534"/>
          <cell r="AB534"/>
          <cell r="AC534"/>
          <cell r="AD534"/>
          <cell r="AE534"/>
          <cell r="AF534"/>
          <cell r="AG534">
            <v>0</v>
          </cell>
          <cell r="AH534"/>
          <cell r="AI534"/>
          <cell r="AJ534"/>
          <cell r="AK534" t="str">
            <v>2 ปี 3 ครั้ง</v>
          </cell>
          <cell r="AL534">
            <v>0</v>
          </cell>
          <cell r="AM534"/>
          <cell r="AN534">
            <v>0</v>
          </cell>
          <cell r="AO534">
            <v>0</v>
          </cell>
          <cell r="AP534"/>
          <cell r="AQ534">
            <v>0</v>
          </cell>
          <cell r="AR534"/>
          <cell r="AS534"/>
          <cell r="AT534"/>
          <cell r="AU534"/>
          <cell r="AV534"/>
          <cell r="AW534"/>
          <cell r="AX534"/>
          <cell r="AY534"/>
          <cell r="AZ534"/>
          <cell r="BA534"/>
          <cell r="BB534"/>
          <cell r="BC534"/>
          <cell r="BD534"/>
          <cell r="BE534"/>
          <cell r="BF534" t="str">
            <v>เหนียว</v>
          </cell>
          <cell r="BG534"/>
          <cell r="BH534"/>
        </row>
        <row r="535">
          <cell r="G535">
            <v>807914</v>
          </cell>
          <cell r="H535" t="str">
            <v>BSC</v>
          </cell>
          <cell r="I535"/>
          <cell r="J535">
            <v>22.21</v>
          </cell>
          <cell r="K535">
            <v>22.21</v>
          </cell>
          <cell r="L535"/>
          <cell r="M535"/>
          <cell r="N535" t="str">
            <v>อ้อยน้ำราด</v>
          </cell>
          <cell r="O535"/>
          <cell r="P535"/>
          <cell r="Q535">
            <v>0</v>
          </cell>
          <cell r="R535"/>
          <cell r="S535"/>
          <cell r="T535"/>
          <cell r="U535">
            <v>22.21</v>
          </cell>
          <cell r="V535"/>
          <cell r="W535">
            <v>22.21</v>
          </cell>
          <cell r="X535">
            <v>288.73</v>
          </cell>
          <cell r="Y535">
            <v>13</v>
          </cell>
          <cell r="Z535">
            <v>4932.8410000000003</v>
          </cell>
          <cell r="AA535">
            <v>222.10000000000002</v>
          </cell>
          <cell r="AB535">
            <v>222.10000000000002</v>
          </cell>
          <cell r="AC535">
            <v>10</v>
          </cell>
          <cell r="AD535">
            <v>222.10000000000002</v>
          </cell>
          <cell r="AE535">
            <v>10</v>
          </cell>
          <cell r="AF535"/>
          <cell r="AG535">
            <v>4.2030616839261592</v>
          </cell>
          <cell r="AH535">
            <v>242580</v>
          </cell>
          <cell r="AI535" t="str">
            <v>อ้อยน้ำราด</v>
          </cell>
          <cell r="AJ535" t="str">
            <v>อ้อยปลูก</v>
          </cell>
          <cell r="AK535" t="str">
            <v>2 ปี 3 ครั้ง</v>
          </cell>
          <cell r="AL535" t="str">
            <v>Fully</v>
          </cell>
          <cell r="AM535"/>
          <cell r="AN535">
            <v>0</v>
          </cell>
          <cell r="AO535">
            <v>0</v>
          </cell>
          <cell r="AP535" t="str">
            <v>ขุดสระ/เจาะบ่อ/โซล่า(1)</v>
          </cell>
          <cell r="AQ535">
            <v>0</v>
          </cell>
          <cell r="AR535" t="str">
            <v>Fully</v>
          </cell>
          <cell r="AS535">
            <v>0</v>
          </cell>
          <cell r="AT535"/>
          <cell r="AU535"/>
          <cell r="AV535"/>
          <cell r="AW535">
            <v>22.21</v>
          </cell>
          <cell r="AX535" t="str">
            <v>น้ำหยดMove/ราดร่อง</v>
          </cell>
          <cell r="AY535" t="str">
            <v>เครื่องยนต์</v>
          </cell>
          <cell r="AZ535" t="str">
            <v>ทำเอง รายวัน</v>
          </cell>
          <cell r="BA535">
            <v>4</v>
          </cell>
          <cell r="BB535" t="str">
            <v>yes</v>
          </cell>
          <cell r="BC535" t="str">
            <v>KK-3</v>
          </cell>
          <cell r="BD535">
            <v>1.65</v>
          </cell>
          <cell r="BE535" t="str">
            <v>เดี่ยว</v>
          </cell>
          <cell r="BF535" t="str">
            <v>เหนียว</v>
          </cell>
          <cell r="BG535" t="str">
            <v>ผ่าน</v>
          </cell>
          <cell r="BH535" t="str">
            <v>รถตัด</v>
          </cell>
        </row>
        <row r="536">
          <cell r="G536">
            <v>807916</v>
          </cell>
          <cell r="H536"/>
          <cell r="I536"/>
          <cell r="J536">
            <v>0</v>
          </cell>
          <cell r="K536">
            <v>0</v>
          </cell>
          <cell r="L536"/>
          <cell r="M536"/>
          <cell r="N536" t="str">
            <v>สระน้ำ</v>
          </cell>
          <cell r="O536"/>
          <cell r="P536"/>
          <cell r="Q536">
            <v>0</v>
          </cell>
          <cell r="R536"/>
          <cell r="S536"/>
          <cell r="T536"/>
          <cell r="U536"/>
          <cell r="V536"/>
          <cell r="W536">
            <v>0</v>
          </cell>
          <cell r="X536"/>
          <cell r="Y536"/>
          <cell r="Z536"/>
          <cell r="AA536"/>
          <cell r="AB536"/>
          <cell r="AC536"/>
          <cell r="AD536"/>
          <cell r="AE536"/>
          <cell r="AF536"/>
          <cell r="AG536">
            <v>0</v>
          </cell>
          <cell r="AH536"/>
          <cell r="AI536"/>
          <cell r="AJ536"/>
          <cell r="AK536" t="str">
            <v>2 ปี 3 ครั้ง</v>
          </cell>
          <cell r="AL536">
            <v>0</v>
          </cell>
          <cell r="AM536"/>
          <cell r="AN536">
            <v>0</v>
          </cell>
          <cell r="AO536">
            <v>0</v>
          </cell>
          <cell r="AP536"/>
          <cell r="AQ536">
            <v>0</v>
          </cell>
          <cell r="AR536"/>
          <cell r="AS536"/>
          <cell r="AT536"/>
          <cell r="AU536"/>
          <cell r="AV536"/>
          <cell r="AW536"/>
          <cell r="AX536"/>
          <cell r="AY536"/>
          <cell r="AZ536"/>
          <cell r="BA536"/>
          <cell r="BB536"/>
          <cell r="BC536"/>
          <cell r="BD536"/>
          <cell r="BE536"/>
          <cell r="BF536" t="str">
            <v>เหนียว</v>
          </cell>
          <cell r="BG536"/>
          <cell r="BH536"/>
        </row>
        <row r="537">
          <cell r="G537">
            <v>807917</v>
          </cell>
          <cell r="H537" t="str">
            <v>BSC</v>
          </cell>
          <cell r="I537"/>
          <cell r="J537">
            <v>6.74</v>
          </cell>
          <cell r="K537">
            <v>6.74</v>
          </cell>
          <cell r="L537"/>
          <cell r="M537"/>
          <cell r="N537" t="str">
            <v>พักดิน</v>
          </cell>
          <cell r="O537"/>
          <cell r="P537"/>
          <cell r="Q537">
            <v>0</v>
          </cell>
          <cell r="R537"/>
          <cell r="S537">
            <v>6.74</v>
          </cell>
          <cell r="T537"/>
          <cell r="U537"/>
          <cell r="V537"/>
          <cell r="W537">
            <v>6.74</v>
          </cell>
          <cell r="X537">
            <v>0</v>
          </cell>
          <cell r="Y537">
            <v>11</v>
          </cell>
          <cell r="Z537"/>
          <cell r="AA537"/>
          <cell r="AB537"/>
          <cell r="AC537"/>
          <cell r="AD537"/>
          <cell r="AE537"/>
          <cell r="AF537"/>
          <cell r="AG537">
            <v>10.120178041543028</v>
          </cell>
          <cell r="AH537"/>
          <cell r="AI537" t="str">
            <v>พักดิน</v>
          </cell>
          <cell r="AJ537" t="str">
            <v>พักดิน</v>
          </cell>
          <cell r="AK537" t="str">
            <v>2 ปี 3 ครั้ง</v>
          </cell>
          <cell r="AL537" t="str">
            <v>Fully</v>
          </cell>
          <cell r="AM537"/>
          <cell r="AN537">
            <v>22578</v>
          </cell>
          <cell r="AO537">
            <v>13546.8</v>
          </cell>
          <cell r="AP537" t="str">
            <v>ขุดสระ/เจาะบ่อ/โซล่า(1)</v>
          </cell>
          <cell r="AQ537">
            <v>0</v>
          </cell>
          <cell r="AR537" t="str">
            <v>Fully</v>
          </cell>
          <cell r="AS537">
            <v>0</v>
          </cell>
          <cell r="AT537"/>
          <cell r="AU537"/>
          <cell r="AV537"/>
          <cell r="AW537">
            <v>0</v>
          </cell>
          <cell r="AX537" t="str">
            <v>น้ำหยดMove</v>
          </cell>
          <cell r="AY537"/>
          <cell r="AZ537"/>
          <cell r="BA537" t="str">
            <v>&gt;4</v>
          </cell>
          <cell r="BB537" t="str">
            <v>yes</v>
          </cell>
          <cell r="BC537"/>
          <cell r="BD537">
            <v>1.85</v>
          </cell>
          <cell r="BE537" t="str">
            <v>คู่</v>
          </cell>
          <cell r="BF537" t="str">
            <v>เหนียว</v>
          </cell>
          <cell r="BG537"/>
          <cell r="BH537"/>
        </row>
        <row r="538">
          <cell r="G538">
            <v>807918</v>
          </cell>
          <cell r="H538" t="str">
            <v>BSC</v>
          </cell>
          <cell r="I538"/>
          <cell r="J538">
            <v>18.34</v>
          </cell>
          <cell r="K538">
            <v>18.34</v>
          </cell>
          <cell r="L538"/>
          <cell r="M538"/>
          <cell r="N538" t="str">
            <v>อ้อยตอ 1</v>
          </cell>
          <cell r="O538"/>
          <cell r="P538"/>
          <cell r="Q538">
            <v>0</v>
          </cell>
          <cell r="R538"/>
          <cell r="S538"/>
          <cell r="T538"/>
          <cell r="U538">
            <v>18.34</v>
          </cell>
          <cell r="V538"/>
          <cell r="W538">
            <v>18.34</v>
          </cell>
          <cell r="X538">
            <v>201.74</v>
          </cell>
          <cell r="Y538">
            <v>11</v>
          </cell>
          <cell r="Z538">
            <v>2690.8447999999999</v>
          </cell>
          <cell r="AA538">
            <v>146.72</v>
          </cell>
          <cell r="AB538">
            <v>146.72</v>
          </cell>
          <cell r="AC538">
            <v>8</v>
          </cell>
          <cell r="AD538">
            <v>110.03999999999999</v>
          </cell>
          <cell r="AE538">
            <v>6</v>
          </cell>
          <cell r="AF538"/>
          <cell r="AG538">
            <v>11.521264994547435</v>
          </cell>
          <cell r="AH538">
            <v>242573</v>
          </cell>
          <cell r="AI538" t="str">
            <v>อ้อยตอ 1</v>
          </cell>
          <cell r="AJ538" t="str">
            <v>อ้อยตอ</v>
          </cell>
          <cell r="AK538"/>
          <cell r="AL538" t="str">
            <v>Sup</v>
          </cell>
          <cell r="AM538"/>
          <cell r="AN538">
            <v>0</v>
          </cell>
          <cell r="AO538">
            <v>0</v>
          </cell>
          <cell r="AP538" t="str">
            <v>วางท่อใต้ดิน 807919</v>
          </cell>
          <cell r="AQ538">
            <v>0</v>
          </cell>
          <cell r="AR538" t="str">
            <v>Fully</v>
          </cell>
          <cell r="AS538">
            <v>0</v>
          </cell>
          <cell r="AT538"/>
          <cell r="AU538"/>
          <cell r="AV538"/>
          <cell r="AW538">
            <v>18.34</v>
          </cell>
          <cell r="AX538" t="str">
            <v>ราดร่อง</v>
          </cell>
          <cell r="AY538" t="str">
            <v>เครื่องยนต์</v>
          </cell>
          <cell r="AZ538" t="str">
            <v>ทำเอง รายวัน</v>
          </cell>
          <cell r="BA538"/>
          <cell r="BB538"/>
          <cell r="BC538" t="str">
            <v>KK-3</v>
          </cell>
          <cell r="BD538">
            <v>1.85</v>
          </cell>
          <cell r="BE538">
            <v>0</v>
          </cell>
          <cell r="BF538" t="str">
            <v xml:space="preserve">ทราย </v>
          </cell>
          <cell r="BG538" t="str">
            <v>ไม่ผ่าน</v>
          </cell>
          <cell r="BH538" t="str">
            <v>คนตัด</v>
          </cell>
        </row>
        <row r="539">
          <cell r="G539">
            <v>807919</v>
          </cell>
          <cell r="H539" t="str">
            <v>BSC</v>
          </cell>
          <cell r="I539"/>
          <cell r="J539">
            <v>34.5</v>
          </cell>
          <cell r="K539">
            <v>34.5</v>
          </cell>
          <cell r="L539"/>
          <cell r="M539"/>
          <cell r="N539" t="str">
            <v>อ้อยตอ 1</v>
          </cell>
          <cell r="O539"/>
          <cell r="P539"/>
          <cell r="Q539">
            <v>0</v>
          </cell>
          <cell r="R539"/>
          <cell r="S539"/>
          <cell r="T539"/>
          <cell r="U539">
            <v>34.5</v>
          </cell>
          <cell r="V539"/>
          <cell r="W539">
            <v>34.5</v>
          </cell>
          <cell r="X539">
            <v>379.5</v>
          </cell>
          <cell r="Y539">
            <v>11</v>
          </cell>
          <cell r="Z539">
            <v>10712.25</v>
          </cell>
          <cell r="AA539">
            <v>310.5</v>
          </cell>
          <cell r="AB539">
            <v>310.5</v>
          </cell>
          <cell r="AC539">
            <v>9</v>
          </cell>
          <cell r="AD539">
            <v>276</v>
          </cell>
          <cell r="AE539">
            <v>8</v>
          </cell>
          <cell r="AF539"/>
          <cell r="AG539">
            <v>6.356811594202898</v>
          </cell>
          <cell r="AH539">
            <v>242574</v>
          </cell>
          <cell r="AI539" t="str">
            <v>อ้อยตอ 1</v>
          </cell>
          <cell r="AJ539" t="str">
            <v>อ้อยตอ</v>
          </cell>
          <cell r="AK539"/>
          <cell r="AL539" t="str">
            <v>Sup</v>
          </cell>
          <cell r="AM539"/>
          <cell r="AN539">
            <v>0</v>
          </cell>
          <cell r="AO539">
            <v>0</v>
          </cell>
          <cell r="AP539" t="str">
            <v>วางท่อใต้ดิน 807919</v>
          </cell>
          <cell r="AQ539">
            <v>0</v>
          </cell>
          <cell r="AR539" t="str">
            <v>Fully</v>
          </cell>
          <cell r="AS539">
            <v>0</v>
          </cell>
          <cell r="AT539"/>
          <cell r="AU539"/>
          <cell r="AV539"/>
          <cell r="AW539">
            <v>34.5</v>
          </cell>
          <cell r="AX539" t="str">
            <v>ราดร่อง</v>
          </cell>
          <cell r="AY539" t="str">
            <v>เครื่องยนต์</v>
          </cell>
          <cell r="AZ539" t="str">
            <v>ทำเอง รายวัน</v>
          </cell>
          <cell r="BA539" t="str">
            <v>&gt;4</v>
          </cell>
          <cell r="BB539" t="str">
            <v>yes</v>
          </cell>
          <cell r="BC539" t="str">
            <v>KK-3</v>
          </cell>
          <cell r="BD539">
            <v>1.85</v>
          </cell>
          <cell r="BE539" t="str">
            <v>คู่</v>
          </cell>
          <cell r="BF539" t="str">
            <v xml:space="preserve">ทราย </v>
          </cell>
          <cell r="BG539" t="str">
            <v>ผ่าน</v>
          </cell>
          <cell r="BH539" t="str">
            <v>รถตัด</v>
          </cell>
        </row>
        <row r="540">
          <cell r="G540">
            <v>807920</v>
          </cell>
          <cell r="H540"/>
          <cell r="I540"/>
          <cell r="J540">
            <v>8.26</v>
          </cell>
          <cell r="K540">
            <v>8.26</v>
          </cell>
          <cell r="L540"/>
          <cell r="M540"/>
          <cell r="N540" t="str">
            <v>ป่ายูคา</v>
          </cell>
          <cell r="O540" t="str">
            <v>ป่ายูคา</v>
          </cell>
          <cell r="P540">
            <v>8.26</v>
          </cell>
          <cell r="Q540">
            <v>0</v>
          </cell>
          <cell r="R540"/>
          <cell r="S540"/>
          <cell r="T540"/>
          <cell r="U540"/>
          <cell r="V540"/>
          <cell r="W540">
            <v>0</v>
          </cell>
          <cell r="X540"/>
          <cell r="Y540"/>
          <cell r="Z540"/>
          <cell r="AA540"/>
          <cell r="AB540"/>
          <cell r="AC540"/>
          <cell r="AD540"/>
          <cell r="AE540"/>
          <cell r="AF540"/>
          <cell r="AG540">
            <v>0</v>
          </cell>
          <cell r="AH540"/>
          <cell r="AI540"/>
          <cell r="AJ540"/>
          <cell r="AK540"/>
          <cell r="AL540">
            <v>0</v>
          </cell>
          <cell r="AM540"/>
          <cell r="AN540">
            <v>0</v>
          </cell>
          <cell r="AO540">
            <v>0</v>
          </cell>
          <cell r="AP540"/>
          <cell r="AQ540">
            <v>0</v>
          </cell>
          <cell r="AR540"/>
          <cell r="AS540"/>
          <cell r="AT540"/>
          <cell r="AU540"/>
          <cell r="AV540"/>
          <cell r="AW540"/>
          <cell r="AX540"/>
          <cell r="AY540"/>
          <cell r="AZ540"/>
          <cell r="BA540"/>
          <cell r="BB540"/>
          <cell r="BC540"/>
          <cell r="BD540"/>
          <cell r="BE540"/>
          <cell r="BF540" t="str">
            <v>เหนียว</v>
          </cell>
          <cell r="BG540"/>
          <cell r="BH540"/>
        </row>
        <row r="541">
          <cell r="G541">
            <v>807921</v>
          </cell>
          <cell r="H541"/>
          <cell r="I541"/>
          <cell r="J541">
            <v>12.11</v>
          </cell>
          <cell r="K541">
            <v>12.11</v>
          </cell>
          <cell r="L541"/>
          <cell r="M541"/>
          <cell r="N541" t="str">
            <v>ป่าสัก</v>
          </cell>
          <cell r="O541" t="str">
            <v>ป่าสัก</v>
          </cell>
          <cell r="P541">
            <v>12.11</v>
          </cell>
          <cell r="Q541">
            <v>0</v>
          </cell>
          <cell r="R541"/>
          <cell r="S541"/>
          <cell r="T541"/>
          <cell r="U541"/>
          <cell r="V541"/>
          <cell r="W541">
            <v>0</v>
          </cell>
          <cell r="X541"/>
          <cell r="Y541"/>
          <cell r="Z541"/>
          <cell r="AA541"/>
          <cell r="AB541"/>
          <cell r="AC541"/>
          <cell r="AD541"/>
          <cell r="AE541"/>
          <cell r="AF541"/>
          <cell r="AG541">
            <v>0</v>
          </cell>
          <cell r="AH541"/>
          <cell r="AI541"/>
          <cell r="AJ541"/>
          <cell r="AK541"/>
          <cell r="AL541">
            <v>0</v>
          </cell>
          <cell r="AM541"/>
          <cell r="AN541">
            <v>0</v>
          </cell>
          <cell r="AO541">
            <v>0</v>
          </cell>
          <cell r="AP541"/>
          <cell r="AQ541">
            <v>0</v>
          </cell>
          <cell r="AR541"/>
          <cell r="AS541"/>
          <cell r="AT541"/>
          <cell r="AU541"/>
          <cell r="AV541"/>
          <cell r="AW541"/>
          <cell r="AX541"/>
          <cell r="AY541"/>
          <cell r="AZ541"/>
          <cell r="BA541"/>
          <cell r="BB541"/>
          <cell r="BC541"/>
          <cell r="BD541"/>
          <cell r="BE541"/>
          <cell r="BF541" t="str">
            <v>เหนียว</v>
          </cell>
          <cell r="BG541"/>
          <cell r="BH541"/>
        </row>
        <row r="542">
          <cell r="G542">
            <v>807922</v>
          </cell>
          <cell r="H542"/>
          <cell r="I542"/>
          <cell r="J542">
            <v>7.64</v>
          </cell>
          <cell r="K542">
            <v>7.64</v>
          </cell>
          <cell r="L542"/>
          <cell r="M542"/>
          <cell r="N542" t="str">
            <v>ปลูกไม้ผล</v>
          </cell>
          <cell r="O542" t="str">
            <v>ป่ารก</v>
          </cell>
          <cell r="P542">
            <v>7.64</v>
          </cell>
          <cell r="Q542">
            <v>0</v>
          </cell>
          <cell r="R542"/>
          <cell r="S542"/>
          <cell r="T542"/>
          <cell r="U542"/>
          <cell r="V542"/>
          <cell r="W542">
            <v>0</v>
          </cell>
          <cell r="X542"/>
          <cell r="Y542"/>
          <cell r="Z542"/>
          <cell r="AA542"/>
          <cell r="AB542"/>
          <cell r="AC542"/>
          <cell r="AD542"/>
          <cell r="AE542"/>
          <cell r="AF542"/>
          <cell r="AG542">
            <v>0</v>
          </cell>
          <cell r="AH542"/>
          <cell r="AI542"/>
          <cell r="AJ542"/>
          <cell r="AK542"/>
          <cell r="AL542" t="str">
            <v>Sup</v>
          </cell>
          <cell r="AM542"/>
          <cell r="AN542">
            <v>0</v>
          </cell>
          <cell r="AO542">
            <v>0</v>
          </cell>
          <cell r="AP542"/>
          <cell r="AQ542">
            <v>0</v>
          </cell>
          <cell r="AR542"/>
          <cell r="AS542"/>
          <cell r="AT542"/>
          <cell r="AU542"/>
          <cell r="AV542"/>
          <cell r="AW542"/>
          <cell r="AX542"/>
          <cell r="AY542"/>
          <cell r="AZ542"/>
          <cell r="BA542"/>
          <cell r="BB542"/>
          <cell r="BC542"/>
          <cell r="BD542"/>
          <cell r="BE542"/>
          <cell r="BF542" t="str">
            <v>เหนียว</v>
          </cell>
          <cell r="BG542"/>
          <cell r="BH542"/>
        </row>
        <row r="543">
          <cell r="G543">
            <v>807923</v>
          </cell>
          <cell r="H543" t="str">
            <v>BSC</v>
          </cell>
          <cell r="I543"/>
          <cell r="J543">
            <v>24.7</v>
          </cell>
          <cell r="K543">
            <v>24.7</v>
          </cell>
          <cell r="L543"/>
          <cell r="M543"/>
          <cell r="N543" t="str">
            <v>อ้อยน้ำราด</v>
          </cell>
          <cell r="O543"/>
          <cell r="P543"/>
          <cell r="Q543">
            <v>0</v>
          </cell>
          <cell r="R543"/>
          <cell r="S543"/>
          <cell r="T543"/>
          <cell r="U543">
            <v>24.7</v>
          </cell>
          <cell r="V543"/>
          <cell r="W543">
            <v>24.7</v>
          </cell>
          <cell r="X543">
            <v>321.09999999999997</v>
          </cell>
          <cell r="Y543">
            <v>13</v>
          </cell>
          <cell r="Z543">
            <v>9151.35</v>
          </cell>
          <cell r="AA543">
            <v>370.5</v>
          </cell>
          <cell r="AB543">
            <v>370.5</v>
          </cell>
          <cell r="AC543">
            <v>15</v>
          </cell>
          <cell r="AD543">
            <v>321.09999999999997</v>
          </cell>
          <cell r="AE543">
            <v>13</v>
          </cell>
          <cell r="AF543"/>
          <cell r="AG543">
            <v>8.0878542510121445</v>
          </cell>
          <cell r="AH543">
            <v>242563</v>
          </cell>
          <cell r="AI543" t="str">
            <v>อ้อยน้ำราด</v>
          </cell>
          <cell r="AJ543" t="str">
            <v>อ้อยปลูก</v>
          </cell>
          <cell r="AK543"/>
          <cell r="AL543" t="str">
            <v>Sup</v>
          </cell>
          <cell r="AM543"/>
          <cell r="AN543">
            <v>0</v>
          </cell>
          <cell r="AO543">
            <v>0</v>
          </cell>
          <cell r="AP543" t="str">
            <v>อุปกรณ์น้ำหยด Lafat</v>
          </cell>
          <cell r="AQ543">
            <v>0</v>
          </cell>
          <cell r="AR543" t="str">
            <v>Fully</v>
          </cell>
          <cell r="AS543">
            <v>0</v>
          </cell>
          <cell r="AT543"/>
          <cell r="AU543"/>
          <cell r="AV543"/>
          <cell r="AW543">
            <v>24.7</v>
          </cell>
          <cell r="AX543" t="str">
            <v>น้ำหยดFix</v>
          </cell>
          <cell r="AY543" t="str">
            <v>ระบบไฟฟ้า+เครื่องยนต์</v>
          </cell>
          <cell r="AZ543" t="str">
            <v>ทำเอง รายวัน</v>
          </cell>
          <cell r="BA543" t="str">
            <v>&gt;4</v>
          </cell>
          <cell r="BB543" t="str">
            <v>yes</v>
          </cell>
          <cell r="BC543" t="str">
            <v>KK-3</v>
          </cell>
          <cell r="BD543">
            <v>1.65</v>
          </cell>
          <cell r="BE543" t="str">
            <v>เดี่ยว</v>
          </cell>
          <cell r="BF543" t="str">
            <v>เหนียว</v>
          </cell>
          <cell r="BG543" t="str">
            <v>ผ่าน</v>
          </cell>
          <cell r="BH543" t="str">
            <v>รถตัด</v>
          </cell>
        </row>
        <row r="544">
          <cell r="G544">
            <v>807924</v>
          </cell>
          <cell r="H544" t="str">
            <v>BSC</v>
          </cell>
          <cell r="I544"/>
          <cell r="J544">
            <v>7.52</v>
          </cell>
          <cell r="K544">
            <v>7.52</v>
          </cell>
          <cell r="L544"/>
          <cell r="M544"/>
          <cell r="N544" t="str">
            <v>ปลูกไม้ผล</v>
          </cell>
          <cell r="O544"/>
          <cell r="P544">
            <v>7.52</v>
          </cell>
          <cell r="Q544">
            <v>0</v>
          </cell>
          <cell r="R544"/>
          <cell r="S544"/>
          <cell r="T544"/>
          <cell r="U544"/>
          <cell r="V544"/>
          <cell r="W544">
            <v>0</v>
          </cell>
          <cell r="X544"/>
          <cell r="Y544"/>
          <cell r="Z544"/>
          <cell r="AA544"/>
          <cell r="AB544"/>
          <cell r="AC544"/>
          <cell r="AD544"/>
          <cell r="AE544"/>
          <cell r="AF544"/>
          <cell r="AG544">
            <v>0</v>
          </cell>
          <cell r="AH544"/>
          <cell r="AI544"/>
          <cell r="AJ544"/>
          <cell r="AK544"/>
          <cell r="AL544" t="str">
            <v>Sup</v>
          </cell>
          <cell r="AM544"/>
          <cell r="AN544">
            <v>0</v>
          </cell>
          <cell r="AO544">
            <v>0</v>
          </cell>
          <cell r="AP544"/>
          <cell r="AQ544">
            <v>0</v>
          </cell>
          <cell r="AR544"/>
          <cell r="AS544"/>
          <cell r="AT544"/>
          <cell r="AU544"/>
          <cell r="AV544"/>
          <cell r="AW544"/>
          <cell r="AX544"/>
          <cell r="AY544"/>
          <cell r="AZ544"/>
          <cell r="BA544"/>
          <cell r="BB544"/>
          <cell r="BC544"/>
          <cell r="BD544"/>
          <cell r="BE544"/>
          <cell r="BF544" t="str">
            <v>เหนียว</v>
          </cell>
          <cell r="BG544"/>
          <cell r="BH544"/>
        </row>
        <row r="545">
          <cell r="G545">
            <v>807925</v>
          </cell>
          <cell r="H545" t="str">
            <v>BSC</v>
          </cell>
          <cell r="I545"/>
          <cell r="J545">
            <v>19.559999999999999</v>
          </cell>
          <cell r="K545">
            <v>19.559999999999999</v>
          </cell>
          <cell r="L545"/>
          <cell r="M545"/>
          <cell r="N545" t="str">
            <v>อ้อยน้ำราด</v>
          </cell>
          <cell r="O545"/>
          <cell r="P545"/>
          <cell r="Q545">
            <v>0</v>
          </cell>
          <cell r="R545"/>
          <cell r="S545"/>
          <cell r="T545"/>
          <cell r="U545">
            <v>19.559999999999999</v>
          </cell>
          <cell r="V545"/>
          <cell r="W545">
            <v>19.559999999999999</v>
          </cell>
          <cell r="X545">
            <v>254.27999999999997</v>
          </cell>
          <cell r="Y545">
            <v>13</v>
          </cell>
          <cell r="Z545">
            <v>3825.9359999999997</v>
          </cell>
          <cell r="AA545">
            <v>195.6</v>
          </cell>
          <cell r="AB545">
            <v>195.6</v>
          </cell>
          <cell r="AC545">
            <v>10</v>
          </cell>
          <cell r="AD545">
            <v>254.27999999999997</v>
          </cell>
          <cell r="AE545">
            <v>13</v>
          </cell>
          <cell r="AF545"/>
          <cell r="AG545">
            <v>10.818507157464214</v>
          </cell>
          <cell r="AH545">
            <v>242561</v>
          </cell>
          <cell r="AI545" t="str">
            <v>อ้อยน้ำราด</v>
          </cell>
          <cell r="AJ545" t="str">
            <v>อ้อยปลูก</v>
          </cell>
          <cell r="AK545"/>
          <cell r="AL545" t="str">
            <v>Sup</v>
          </cell>
          <cell r="AM545"/>
          <cell r="AN545">
            <v>0</v>
          </cell>
          <cell r="AO545">
            <v>0</v>
          </cell>
          <cell r="AP545" t="str">
            <v>อุปกรณ์น้ำหยด Lafat</v>
          </cell>
          <cell r="AQ545">
            <v>0</v>
          </cell>
          <cell r="AR545" t="str">
            <v>Fully</v>
          </cell>
          <cell r="AS545">
            <v>0</v>
          </cell>
          <cell r="AT545"/>
          <cell r="AU545"/>
          <cell r="AV545"/>
          <cell r="AW545">
            <v>19.559999999999999</v>
          </cell>
          <cell r="AX545" t="str">
            <v>น้ำหยดFix</v>
          </cell>
          <cell r="AY545" t="str">
            <v>โซล่าเซลล์</v>
          </cell>
          <cell r="AZ545" t="str">
            <v>ทำเอง รายวัน</v>
          </cell>
          <cell r="BA545" t="str">
            <v>&gt;4</v>
          </cell>
          <cell r="BB545" t="str">
            <v>yes</v>
          </cell>
          <cell r="BC545" t="str">
            <v>KK-3/LK92-11</v>
          </cell>
          <cell r="BD545">
            <v>1.65</v>
          </cell>
          <cell r="BE545" t="str">
            <v>เดี่ยว</v>
          </cell>
          <cell r="BF545" t="str">
            <v>เหนียว</v>
          </cell>
          <cell r="BG545" t="str">
            <v>ผ่าน</v>
          </cell>
          <cell r="BH545" t="str">
            <v>รถตัด</v>
          </cell>
        </row>
        <row r="546">
          <cell r="G546">
            <v>807926</v>
          </cell>
          <cell r="H546" t="str">
            <v>BSC</v>
          </cell>
          <cell r="I546"/>
          <cell r="J546">
            <v>56.47</v>
          </cell>
          <cell r="K546">
            <v>56.47</v>
          </cell>
          <cell r="L546"/>
          <cell r="M546"/>
          <cell r="N546" t="str">
            <v>อ้อยน้ำราด</v>
          </cell>
          <cell r="O546"/>
          <cell r="P546"/>
          <cell r="Q546">
            <v>0</v>
          </cell>
          <cell r="R546"/>
          <cell r="S546"/>
          <cell r="T546"/>
          <cell r="U546">
            <v>56.47</v>
          </cell>
          <cell r="V546"/>
          <cell r="W546">
            <v>56.47</v>
          </cell>
          <cell r="X546">
            <v>734.11</v>
          </cell>
          <cell r="Y546">
            <v>13</v>
          </cell>
          <cell r="Z546">
            <v>38266.330799999996</v>
          </cell>
          <cell r="AA546">
            <v>677.64</v>
          </cell>
          <cell r="AB546">
            <v>677.64</v>
          </cell>
          <cell r="AC546">
            <v>12</v>
          </cell>
          <cell r="AD546">
            <v>734.11</v>
          </cell>
          <cell r="AE546">
            <v>13</v>
          </cell>
          <cell r="AF546"/>
          <cell r="AG546">
            <v>7.4414733486807156</v>
          </cell>
          <cell r="AH546">
            <v>242559</v>
          </cell>
          <cell r="AI546" t="str">
            <v>อ้อยน้ำราด</v>
          </cell>
          <cell r="AJ546" t="str">
            <v>อ้อยปลูก</v>
          </cell>
          <cell r="AK546"/>
          <cell r="AL546" t="str">
            <v>Sup</v>
          </cell>
          <cell r="AM546"/>
          <cell r="AN546">
            <v>0</v>
          </cell>
          <cell r="AO546">
            <v>0</v>
          </cell>
          <cell r="AP546" t="str">
            <v>เจาะบ่อ/โซล่า(3)</v>
          </cell>
          <cell r="AQ546">
            <v>0</v>
          </cell>
          <cell r="AR546" t="str">
            <v>Fully</v>
          </cell>
          <cell r="AS546">
            <v>0</v>
          </cell>
          <cell r="AT546"/>
          <cell r="AU546"/>
          <cell r="AV546"/>
          <cell r="AW546">
            <v>56.47</v>
          </cell>
          <cell r="AX546" t="str">
            <v>น้ำหยดMove/ราดร่อง</v>
          </cell>
          <cell r="AY546" t="str">
            <v>โซล่าเซลล์+เครื่องยนต์</v>
          </cell>
          <cell r="AZ546" t="str">
            <v>ทำเอง รายวัน</v>
          </cell>
          <cell r="BA546" t="str">
            <v>&gt;4</v>
          </cell>
          <cell r="BB546" t="str">
            <v>yes</v>
          </cell>
          <cell r="BC546" t="str">
            <v>LK92-11</v>
          </cell>
          <cell r="BD546">
            <v>1.65</v>
          </cell>
          <cell r="BE546" t="str">
            <v>เดี่ยว</v>
          </cell>
          <cell r="BF546" t="str">
            <v>เหนียว</v>
          </cell>
          <cell r="BG546" t="str">
            <v>ผ่าน</v>
          </cell>
          <cell r="BH546" t="str">
            <v>รถตัด</v>
          </cell>
        </row>
        <row r="547">
          <cell r="G547">
            <v>807927</v>
          </cell>
          <cell r="H547" t="str">
            <v>BSC</v>
          </cell>
          <cell r="I547"/>
          <cell r="J547">
            <v>17.14</v>
          </cell>
          <cell r="K547">
            <v>17.14</v>
          </cell>
          <cell r="L547"/>
          <cell r="M547"/>
          <cell r="N547" t="str">
            <v>อ้อยตุลาคม</v>
          </cell>
          <cell r="O547"/>
          <cell r="P547"/>
          <cell r="Q547">
            <v>0</v>
          </cell>
          <cell r="R547"/>
          <cell r="S547"/>
          <cell r="T547"/>
          <cell r="U547">
            <v>17.14</v>
          </cell>
          <cell r="V547"/>
          <cell r="W547">
            <v>17.14</v>
          </cell>
          <cell r="X547">
            <v>274.24</v>
          </cell>
          <cell r="Y547">
            <v>16</v>
          </cell>
          <cell r="Z547">
            <v>5288.0328</v>
          </cell>
          <cell r="AA547">
            <v>308.52</v>
          </cell>
          <cell r="AB547">
            <v>308.52</v>
          </cell>
          <cell r="AC547">
            <v>18</v>
          </cell>
          <cell r="AD547">
            <v>308.52</v>
          </cell>
          <cell r="AE547">
            <v>18</v>
          </cell>
          <cell r="AF547"/>
          <cell r="AG547">
            <v>0</v>
          </cell>
          <cell r="AH547">
            <v>242485</v>
          </cell>
          <cell r="AI547" t="str">
            <v>อ้อยตุลาคม</v>
          </cell>
          <cell r="AJ547" t="str">
            <v>อ้อยปลูก</v>
          </cell>
          <cell r="AK547"/>
          <cell r="AL547" t="str">
            <v>Sup</v>
          </cell>
          <cell r="AM547"/>
          <cell r="AN547">
            <v>8691</v>
          </cell>
          <cell r="AO547">
            <v>3476.4</v>
          </cell>
          <cell r="AP547"/>
          <cell r="AQ547" t="str">
            <v>ชุดโซล่าเซลล์ 1 ชุด</v>
          </cell>
          <cell r="AR547" t="str">
            <v>Fully</v>
          </cell>
          <cell r="AS547">
            <v>0</v>
          </cell>
          <cell r="AT547"/>
          <cell r="AU547"/>
          <cell r="AV547"/>
          <cell r="AW547">
            <v>17.14</v>
          </cell>
          <cell r="AX547" t="str">
            <v>น้ำหยดFix</v>
          </cell>
          <cell r="AY547" t="str">
            <v>ระบบไฟฟ้า</v>
          </cell>
          <cell r="AZ547" t="str">
            <v>ทำเอง รายวัน</v>
          </cell>
          <cell r="BA547" t="str">
            <v>&gt;4</v>
          </cell>
          <cell r="BB547" t="str">
            <v>yes</v>
          </cell>
          <cell r="BC547" t="str">
            <v>KK-3/PK3</v>
          </cell>
          <cell r="BD547">
            <v>1.85</v>
          </cell>
          <cell r="BE547" t="str">
            <v>คู่</v>
          </cell>
          <cell r="BF547" t="str">
            <v>เหนียว</v>
          </cell>
          <cell r="BG547" t="str">
            <v>ผ่าน</v>
          </cell>
          <cell r="BH547" t="str">
            <v>รถตัด</v>
          </cell>
        </row>
        <row r="548">
          <cell r="G548" t="str">
            <v>807929/1</v>
          </cell>
          <cell r="H548" t="str">
            <v>BSC</v>
          </cell>
          <cell r="I548"/>
          <cell r="J548">
            <v>32.340000000000003</v>
          </cell>
          <cell r="K548">
            <v>33.51</v>
          </cell>
          <cell r="L548"/>
          <cell r="M548"/>
          <cell r="N548" t="str">
            <v>อ้อยตุลาคม</v>
          </cell>
          <cell r="O548"/>
          <cell r="P548">
            <v>1.1699999999999946</v>
          </cell>
          <cell r="Q548">
            <v>0</v>
          </cell>
          <cell r="R548"/>
          <cell r="S548"/>
          <cell r="T548"/>
          <cell r="U548">
            <v>32.340000000000003</v>
          </cell>
          <cell r="V548"/>
          <cell r="W548">
            <v>32.340000000000003</v>
          </cell>
          <cell r="X548">
            <v>582.12000000000012</v>
          </cell>
          <cell r="Y548">
            <v>18</v>
          </cell>
          <cell r="Z548">
            <v>18825.760800000007</v>
          </cell>
          <cell r="AA548">
            <v>582.12000000000012</v>
          </cell>
          <cell r="AB548">
            <v>582.12000000000012</v>
          </cell>
          <cell r="AC548">
            <v>18</v>
          </cell>
          <cell r="AD548">
            <v>582.12000000000012</v>
          </cell>
          <cell r="AE548">
            <v>18</v>
          </cell>
          <cell r="AF548"/>
          <cell r="AG548">
            <v>0</v>
          </cell>
          <cell r="AH548">
            <v>242483</v>
          </cell>
          <cell r="AI548" t="str">
            <v>อ้อยตุลาคม</v>
          </cell>
          <cell r="AJ548" t="str">
            <v>อ้อยปลูก</v>
          </cell>
          <cell r="AK548"/>
          <cell r="AL548" t="str">
            <v>Sup</v>
          </cell>
          <cell r="AM548"/>
          <cell r="AN548">
            <v>0</v>
          </cell>
          <cell r="AO548">
            <v>0</v>
          </cell>
          <cell r="AP548"/>
          <cell r="AQ548" t="str">
            <v>ระบบการให้น้ำแบบ N - Drip</v>
          </cell>
          <cell r="AR548" t="str">
            <v>Sup</v>
          </cell>
          <cell r="AS548">
            <v>0</v>
          </cell>
          <cell r="AT548"/>
          <cell r="AU548"/>
          <cell r="AV548">
            <v>18.5</v>
          </cell>
          <cell r="AW548">
            <v>13.840000000000003</v>
          </cell>
          <cell r="AX548" t="str">
            <v>น้ำหยดFix</v>
          </cell>
          <cell r="AY548" t="str">
            <v>ระบบไฟฟ้า</v>
          </cell>
          <cell r="AZ548" t="str">
            <v>ทำเอง รายวัน</v>
          </cell>
          <cell r="BA548" t="str">
            <v>&gt;4</v>
          </cell>
          <cell r="BB548" t="str">
            <v>yes</v>
          </cell>
          <cell r="BC548" t="str">
            <v>PK-3</v>
          </cell>
          <cell r="BD548">
            <v>1.85</v>
          </cell>
          <cell r="BE548" t="str">
            <v>คู่</v>
          </cell>
          <cell r="BF548" t="str">
            <v>เหนียว</v>
          </cell>
          <cell r="BG548" t="str">
            <v>ผ่าน</v>
          </cell>
          <cell r="BH548" t="str">
            <v>รถตัด</v>
          </cell>
        </row>
        <row r="549">
          <cell r="G549">
            <v>807930</v>
          </cell>
          <cell r="H549" t="str">
            <v>BSC</v>
          </cell>
          <cell r="I549"/>
          <cell r="J549">
            <v>9.5299999999999994</v>
          </cell>
          <cell r="K549">
            <v>9.5299999999999994</v>
          </cell>
          <cell r="L549"/>
          <cell r="M549"/>
          <cell r="N549" t="str">
            <v>อ้อยตอ 1</v>
          </cell>
          <cell r="O549"/>
          <cell r="P549"/>
          <cell r="Q549">
            <v>0</v>
          </cell>
          <cell r="R549"/>
          <cell r="S549"/>
          <cell r="T549"/>
          <cell r="U549">
            <v>9.5299999999999994</v>
          </cell>
          <cell r="V549"/>
          <cell r="W549">
            <v>9.5299999999999994</v>
          </cell>
          <cell r="X549">
            <v>114.35999999999999</v>
          </cell>
          <cell r="Y549">
            <v>12</v>
          </cell>
          <cell r="Z549">
            <v>817.38809999999989</v>
          </cell>
          <cell r="AA549">
            <v>85.77</v>
          </cell>
          <cell r="AB549">
            <v>85.77</v>
          </cell>
          <cell r="AC549">
            <v>9</v>
          </cell>
          <cell r="AD549">
            <v>76.239999999999995</v>
          </cell>
          <cell r="AE549">
            <v>8</v>
          </cell>
          <cell r="AF549"/>
          <cell r="AG549">
            <v>14.877229800629593</v>
          </cell>
          <cell r="AH549">
            <v>242553</v>
          </cell>
          <cell r="AI549" t="str">
            <v>อ้อยตอ 1</v>
          </cell>
          <cell r="AJ549" t="str">
            <v>อ้อยตอ</v>
          </cell>
          <cell r="AK549"/>
          <cell r="AL549" t="str">
            <v>Sup</v>
          </cell>
          <cell r="AM549"/>
          <cell r="AN549">
            <v>0</v>
          </cell>
          <cell r="AO549">
            <v>0</v>
          </cell>
          <cell r="AP549" t="str">
            <v>วางท่อใต้ดิน 807919</v>
          </cell>
          <cell r="AQ549">
            <v>0</v>
          </cell>
          <cell r="AR549" t="str">
            <v>Sup</v>
          </cell>
          <cell r="AS549">
            <v>0</v>
          </cell>
          <cell r="AT549"/>
          <cell r="AU549"/>
          <cell r="AV549"/>
          <cell r="AW549">
            <v>9.5299999999999994</v>
          </cell>
          <cell r="AX549" t="str">
            <v>ราดร่อง</v>
          </cell>
          <cell r="AY549" t="str">
            <v>เครื่องยนต์</v>
          </cell>
          <cell r="AZ549" t="str">
            <v>ทำเอง รายวัน</v>
          </cell>
          <cell r="BA549">
            <v>2</v>
          </cell>
          <cell r="BB549" t="str">
            <v>yes</v>
          </cell>
          <cell r="BC549" t="str">
            <v>KK-3</v>
          </cell>
          <cell r="BD549">
            <v>1.85</v>
          </cell>
          <cell r="BE549" t="str">
            <v>คู่</v>
          </cell>
          <cell r="BF549" t="str">
            <v>เหนียว</v>
          </cell>
          <cell r="BG549" t="str">
            <v>ผ่าน</v>
          </cell>
          <cell r="BH549" t="str">
            <v>รถตัด</v>
          </cell>
        </row>
        <row r="550">
          <cell r="G550">
            <v>807931</v>
          </cell>
          <cell r="H550" t="str">
            <v>BSC</v>
          </cell>
          <cell r="I550"/>
          <cell r="J550">
            <v>15.05</v>
          </cell>
          <cell r="K550">
            <v>15.05</v>
          </cell>
          <cell r="L550"/>
          <cell r="M550"/>
          <cell r="N550" t="str">
            <v>อ้อยตอ 2/พักดิน</v>
          </cell>
          <cell r="O550"/>
          <cell r="P550"/>
          <cell r="Q550">
            <v>0</v>
          </cell>
          <cell r="R550"/>
          <cell r="S550">
            <v>5.1100000000000003</v>
          </cell>
          <cell r="T550"/>
          <cell r="U550">
            <v>9.9400000000000013</v>
          </cell>
          <cell r="V550">
            <v>5.1100000000000003</v>
          </cell>
          <cell r="W550">
            <v>15.05</v>
          </cell>
          <cell r="X550">
            <v>89.460000000000008</v>
          </cell>
          <cell r="Y550">
            <v>9</v>
          </cell>
          <cell r="Z550">
            <v>691.62520000000018</v>
          </cell>
          <cell r="AA550">
            <v>69.580000000000013</v>
          </cell>
          <cell r="AB550">
            <v>69.580000000000013</v>
          </cell>
          <cell r="AC550">
            <v>7</v>
          </cell>
          <cell r="AD550">
            <v>69.580000000000013</v>
          </cell>
          <cell r="AE550">
            <v>7</v>
          </cell>
          <cell r="AF550"/>
          <cell r="AG550">
            <v>8.9906976744186036</v>
          </cell>
          <cell r="AH550">
            <v>242553</v>
          </cell>
          <cell r="AI550" t="str">
            <v>อ้อยตอ 2</v>
          </cell>
          <cell r="AJ550" t="str">
            <v>อ้อยตอ</v>
          </cell>
          <cell r="AK550"/>
          <cell r="AL550" t="str">
            <v>Sup</v>
          </cell>
          <cell r="AM550"/>
          <cell r="AN550">
            <v>8691</v>
          </cell>
          <cell r="AO550">
            <v>4345.5</v>
          </cell>
          <cell r="AP550"/>
          <cell r="AQ550">
            <v>0</v>
          </cell>
          <cell r="AR550" t="str">
            <v>Sup</v>
          </cell>
          <cell r="AS550">
            <v>0</v>
          </cell>
          <cell r="AT550"/>
          <cell r="AU550"/>
          <cell r="AV550"/>
          <cell r="AW550">
            <v>9.9400000000000013</v>
          </cell>
          <cell r="AX550" t="str">
            <v>ราดร่อง</v>
          </cell>
          <cell r="AY550" t="str">
            <v>เครื่องยนต์</v>
          </cell>
          <cell r="AZ550" t="str">
            <v>ทำเอง รายวัน</v>
          </cell>
          <cell r="BA550">
            <v>2</v>
          </cell>
          <cell r="BB550" t="str">
            <v>yes</v>
          </cell>
          <cell r="BC550" t="str">
            <v>KK-3</v>
          </cell>
          <cell r="BD550">
            <v>1.85</v>
          </cell>
          <cell r="BE550" t="str">
            <v>คู่</v>
          </cell>
          <cell r="BF550" t="str">
            <v>เหนียว</v>
          </cell>
          <cell r="BG550" t="str">
            <v>ผ่าน</v>
          </cell>
          <cell r="BH550" t="str">
            <v>รถตัด</v>
          </cell>
        </row>
        <row r="551">
          <cell r="G551">
            <v>807933</v>
          </cell>
          <cell r="H551" t="str">
            <v>BSC</v>
          </cell>
          <cell r="I551"/>
          <cell r="J551">
            <v>18.23</v>
          </cell>
          <cell r="K551">
            <v>18.23</v>
          </cell>
          <cell r="L551"/>
          <cell r="M551"/>
          <cell r="N551" t="str">
            <v>พักดิน</v>
          </cell>
          <cell r="O551"/>
          <cell r="P551"/>
          <cell r="Q551">
            <v>0</v>
          </cell>
          <cell r="R551"/>
          <cell r="S551">
            <v>18.23</v>
          </cell>
          <cell r="T551"/>
          <cell r="U551"/>
          <cell r="V551"/>
          <cell r="W551">
            <v>18.23</v>
          </cell>
          <cell r="X551"/>
          <cell r="Y551"/>
          <cell r="Z551"/>
          <cell r="AA551"/>
          <cell r="AB551"/>
          <cell r="AC551"/>
          <cell r="AD551"/>
          <cell r="AE551"/>
          <cell r="AF551"/>
          <cell r="AG551">
            <v>8.2254525507405383</v>
          </cell>
          <cell r="AH551"/>
          <cell r="AI551" t="str">
            <v>พักดิน</v>
          </cell>
          <cell r="AJ551" t="str">
            <v>พักดิน</v>
          </cell>
          <cell r="AK551"/>
          <cell r="AL551" t="str">
            <v>Sup</v>
          </cell>
          <cell r="AM551"/>
          <cell r="AN551">
            <v>0</v>
          </cell>
          <cell r="AO551">
            <v>0</v>
          </cell>
          <cell r="AP551"/>
          <cell r="AQ551">
            <v>0</v>
          </cell>
          <cell r="AR551" t="str">
            <v>Fully</v>
          </cell>
          <cell r="AS551"/>
          <cell r="AT551"/>
          <cell r="AU551"/>
          <cell r="AV551"/>
          <cell r="AW551"/>
          <cell r="AX551"/>
          <cell r="AY551"/>
          <cell r="AZ551"/>
          <cell r="BA551"/>
          <cell r="BB551"/>
          <cell r="BC551"/>
          <cell r="BD551"/>
          <cell r="BE551"/>
          <cell r="BF551" t="str">
            <v>เหนียว</v>
          </cell>
          <cell r="BG551"/>
          <cell r="BH551"/>
        </row>
        <row r="552">
          <cell r="G552">
            <v>807934</v>
          </cell>
          <cell r="H552" t="str">
            <v>BSC</v>
          </cell>
          <cell r="I552" t="str">
            <v>C</v>
          </cell>
          <cell r="J552">
            <v>18.010000000000002</v>
          </cell>
          <cell r="K552">
            <v>18.010000000000002</v>
          </cell>
          <cell r="L552"/>
          <cell r="M552"/>
          <cell r="N552" t="str">
            <v>พักดิน</v>
          </cell>
          <cell r="O552"/>
          <cell r="P552"/>
          <cell r="Q552">
            <v>0</v>
          </cell>
          <cell r="R552"/>
          <cell r="S552">
            <v>18.010000000000002</v>
          </cell>
          <cell r="T552"/>
          <cell r="U552"/>
          <cell r="V552"/>
          <cell r="W552">
            <v>18.010000000000002</v>
          </cell>
          <cell r="X552"/>
          <cell r="Y552"/>
          <cell r="Z552"/>
          <cell r="AA552"/>
          <cell r="AB552"/>
          <cell r="AC552"/>
          <cell r="AD552"/>
          <cell r="AE552"/>
          <cell r="AF552"/>
          <cell r="AG552">
            <v>6.8628539700166566</v>
          </cell>
          <cell r="AH552"/>
          <cell r="AI552" t="str">
            <v>พักดิน</v>
          </cell>
          <cell r="AJ552" t="str">
            <v>พักดิน</v>
          </cell>
          <cell r="AK552"/>
          <cell r="AL552" t="str">
            <v>Sup</v>
          </cell>
          <cell r="AM552"/>
          <cell r="AN552">
            <v>0</v>
          </cell>
          <cell r="AO552">
            <v>0</v>
          </cell>
          <cell r="AP552"/>
          <cell r="AQ552">
            <v>0</v>
          </cell>
          <cell r="AR552" t="str">
            <v>Fully</v>
          </cell>
          <cell r="AS552"/>
          <cell r="AT552"/>
          <cell r="AU552"/>
          <cell r="AV552"/>
          <cell r="AW552"/>
          <cell r="AX552"/>
          <cell r="AY552"/>
          <cell r="AZ552"/>
          <cell r="BA552"/>
          <cell r="BB552"/>
          <cell r="BC552"/>
          <cell r="BD552"/>
          <cell r="BE552"/>
          <cell r="BF552" t="str">
            <v>เหนียว</v>
          </cell>
          <cell r="BG552"/>
          <cell r="BH552"/>
        </row>
        <row r="553">
          <cell r="G553">
            <v>807935</v>
          </cell>
          <cell r="H553" t="str">
            <v>BSC</v>
          </cell>
          <cell r="I553"/>
          <cell r="J553">
            <v>21.99</v>
          </cell>
          <cell r="K553">
            <v>21.99</v>
          </cell>
          <cell r="L553"/>
          <cell r="M553"/>
          <cell r="N553" t="str">
            <v>อ้อยตุลาคม</v>
          </cell>
          <cell r="O553"/>
          <cell r="P553">
            <v>1.1999999999999993</v>
          </cell>
          <cell r="Q553">
            <v>0</v>
          </cell>
          <cell r="R553"/>
          <cell r="S553"/>
          <cell r="T553"/>
          <cell r="U553">
            <v>20.79</v>
          </cell>
          <cell r="V553"/>
          <cell r="W553">
            <v>20.79</v>
          </cell>
          <cell r="X553">
            <v>311.84999999999997</v>
          </cell>
          <cell r="Y553">
            <v>15</v>
          </cell>
          <cell r="Z553">
            <v>6483.3614999999991</v>
          </cell>
          <cell r="AA553">
            <v>311.84999999999997</v>
          </cell>
          <cell r="AB553">
            <v>311.84999999999997</v>
          </cell>
          <cell r="AC553">
            <v>15</v>
          </cell>
          <cell r="AD553">
            <v>311.84999999999997</v>
          </cell>
          <cell r="AE553">
            <v>15</v>
          </cell>
          <cell r="AF553"/>
          <cell r="AG553">
            <v>0</v>
          </cell>
          <cell r="AH553">
            <v>242494</v>
          </cell>
          <cell r="AI553" t="str">
            <v>อ้อยตุลาคม</v>
          </cell>
          <cell r="AJ553" t="str">
            <v>อ้อยปลูก</v>
          </cell>
          <cell r="AK553"/>
          <cell r="AL553" t="str">
            <v>Sup</v>
          </cell>
          <cell r="AM553"/>
          <cell r="AN553">
            <v>2080</v>
          </cell>
          <cell r="AO553">
            <v>1664</v>
          </cell>
          <cell r="AP553"/>
          <cell r="AQ553">
            <v>0</v>
          </cell>
          <cell r="AR553" t="str">
            <v>Sup</v>
          </cell>
          <cell r="AS553">
            <v>0</v>
          </cell>
          <cell r="AT553"/>
          <cell r="AU553"/>
          <cell r="AV553"/>
          <cell r="AW553">
            <v>20.79</v>
          </cell>
          <cell r="AX553" t="str">
            <v>ราดร่อง</v>
          </cell>
          <cell r="AY553" t="str">
            <v>เครื่องยนต์</v>
          </cell>
          <cell r="AZ553" t="str">
            <v>ทำเอง รายวัน</v>
          </cell>
          <cell r="BA553">
            <v>2</v>
          </cell>
          <cell r="BB553" t="str">
            <v>yes</v>
          </cell>
          <cell r="BC553" t="str">
            <v>KK-3</v>
          </cell>
          <cell r="BD553">
            <v>1.85</v>
          </cell>
          <cell r="BE553" t="str">
            <v>คู่</v>
          </cell>
          <cell r="BF553" t="str">
            <v>เหนียว</v>
          </cell>
          <cell r="BG553" t="str">
            <v>ผ่าน</v>
          </cell>
          <cell r="BH553" t="str">
            <v>รถตัด</v>
          </cell>
        </row>
        <row r="554">
          <cell r="G554">
            <v>807936</v>
          </cell>
          <cell r="H554" t="str">
            <v>BSC</v>
          </cell>
          <cell r="I554"/>
          <cell r="J554">
            <v>28.31</v>
          </cell>
          <cell r="K554">
            <v>28.32</v>
          </cell>
          <cell r="L554"/>
          <cell r="M554"/>
          <cell r="N554" t="str">
            <v>พักดิน</v>
          </cell>
          <cell r="O554"/>
          <cell r="P554"/>
          <cell r="Q554">
            <v>0</v>
          </cell>
          <cell r="R554">
            <v>28.32</v>
          </cell>
          <cell r="S554"/>
          <cell r="T554"/>
          <cell r="U554"/>
          <cell r="V554"/>
          <cell r="W554">
            <v>0</v>
          </cell>
          <cell r="X554">
            <v>0</v>
          </cell>
          <cell r="Y554"/>
          <cell r="Z554"/>
          <cell r="AA554"/>
          <cell r="AB554"/>
          <cell r="AC554"/>
          <cell r="AD554"/>
          <cell r="AE554"/>
          <cell r="AF554"/>
          <cell r="AG554">
            <v>7.750264924055104</v>
          </cell>
          <cell r="AH554"/>
          <cell r="AI554" t="str">
            <v>พักดิน</v>
          </cell>
          <cell r="AJ554" t="str">
            <v>พักดิน</v>
          </cell>
          <cell r="AK554"/>
          <cell r="AL554" t="str">
            <v>Sup</v>
          </cell>
          <cell r="AM554"/>
          <cell r="AN554">
            <v>0</v>
          </cell>
          <cell r="AO554">
            <v>0</v>
          </cell>
          <cell r="AP554"/>
          <cell r="AQ554">
            <v>0</v>
          </cell>
          <cell r="AR554" t="str">
            <v>Rain</v>
          </cell>
          <cell r="AS554">
            <v>0</v>
          </cell>
          <cell r="AT554"/>
          <cell r="AU554"/>
          <cell r="AV554"/>
          <cell r="AW554"/>
          <cell r="AX554"/>
          <cell r="AY554"/>
          <cell r="AZ554"/>
          <cell r="BA554">
            <v>0</v>
          </cell>
          <cell r="BB554" t="str">
            <v>no</v>
          </cell>
          <cell r="BC554"/>
          <cell r="BD554"/>
          <cell r="BE554"/>
          <cell r="BF554" t="str">
            <v>เหนียว</v>
          </cell>
          <cell r="BG554"/>
          <cell r="BH554"/>
        </row>
        <row r="555">
          <cell r="G555">
            <v>807938</v>
          </cell>
          <cell r="H555"/>
          <cell r="I555"/>
          <cell r="J555">
            <v>12.37</v>
          </cell>
          <cell r="K555">
            <v>12.37</v>
          </cell>
          <cell r="L555"/>
          <cell r="M555"/>
          <cell r="N555" t="str">
            <v>ให้ชาวไร่เช่า</v>
          </cell>
          <cell r="O555"/>
          <cell r="P555"/>
          <cell r="Q555">
            <v>0</v>
          </cell>
          <cell r="R555">
            <v>12.37</v>
          </cell>
          <cell r="S555"/>
          <cell r="T555"/>
          <cell r="U555"/>
          <cell r="V555"/>
          <cell r="W555">
            <v>0</v>
          </cell>
          <cell r="X555"/>
          <cell r="Y555"/>
          <cell r="Z555"/>
          <cell r="AA555"/>
          <cell r="AB555"/>
          <cell r="AC555"/>
          <cell r="AD555"/>
          <cell r="AE555"/>
          <cell r="AF555"/>
          <cell r="AG555">
            <v>0</v>
          </cell>
          <cell r="AH555"/>
          <cell r="AI555"/>
          <cell r="AJ555"/>
          <cell r="AK555"/>
          <cell r="AL555" t="str">
            <v>Rain</v>
          </cell>
          <cell r="AM555"/>
          <cell r="AN555">
            <v>0</v>
          </cell>
          <cell r="AO555">
            <v>0</v>
          </cell>
          <cell r="AP555"/>
          <cell r="AQ555">
            <v>0</v>
          </cell>
          <cell r="AR555"/>
          <cell r="AS555"/>
          <cell r="AT555"/>
          <cell r="AU555"/>
          <cell r="AV555"/>
          <cell r="AW555"/>
          <cell r="AX555"/>
          <cell r="AY555"/>
          <cell r="AZ555"/>
          <cell r="BA555"/>
          <cell r="BB555"/>
          <cell r="BC555"/>
          <cell r="BD555"/>
          <cell r="BE555"/>
          <cell r="BF555" t="str">
            <v xml:space="preserve">ทราย </v>
          </cell>
          <cell r="BG555"/>
          <cell r="BH555"/>
        </row>
        <row r="556">
          <cell r="G556">
            <v>807939</v>
          </cell>
          <cell r="H556" t="str">
            <v>BSC</v>
          </cell>
          <cell r="I556" t="str">
            <v>C</v>
          </cell>
          <cell r="J556">
            <v>12.59</v>
          </cell>
          <cell r="K556">
            <v>12.59</v>
          </cell>
          <cell r="L556"/>
          <cell r="M556"/>
          <cell r="N556" t="str">
            <v>อ้อยตอ 4</v>
          </cell>
          <cell r="O556"/>
          <cell r="P556"/>
          <cell r="Q556">
            <v>0</v>
          </cell>
          <cell r="R556"/>
          <cell r="S556"/>
          <cell r="T556"/>
          <cell r="U556">
            <v>12.59</v>
          </cell>
          <cell r="V556"/>
          <cell r="W556">
            <v>12.59</v>
          </cell>
          <cell r="X556">
            <v>132.19499999999999</v>
          </cell>
          <cell r="Y556">
            <v>10.5</v>
          </cell>
          <cell r="Z556">
            <v>1426.5729000000001</v>
          </cell>
          <cell r="AA556">
            <v>113.31</v>
          </cell>
          <cell r="AB556">
            <v>113.31</v>
          </cell>
          <cell r="AC556">
            <v>9</v>
          </cell>
          <cell r="AD556">
            <v>138.49</v>
          </cell>
          <cell r="AE556">
            <v>11</v>
          </cell>
          <cell r="AF556"/>
          <cell r="AG556">
            <v>11.374900714853059</v>
          </cell>
          <cell r="AH556">
            <v>242535</v>
          </cell>
          <cell r="AI556" t="str">
            <v>อ้อยตอ 4</v>
          </cell>
          <cell r="AJ556" t="str">
            <v>อ้อยตอ</v>
          </cell>
          <cell r="AK556"/>
          <cell r="AL556" t="str">
            <v>Rain</v>
          </cell>
          <cell r="AM556"/>
          <cell r="AN556">
            <v>0</v>
          </cell>
          <cell r="AO556">
            <v>0</v>
          </cell>
          <cell r="AP556"/>
          <cell r="AQ556">
            <v>0</v>
          </cell>
          <cell r="AR556" t="str">
            <v>Sup</v>
          </cell>
          <cell r="AS556">
            <v>0</v>
          </cell>
          <cell r="AT556"/>
          <cell r="AU556"/>
          <cell r="AV556"/>
          <cell r="AW556">
            <v>12.59</v>
          </cell>
          <cell r="AX556" t="str">
            <v>ราดร่อง</v>
          </cell>
          <cell r="AY556" t="str">
            <v>เครื่องยนต์</v>
          </cell>
          <cell r="AZ556" t="str">
            <v>ทำเอง รายวัน</v>
          </cell>
          <cell r="BA556">
            <v>2</v>
          </cell>
          <cell r="BB556" t="str">
            <v>yes</v>
          </cell>
          <cell r="BC556" t="str">
            <v>KK-3</v>
          </cell>
          <cell r="BD556">
            <v>1.85</v>
          </cell>
          <cell r="BE556" t="str">
            <v>คู่</v>
          </cell>
          <cell r="BF556" t="str">
            <v>เหนียว</v>
          </cell>
          <cell r="BG556" t="str">
            <v>ผ่าน</v>
          </cell>
          <cell r="BH556" t="str">
            <v>รถตัด</v>
          </cell>
        </row>
        <row r="557">
          <cell r="G557" t="str">
            <v>807939/1</v>
          </cell>
          <cell r="H557" t="str">
            <v>BSC</v>
          </cell>
          <cell r="I557"/>
          <cell r="J557">
            <v>2.84</v>
          </cell>
          <cell r="K557">
            <v>2.84</v>
          </cell>
          <cell r="L557"/>
          <cell r="M557"/>
          <cell r="N557" t="str">
            <v>สระน้ำ</v>
          </cell>
          <cell r="O557" t="str">
            <v>สระน้ำ</v>
          </cell>
          <cell r="P557">
            <v>2.84</v>
          </cell>
          <cell r="Q557">
            <v>0</v>
          </cell>
          <cell r="R557"/>
          <cell r="S557"/>
          <cell r="T557"/>
          <cell r="U557"/>
          <cell r="V557"/>
          <cell r="W557">
            <v>0</v>
          </cell>
          <cell r="X557"/>
          <cell r="Y557"/>
          <cell r="Z557"/>
          <cell r="AA557"/>
          <cell r="AB557"/>
          <cell r="AC557"/>
          <cell r="AD557"/>
          <cell r="AE557"/>
          <cell r="AF557"/>
          <cell r="AG557">
            <v>0</v>
          </cell>
          <cell r="AH557"/>
          <cell r="AI557"/>
          <cell r="AJ557"/>
          <cell r="AK557"/>
          <cell r="AL557">
            <v>0</v>
          </cell>
          <cell r="AM557"/>
          <cell r="AN557">
            <v>0</v>
          </cell>
          <cell r="AO557">
            <v>0</v>
          </cell>
          <cell r="AP557"/>
          <cell r="AQ557">
            <v>0</v>
          </cell>
          <cell r="AR557"/>
          <cell r="AS557"/>
          <cell r="AT557"/>
          <cell r="AU557"/>
          <cell r="AV557"/>
          <cell r="AW557"/>
          <cell r="AX557"/>
          <cell r="AY557"/>
          <cell r="AZ557"/>
          <cell r="BA557"/>
          <cell r="BB557"/>
          <cell r="BC557"/>
          <cell r="BD557"/>
          <cell r="BE557"/>
          <cell r="BF557" t="str">
            <v>เหนียว</v>
          </cell>
          <cell r="BG557"/>
          <cell r="BH557"/>
        </row>
        <row r="558">
          <cell r="G558">
            <v>807940</v>
          </cell>
          <cell r="H558" t="str">
            <v>BSC</v>
          </cell>
          <cell r="I558" t="str">
            <v>C</v>
          </cell>
          <cell r="J558">
            <v>26.31</v>
          </cell>
          <cell r="K558">
            <v>26.31</v>
          </cell>
          <cell r="L558"/>
          <cell r="M558"/>
          <cell r="N558" t="str">
            <v>อ้อยตอ 4</v>
          </cell>
          <cell r="O558"/>
          <cell r="P558"/>
          <cell r="Q558">
            <v>0</v>
          </cell>
          <cell r="R558"/>
          <cell r="S558"/>
          <cell r="T558"/>
          <cell r="U558">
            <v>26.31</v>
          </cell>
          <cell r="V558"/>
          <cell r="W558">
            <v>26.31</v>
          </cell>
          <cell r="X558">
            <v>276.255</v>
          </cell>
          <cell r="Y558">
            <v>10.5</v>
          </cell>
          <cell r="Z558">
            <v>6229.9448999999995</v>
          </cell>
          <cell r="AA558">
            <v>236.79</v>
          </cell>
          <cell r="AB558">
            <v>236.79</v>
          </cell>
          <cell r="AC558">
            <v>9</v>
          </cell>
          <cell r="AD558">
            <v>289.40999999999997</v>
          </cell>
          <cell r="AE558">
            <v>11</v>
          </cell>
          <cell r="AF558"/>
          <cell r="AG558">
            <v>10.884834663625996</v>
          </cell>
          <cell r="AH558">
            <v>242536</v>
          </cell>
          <cell r="AI558" t="str">
            <v>อ้อยตอ 4</v>
          </cell>
          <cell r="AJ558" t="str">
            <v>อ้อยตอ</v>
          </cell>
          <cell r="AK558"/>
          <cell r="AL558" t="str">
            <v>Rain</v>
          </cell>
          <cell r="AM558"/>
          <cell r="AN558">
            <v>0</v>
          </cell>
          <cell r="AO558">
            <v>0</v>
          </cell>
          <cell r="AP558"/>
          <cell r="AQ558">
            <v>0</v>
          </cell>
          <cell r="AR558" t="str">
            <v>Sup</v>
          </cell>
          <cell r="AS558">
            <v>0</v>
          </cell>
          <cell r="AT558"/>
          <cell r="AU558"/>
          <cell r="AV558"/>
          <cell r="AW558">
            <v>26.31</v>
          </cell>
          <cell r="AX558" t="str">
            <v>ราดร่อง</v>
          </cell>
          <cell r="AY558" t="str">
            <v>เครื่องยนต์</v>
          </cell>
          <cell r="AZ558" t="str">
            <v>ทำเอง รายวัน</v>
          </cell>
          <cell r="BA558">
            <v>2</v>
          </cell>
          <cell r="BB558" t="str">
            <v>yes</v>
          </cell>
          <cell r="BC558" t="str">
            <v>KK-3</v>
          </cell>
          <cell r="BD558">
            <v>1.85</v>
          </cell>
          <cell r="BE558" t="str">
            <v>คู่</v>
          </cell>
          <cell r="BF558" t="str">
            <v>เหนียว</v>
          </cell>
          <cell r="BG558" t="str">
            <v>ผ่าน</v>
          </cell>
          <cell r="BH558" t="str">
            <v>รถตัด</v>
          </cell>
        </row>
        <row r="559">
          <cell r="G559">
            <v>807941</v>
          </cell>
          <cell r="H559"/>
          <cell r="I559"/>
          <cell r="J559">
            <v>36.630000000000003</v>
          </cell>
          <cell r="K559">
            <v>36.630000000000003</v>
          </cell>
          <cell r="L559"/>
          <cell r="M559"/>
          <cell r="N559" t="str">
            <v>ให้ชาวไร่เช่า</v>
          </cell>
          <cell r="O559"/>
          <cell r="P559"/>
          <cell r="Q559">
            <v>0</v>
          </cell>
          <cell r="R559">
            <v>36.630000000000003</v>
          </cell>
          <cell r="S559"/>
          <cell r="T559"/>
          <cell r="U559"/>
          <cell r="V559"/>
          <cell r="W559">
            <v>0</v>
          </cell>
          <cell r="X559"/>
          <cell r="Y559"/>
          <cell r="Z559"/>
          <cell r="AA559"/>
          <cell r="AB559"/>
          <cell r="AC559"/>
          <cell r="AD559"/>
          <cell r="AE559"/>
          <cell r="AF559"/>
          <cell r="AG559">
            <v>0</v>
          </cell>
          <cell r="AH559"/>
          <cell r="AI559"/>
          <cell r="AJ559"/>
          <cell r="AK559"/>
          <cell r="AL559" t="str">
            <v>Rain</v>
          </cell>
          <cell r="AM559"/>
          <cell r="AN559">
            <v>0</v>
          </cell>
          <cell r="AO559">
            <v>0</v>
          </cell>
          <cell r="AP559"/>
          <cell r="AQ559">
            <v>0</v>
          </cell>
          <cell r="AR559"/>
          <cell r="AS559"/>
          <cell r="AT559"/>
          <cell r="AU559"/>
          <cell r="AV559"/>
          <cell r="AW559"/>
          <cell r="AX559"/>
          <cell r="AY559"/>
          <cell r="AZ559"/>
          <cell r="BA559"/>
          <cell r="BB559"/>
          <cell r="BC559"/>
          <cell r="BD559"/>
          <cell r="BE559"/>
          <cell r="BF559" t="str">
            <v>เหนียว</v>
          </cell>
          <cell r="BG559"/>
          <cell r="BH559"/>
        </row>
        <row r="560">
          <cell r="G560">
            <v>807942</v>
          </cell>
          <cell r="H560"/>
          <cell r="I560"/>
          <cell r="J560">
            <v>13.91</v>
          </cell>
          <cell r="K560">
            <v>13.91</v>
          </cell>
          <cell r="L560"/>
          <cell r="M560"/>
          <cell r="N560" t="str">
            <v>ให้ชาวไร่เช่า</v>
          </cell>
          <cell r="O560"/>
          <cell r="P560"/>
          <cell r="Q560">
            <v>0</v>
          </cell>
          <cell r="R560">
            <v>13.91</v>
          </cell>
          <cell r="S560"/>
          <cell r="T560"/>
          <cell r="U560"/>
          <cell r="V560"/>
          <cell r="W560">
            <v>0</v>
          </cell>
          <cell r="X560"/>
          <cell r="Y560"/>
          <cell r="Z560"/>
          <cell r="AA560"/>
          <cell r="AB560"/>
          <cell r="AC560"/>
          <cell r="AD560"/>
          <cell r="AE560"/>
          <cell r="AF560"/>
          <cell r="AG560">
            <v>0</v>
          </cell>
          <cell r="AH560"/>
          <cell r="AI560"/>
          <cell r="AJ560"/>
          <cell r="AK560"/>
          <cell r="AL560" t="str">
            <v>Rain</v>
          </cell>
          <cell r="AM560"/>
          <cell r="AN560">
            <v>0</v>
          </cell>
          <cell r="AO560">
            <v>0</v>
          </cell>
          <cell r="AP560"/>
          <cell r="AQ560">
            <v>0</v>
          </cell>
          <cell r="AR560"/>
          <cell r="AS560"/>
          <cell r="AT560"/>
          <cell r="AU560"/>
          <cell r="AV560"/>
          <cell r="AW560"/>
          <cell r="AX560"/>
          <cell r="AY560"/>
          <cell r="AZ560"/>
          <cell r="BA560"/>
          <cell r="BB560"/>
          <cell r="BC560"/>
          <cell r="BD560"/>
          <cell r="BE560"/>
          <cell r="BF560" t="str">
            <v>เหนียว</v>
          </cell>
          <cell r="BG560"/>
          <cell r="BH560"/>
        </row>
        <row r="561">
          <cell r="G561">
            <v>807943</v>
          </cell>
          <cell r="H561" t="str">
            <v>BSC</v>
          </cell>
          <cell r="I561"/>
          <cell r="J561">
            <v>5.01</v>
          </cell>
          <cell r="K561">
            <v>5.01</v>
          </cell>
          <cell r="L561"/>
          <cell r="M561"/>
          <cell r="N561" t="str">
            <v>ให้ชาวไร่เช่า</v>
          </cell>
          <cell r="O561"/>
          <cell r="P561"/>
          <cell r="Q561">
            <v>0</v>
          </cell>
          <cell r="R561">
            <v>5.01</v>
          </cell>
          <cell r="S561"/>
          <cell r="T561"/>
          <cell r="U561"/>
          <cell r="V561"/>
          <cell r="W561">
            <v>0</v>
          </cell>
          <cell r="X561">
            <v>0</v>
          </cell>
          <cell r="Y561"/>
          <cell r="Z561"/>
          <cell r="AA561"/>
          <cell r="AB561"/>
          <cell r="AC561"/>
          <cell r="AD561"/>
          <cell r="AE561"/>
          <cell r="AF561"/>
          <cell r="AG561">
            <v>7.0778443113772456</v>
          </cell>
          <cell r="AH561">
            <v>242559</v>
          </cell>
          <cell r="AI561"/>
          <cell r="AJ561" t="str">
            <v>อ้อยตอ</v>
          </cell>
          <cell r="AK561"/>
          <cell r="AL561" t="str">
            <v>Rain</v>
          </cell>
          <cell r="AM561"/>
          <cell r="AN561">
            <v>0</v>
          </cell>
          <cell r="AO561">
            <v>0</v>
          </cell>
          <cell r="AP561"/>
          <cell r="AQ561">
            <v>0</v>
          </cell>
          <cell r="AR561"/>
          <cell r="AS561"/>
          <cell r="AT561"/>
          <cell r="AU561"/>
          <cell r="AV561"/>
          <cell r="AW561"/>
          <cell r="AX561"/>
          <cell r="AY561"/>
          <cell r="AZ561"/>
          <cell r="BA561"/>
          <cell r="BB561"/>
          <cell r="BC561"/>
          <cell r="BD561"/>
          <cell r="BE561"/>
          <cell r="BF561" t="str">
            <v>เหนียว</v>
          </cell>
          <cell r="BG561"/>
          <cell r="BH561"/>
        </row>
        <row r="562">
          <cell r="G562">
            <v>807944</v>
          </cell>
          <cell r="H562"/>
          <cell r="I562"/>
          <cell r="J562">
            <v>39.25</v>
          </cell>
          <cell r="K562">
            <v>39.25</v>
          </cell>
          <cell r="L562"/>
          <cell r="M562"/>
          <cell r="N562" t="str">
            <v>ให้ชาวไร่เช่า</v>
          </cell>
          <cell r="O562"/>
          <cell r="P562"/>
          <cell r="Q562"/>
          <cell r="R562">
            <v>39.25</v>
          </cell>
          <cell r="S562"/>
          <cell r="T562"/>
          <cell r="U562"/>
          <cell r="V562"/>
          <cell r="W562">
            <v>0</v>
          </cell>
          <cell r="X562"/>
          <cell r="Y562"/>
          <cell r="Z562"/>
          <cell r="AA562"/>
          <cell r="AB562"/>
          <cell r="AC562"/>
          <cell r="AD562"/>
          <cell r="AE562"/>
          <cell r="AF562"/>
          <cell r="AG562">
            <v>0</v>
          </cell>
          <cell r="AH562"/>
          <cell r="AI562"/>
          <cell r="AJ562"/>
          <cell r="AK562"/>
          <cell r="AL562" t="str">
            <v>Sup</v>
          </cell>
          <cell r="AM562"/>
          <cell r="AN562">
            <v>9600</v>
          </cell>
          <cell r="AO562">
            <v>960</v>
          </cell>
          <cell r="AP562"/>
          <cell r="AQ562">
            <v>0</v>
          </cell>
          <cell r="AR562"/>
          <cell r="AS562"/>
          <cell r="AT562"/>
          <cell r="AU562"/>
          <cell r="AV562"/>
          <cell r="AW562"/>
          <cell r="AX562"/>
          <cell r="AY562"/>
          <cell r="AZ562"/>
          <cell r="BA562"/>
          <cell r="BB562"/>
          <cell r="BC562"/>
          <cell r="BD562"/>
          <cell r="BE562"/>
          <cell r="BF562" t="str">
            <v>เหนียว</v>
          </cell>
          <cell r="BG562"/>
          <cell r="BH562"/>
        </row>
        <row r="563">
          <cell r="G563">
            <v>807945</v>
          </cell>
          <cell r="H563" t="str">
            <v>BSC</v>
          </cell>
          <cell r="I563"/>
          <cell r="J563">
            <v>17.720000000000002</v>
          </cell>
          <cell r="K563">
            <v>17.720000000000002</v>
          </cell>
          <cell r="L563"/>
          <cell r="M563"/>
          <cell r="N563" t="str">
            <v>พักดิน</v>
          </cell>
          <cell r="O563" t="str">
            <v>ถนนCane yard</v>
          </cell>
          <cell r="P563">
            <v>2.2600000000000016</v>
          </cell>
          <cell r="Q563">
            <v>0</v>
          </cell>
          <cell r="R563"/>
          <cell r="S563">
            <v>15.46</v>
          </cell>
          <cell r="T563"/>
          <cell r="U563"/>
          <cell r="V563"/>
          <cell r="W563">
            <v>15.46</v>
          </cell>
          <cell r="X563">
            <v>0</v>
          </cell>
          <cell r="Y563"/>
          <cell r="Z563"/>
          <cell r="AA563"/>
          <cell r="AB563"/>
          <cell r="AC563"/>
          <cell r="AD563"/>
          <cell r="AE563"/>
          <cell r="AF563"/>
          <cell r="AG563">
            <v>0</v>
          </cell>
          <cell r="AH563" t="e">
            <v>#N/A</v>
          </cell>
          <cell r="AI563" t="str">
            <v>พักดิน</v>
          </cell>
          <cell r="AJ563" t="str">
            <v>พักดิน</v>
          </cell>
          <cell r="AK563"/>
          <cell r="AL563" t="str">
            <v>Rain</v>
          </cell>
          <cell r="AM563"/>
          <cell r="AN563">
            <v>0</v>
          </cell>
          <cell r="AO563">
            <v>0</v>
          </cell>
          <cell r="AP563" t="str">
            <v>เจาะบ่อ/โซล่าเซลล์(2)</v>
          </cell>
          <cell r="AQ563">
            <v>0</v>
          </cell>
          <cell r="AR563" t="str">
            <v>Sup</v>
          </cell>
          <cell r="AS563">
            <v>0</v>
          </cell>
          <cell r="AT563"/>
          <cell r="AU563"/>
          <cell r="AV563"/>
          <cell r="AW563">
            <v>0</v>
          </cell>
          <cell r="AX563" t="str">
            <v>น้ำหยดMove</v>
          </cell>
          <cell r="AY563"/>
          <cell r="AZ563"/>
          <cell r="BA563">
            <v>2</v>
          </cell>
          <cell r="BB563" t="str">
            <v>yes</v>
          </cell>
          <cell r="BC563"/>
          <cell r="BD563"/>
          <cell r="BE563"/>
          <cell r="BF563" t="str">
            <v>เหนียว</v>
          </cell>
          <cell r="BG563"/>
          <cell r="BH563"/>
        </row>
        <row r="564">
          <cell r="G564">
            <v>807946</v>
          </cell>
          <cell r="H564" t="str">
            <v>BSC</v>
          </cell>
          <cell r="I564"/>
          <cell r="J564">
            <v>28.509999999999998</v>
          </cell>
          <cell r="K564">
            <v>26.4</v>
          </cell>
          <cell r="L564"/>
          <cell r="M564"/>
          <cell r="N564" t="str">
            <v>อ้อยตุลาคม</v>
          </cell>
          <cell r="O564" t="str">
            <v xml:space="preserve">ทิ้งดิน </v>
          </cell>
          <cell r="P564"/>
          <cell r="Q564"/>
          <cell r="R564"/>
          <cell r="S564"/>
          <cell r="T564"/>
          <cell r="U564">
            <v>26.4</v>
          </cell>
          <cell r="V564"/>
          <cell r="W564">
            <v>26.4</v>
          </cell>
          <cell r="X564">
            <v>396</v>
          </cell>
          <cell r="Y564">
            <v>15</v>
          </cell>
          <cell r="Z564">
            <v>9757.4399999999987</v>
          </cell>
          <cell r="AA564">
            <v>369.59999999999997</v>
          </cell>
          <cell r="AB564">
            <v>369.59999999999997</v>
          </cell>
          <cell r="AC564">
            <v>14</v>
          </cell>
          <cell r="AD564">
            <v>369.59999999999997</v>
          </cell>
          <cell r="AE564">
            <v>14</v>
          </cell>
          <cell r="AF564"/>
          <cell r="AG564">
            <v>0</v>
          </cell>
          <cell r="AH564">
            <v>242495</v>
          </cell>
          <cell r="AI564" t="str">
            <v>อ้อยตุลาคม</v>
          </cell>
          <cell r="AJ564" t="str">
            <v>อ้อยปลูก</v>
          </cell>
          <cell r="AK564"/>
          <cell r="AL564" t="str">
            <v>Sup</v>
          </cell>
          <cell r="AM564"/>
          <cell r="AN564">
            <v>5166</v>
          </cell>
          <cell r="AO564">
            <v>1033.2</v>
          </cell>
          <cell r="AP564" t="str">
            <v>เจาะบ่อ/โซล่าเซลล์(2)</v>
          </cell>
          <cell r="AQ564">
            <v>0</v>
          </cell>
          <cell r="AR564" t="str">
            <v>Sup</v>
          </cell>
          <cell r="AS564">
            <v>0</v>
          </cell>
          <cell r="AT564"/>
          <cell r="AU564"/>
          <cell r="AV564"/>
          <cell r="AW564">
            <v>26.4</v>
          </cell>
          <cell r="AX564" t="str">
            <v>ราดร่อง</v>
          </cell>
          <cell r="AY564" t="str">
            <v>เครื่องยนต์</v>
          </cell>
          <cell r="AZ564" t="str">
            <v>ทำเอง รายวัน</v>
          </cell>
          <cell r="BA564">
            <v>2</v>
          </cell>
          <cell r="BB564" t="str">
            <v>yes</v>
          </cell>
          <cell r="BC564" t="str">
            <v>KK-3/PK3</v>
          </cell>
          <cell r="BD564">
            <v>1.85</v>
          </cell>
          <cell r="BE564" t="str">
            <v>คู่</v>
          </cell>
          <cell r="BF564" t="str">
            <v>เหนียว</v>
          </cell>
          <cell r="BG564" t="str">
            <v>ผ่าน</v>
          </cell>
          <cell r="BH564" t="str">
            <v>รถตัด</v>
          </cell>
        </row>
        <row r="565">
          <cell r="G565">
            <v>807947</v>
          </cell>
          <cell r="H565" t="str">
            <v>BSC</v>
          </cell>
          <cell r="I565"/>
          <cell r="J565">
            <v>33.11</v>
          </cell>
          <cell r="K565">
            <v>31.25</v>
          </cell>
          <cell r="L565"/>
          <cell r="M565"/>
          <cell r="N565" t="str">
            <v>อ้อยตุลาคม</v>
          </cell>
          <cell r="O565" t="str">
            <v>ถนนหัวแปลง</v>
          </cell>
          <cell r="P565">
            <v>0.51999999999999957</v>
          </cell>
          <cell r="Q565">
            <v>0</v>
          </cell>
          <cell r="R565"/>
          <cell r="S565"/>
          <cell r="T565"/>
          <cell r="U565">
            <v>30.73</v>
          </cell>
          <cell r="V565"/>
          <cell r="W565">
            <v>30.73</v>
          </cell>
          <cell r="X565">
            <v>460.95</v>
          </cell>
          <cell r="Y565">
            <v>15</v>
          </cell>
          <cell r="Z565">
            <v>12276.3277</v>
          </cell>
          <cell r="AA565">
            <v>399.49</v>
          </cell>
          <cell r="AB565">
            <v>399.49</v>
          </cell>
          <cell r="AC565">
            <v>13</v>
          </cell>
          <cell r="AD565">
            <v>430.22</v>
          </cell>
          <cell r="AE565">
            <v>14</v>
          </cell>
          <cell r="AF565"/>
          <cell r="AG565">
            <v>0</v>
          </cell>
          <cell r="AH565">
            <v>242492</v>
          </cell>
          <cell r="AI565" t="str">
            <v>อ้อยตุลาคม</v>
          </cell>
          <cell r="AJ565" t="str">
            <v>อ้อยปลูก</v>
          </cell>
          <cell r="AK565"/>
          <cell r="AL565" t="str">
            <v>Rain</v>
          </cell>
          <cell r="AM565"/>
          <cell r="AN565">
            <v>0</v>
          </cell>
          <cell r="AO565">
            <v>0</v>
          </cell>
          <cell r="AP565" t="str">
            <v>เจาะบ่อ/โซล่าเซลล์(2)</v>
          </cell>
          <cell r="AQ565">
            <v>0</v>
          </cell>
          <cell r="AR565" t="str">
            <v>Sup</v>
          </cell>
          <cell r="AS565">
            <v>0</v>
          </cell>
          <cell r="AT565"/>
          <cell r="AU565"/>
          <cell r="AV565"/>
          <cell r="AW565">
            <v>30.73</v>
          </cell>
          <cell r="AX565" t="str">
            <v>ราดร่อง</v>
          </cell>
          <cell r="AY565" t="str">
            <v>เครื่องยนต์</v>
          </cell>
          <cell r="AZ565" t="str">
            <v>ทำเอง รายวัน</v>
          </cell>
          <cell r="BA565">
            <v>2</v>
          </cell>
          <cell r="BB565" t="str">
            <v>yes</v>
          </cell>
          <cell r="BC565" t="str">
            <v>PK-3</v>
          </cell>
          <cell r="BD565">
            <v>1.85</v>
          </cell>
          <cell r="BE565" t="str">
            <v>คู่</v>
          </cell>
          <cell r="BF565" t="str">
            <v>เหนียว</v>
          </cell>
          <cell r="BG565" t="str">
            <v>ผ่าน</v>
          </cell>
          <cell r="BH565" t="str">
            <v>รถตัด</v>
          </cell>
        </row>
        <row r="566">
          <cell r="G566">
            <v>807948</v>
          </cell>
          <cell r="H566" t="str">
            <v>BSC</v>
          </cell>
          <cell r="I566"/>
          <cell r="J566">
            <v>18.989999999999998</v>
          </cell>
          <cell r="K566">
            <v>19.23</v>
          </cell>
          <cell r="L566"/>
          <cell r="M566"/>
          <cell r="N566" t="str">
            <v>ให้ชาวไร่เช่า</v>
          </cell>
          <cell r="O566"/>
          <cell r="P566"/>
          <cell r="Q566">
            <v>0</v>
          </cell>
          <cell r="R566">
            <v>19.23</v>
          </cell>
          <cell r="S566"/>
          <cell r="T566"/>
          <cell r="U566"/>
          <cell r="V566"/>
          <cell r="W566">
            <v>0</v>
          </cell>
          <cell r="X566">
            <v>0</v>
          </cell>
          <cell r="Y566"/>
          <cell r="Z566"/>
          <cell r="AA566"/>
          <cell r="AB566"/>
          <cell r="AC566"/>
          <cell r="AD566"/>
          <cell r="AE566"/>
          <cell r="AF566"/>
          <cell r="AG566">
            <v>6.1977777777777776</v>
          </cell>
          <cell r="AH566"/>
          <cell r="AI566"/>
          <cell r="AJ566"/>
          <cell r="AK566"/>
          <cell r="AL566" t="str">
            <v>Rain</v>
          </cell>
          <cell r="AM566"/>
          <cell r="AN566">
            <v>0</v>
          </cell>
          <cell r="AO566">
            <v>0</v>
          </cell>
          <cell r="AP566"/>
          <cell r="AQ566">
            <v>0</v>
          </cell>
          <cell r="AR566"/>
          <cell r="AS566"/>
          <cell r="AT566"/>
          <cell r="AU566"/>
          <cell r="AV566"/>
          <cell r="AW566"/>
          <cell r="AX566"/>
          <cell r="AY566"/>
          <cell r="AZ566"/>
          <cell r="BA566"/>
          <cell r="BB566"/>
          <cell r="BC566"/>
          <cell r="BD566"/>
          <cell r="BE566"/>
          <cell r="BF566" t="str">
            <v>เหนียว</v>
          </cell>
          <cell r="BG566"/>
          <cell r="BH566"/>
        </row>
        <row r="567">
          <cell r="G567">
            <v>807949</v>
          </cell>
          <cell r="H567" t="str">
            <v>BSC</v>
          </cell>
          <cell r="I567"/>
          <cell r="J567">
            <v>6.1</v>
          </cell>
          <cell r="K567">
            <v>6.1</v>
          </cell>
          <cell r="L567"/>
          <cell r="M567"/>
          <cell r="N567" t="str">
            <v>อ้อยตอ 1</v>
          </cell>
          <cell r="O567"/>
          <cell r="P567"/>
          <cell r="Q567">
            <v>0</v>
          </cell>
          <cell r="R567"/>
          <cell r="S567"/>
          <cell r="T567"/>
          <cell r="U567">
            <v>6.1</v>
          </cell>
          <cell r="V567"/>
          <cell r="W567">
            <v>6.1</v>
          </cell>
          <cell r="X567">
            <v>61</v>
          </cell>
          <cell r="Y567">
            <v>10</v>
          </cell>
          <cell r="Z567">
            <v>297.67999999999995</v>
          </cell>
          <cell r="AA567">
            <v>48.8</v>
          </cell>
          <cell r="AB567">
            <v>48.8</v>
          </cell>
          <cell r="AC567">
            <v>8</v>
          </cell>
          <cell r="AD567">
            <v>54.9</v>
          </cell>
          <cell r="AE567">
            <v>9</v>
          </cell>
          <cell r="AF567"/>
          <cell r="AG567">
            <v>11.303278688524589</v>
          </cell>
          <cell r="AH567">
            <v>242539</v>
          </cell>
          <cell r="AI567" t="str">
            <v>อ้อยตอ 1</v>
          </cell>
          <cell r="AJ567" t="str">
            <v>อ้อยตอ</v>
          </cell>
          <cell r="AK567"/>
          <cell r="AL567" t="str">
            <v>Rain</v>
          </cell>
          <cell r="AM567"/>
          <cell r="AN567">
            <v>0</v>
          </cell>
          <cell r="AO567">
            <v>0</v>
          </cell>
          <cell r="AP567"/>
          <cell r="AQ567">
            <v>0</v>
          </cell>
          <cell r="AR567" t="str">
            <v>Rain</v>
          </cell>
          <cell r="AS567">
            <v>0</v>
          </cell>
          <cell r="AT567"/>
          <cell r="AU567"/>
          <cell r="AV567"/>
          <cell r="AW567">
            <v>6.1</v>
          </cell>
          <cell r="AX567" t="str">
            <v>ราดร่อง</v>
          </cell>
          <cell r="AY567" t="str">
            <v>เครื่องยนต์</v>
          </cell>
          <cell r="AZ567" t="str">
            <v>ทำเอง รายวัน</v>
          </cell>
          <cell r="BA567">
            <v>2</v>
          </cell>
          <cell r="BB567" t="str">
            <v>yes</v>
          </cell>
          <cell r="BC567" t="str">
            <v>KK-3</v>
          </cell>
          <cell r="BD567">
            <v>1.85</v>
          </cell>
          <cell r="BE567" t="str">
            <v>คู่</v>
          </cell>
          <cell r="BF567" t="str">
            <v>เหนียว</v>
          </cell>
          <cell r="BG567" t="str">
            <v>ผ่าน</v>
          </cell>
          <cell r="BH567" t="str">
            <v>รถตัด</v>
          </cell>
        </row>
        <row r="568">
          <cell r="G568" t="str">
            <v>807949/1</v>
          </cell>
          <cell r="H568" t="str">
            <v>BSC</v>
          </cell>
          <cell r="I568"/>
          <cell r="J568">
            <v>15.05</v>
          </cell>
          <cell r="K568">
            <v>15.05</v>
          </cell>
          <cell r="L568"/>
          <cell r="M568"/>
          <cell r="N568" t="str">
            <v>อ้อยตอ 2</v>
          </cell>
          <cell r="O568"/>
          <cell r="P568"/>
          <cell r="Q568">
            <v>0</v>
          </cell>
          <cell r="R568"/>
          <cell r="S568"/>
          <cell r="T568"/>
          <cell r="U568">
            <v>15.05</v>
          </cell>
          <cell r="V568"/>
          <cell r="W568">
            <v>15.05</v>
          </cell>
          <cell r="X568">
            <v>150.5</v>
          </cell>
          <cell r="Y568">
            <v>10</v>
          </cell>
          <cell r="Z568">
            <v>1585.5175000000002</v>
          </cell>
          <cell r="AA568">
            <v>105.35000000000001</v>
          </cell>
          <cell r="AB568">
            <v>105.35000000000001</v>
          </cell>
          <cell r="AC568">
            <v>7</v>
          </cell>
          <cell r="AD568">
            <v>135.45000000000002</v>
          </cell>
          <cell r="AE568">
            <v>9</v>
          </cell>
          <cell r="AF568"/>
          <cell r="AG568">
            <v>9.1574750830564771</v>
          </cell>
          <cell r="AH568">
            <v>242540</v>
          </cell>
          <cell r="AI568" t="str">
            <v>อ้อยตอ 2</v>
          </cell>
          <cell r="AJ568" t="str">
            <v>อ้อยตอ</v>
          </cell>
          <cell r="AK568"/>
          <cell r="AL568" t="str">
            <v>Rain</v>
          </cell>
          <cell r="AM568"/>
          <cell r="AN568">
            <v>0</v>
          </cell>
          <cell r="AO568">
            <v>0</v>
          </cell>
          <cell r="AP568"/>
          <cell r="AQ568">
            <v>0</v>
          </cell>
          <cell r="AR568" t="str">
            <v>Rain</v>
          </cell>
          <cell r="AS568">
            <v>0</v>
          </cell>
          <cell r="AT568"/>
          <cell r="AU568"/>
          <cell r="AV568"/>
          <cell r="AW568">
            <v>15.05</v>
          </cell>
          <cell r="AX568" t="str">
            <v>ราดร่อง</v>
          </cell>
          <cell r="AY568" t="str">
            <v>เครื่องยนต์</v>
          </cell>
          <cell r="AZ568" t="str">
            <v>ทำเอง รายวัน</v>
          </cell>
          <cell r="BA568">
            <v>2</v>
          </cell>
          <cell r="BB568" t="str">
            <v>yes</v>
          </cell>
          <cell r="BC568" t="str">
            <v>KK-3</v>
          </cell>
          <cell r="BD568">
            <v>1.85</v>
          </cell>
          <cell r="BE568" t="str">
            <v>คู่</v>
          </cell>
          <cell r="BF568" t="str">
            <v>เหนียว</v>
          </cell>
          <cell r="BG568" t="str">
            <v>ผ่าน</v>
          </cell>
          <cell r="BH568" t="str">
            <v>รถตัด</v>
          </cell>
        </row>
        <row r="569">
          <cell r="G569">
            <v>101</v>
          </cell>
          <cell r="H569" t="str">
            <v>BSC</v>
          </cell>
          <cell r="I569"/>
          <cell r="J569">
            <v>25.49</v>
          </cell>
          <cell r="K569">
            <v>25.49</v>
          </cell>
          <cell r="L569">
            <v>25.49</v>
          </cell>
          <cell r="M569">
            <v>25.49</v>
          </cell>
          <cell r="N569" t="str">
            <v>ให้ชาวไร่เช่า</v>
          </cell>
          <cell r="O569" t="str">
            <v>ขอเป็นพื้นที่เช่า</v>
          </cell>
          <cell r="P569"/>
          <cell r="Q569">
            <v>0</v>
          </cell>
          <cell r="R569">
            <v>25.49</v>
          </cell>
          <cell r="S569"/>
          <cell r="T569"/>
          <cell r="U569"/>
          <cell r="V569"/>
          <cell r="W569">
            <v>0</v>
          </cell>
          <cell r="X569"/>
          <cell r="Y569"/>
          <cell r="Z569"/>
          <cell r="AA569"/>
          <cell r="AB569"/>
          <cell r="AC569"/>
          <cell r="AD569"/>
          <cell r="AE569"/>
          <cell r="AF569"/>
          <cell r="AG569">
            <v>0</v>
          </cell>
          <cell r="AH569"/>
          <cell r="AI569"/>
          <cell r="AJ569"/>
          <cell r="AK569"/>
          <cell r="AL569" t="str">
            <v>Rain</v>
          </cell>
          <cell r="AM569"/>
          <cell r="AN569">
            <v>0</v>
          </cell>
          <cell r="AO569">
            <v>0</v>
          </cell>
          <cell r="AP569"/>
          <cell r="AQ569">
            <v>0</v>
          </cell>
          <cell r="AR569"/>
          <cell r="AS569"/>
          <cell r="AT569"/>
          <cell r="AU569"/>
          <cell r="AV569"/>
          <cell r="AW569"/>
          <cell r="AX569"/>
          <cell r="AY569"/>
          <cell r="AZ569"/>
          <cell r="BA569"/>
          <cell r="BB569"/>
          <cell r="BC569"/>
          <cell r="BD569"/>
          <cell r="BE569"/>
          <cell r="BF569" t="str">
            <v xml:space="preserve">ทราย </v>
          </cell>
          <cell r="BG569"/>
          <cell r="BH569"/>
        </row>
        <row r="570">
          <cell r="G570">
            <v>102</v>
          </cell>
          <cell r="H570" t="str">
            <v>BSC</v>
          </cell>
          <cell r="I570"/>
          <cell r="J570">
            <v>11.87</v>
          </cell>
          <cell r="K570">
            <v>11.87</v>
          </cell>
          <cell r="L570">
            <v>12.56</v>
          </cell>
          <cell r="M570">
            <v>11.87</v>
          </cell>
          <cell r="N570" t="str">
            <v>ให้ชาวไร่เช่า</v>
          </cell>
          <cell r="O570"/>
          <cell r="P570"/>
          <cell r="Q570">
            <v>0</v>
          </cell>
          <cell r="R570">
            <v>11.87</v>
          </cell>
          <cell r="S570"/>
          <cell r="T570"/>
          <cell r="U570"/>
          <cell r="V570"/>
          <cell r="W570">
            <v>0</v>
          </cell>
          <cell r="X570"/>
          <cell r="Y570"/>
          <cell r="Z570"/>
          <cell r="AA570"/>
          <cell r="AB570"/>
          <cell r="AC570"/>
          <cell r="AD570"/>
          <cell r="AE570"/>
          <cell r="AF570"/>
          <cell r="AG570">
            <v>0</v>
          </cell>
          <cell r="AH570"/>
          <cell r="AI570"/>
          <cell r="AJ570"/>
          <cell r="AK570"/>
          <cell r="AL570" t="str">
            <v>Rain</v>
          </cell>
          <cell r="AM570"/>
          <cell r="AN570">
            <v>0</v>
          </cell>
          <cell r="AO570">
            <v>0</v>
          </cell>
          <cell r="AP570"/>
          <cell r="AQ570">
            <v>0</v>
          </cell>
          <cell r="AR570"/>
          <cell r="AS570"/>
          <cell r="AT570"/>
          <cell r="AU570"/>
          <cell r="AV570"/>
          <cell r="AW570"/>
          <cell r="AX570"/>
          <cell r="AY570"/>
          <cell r="AZ570"/>
          <cell r="BA570"/>
          <cell r="BB570"/>
          <cell r="BC570"/>
          <cell r="BD570"/>
          <cell r="BE570"/>
          <cell r="BF570" t="str">
            <v xml:space="preserve">ทราย </v>
          </cell>
          <cell r="BG570"/>
          <cell r="BH570"/>
        </row>
        <row r="571">
          <cell r="G571">
            <v>103</v>
          </cell>
          <cell r="H571"/>
          <cell r="I571"/>
          <cell r="J571">
            <v>3.38</v>
          </cell>
          <cell r="K571">
            <v>3.38</v>
          </cell>
          <cell r="L571">
            <v>3.38</v>
          </cell>
          <cell r="M571">
            <v>3.38</v>
          </cell>
          <cell r="N571" t="str">
            <v>ปลูกไม่ได้/ป่า</v>
          </cell>
          <cell r="O571" t="str">
            <v>ป่ารกร้าง</v>
          </cell>
          <cell r="P571"/>
          <cell r="Q571">
            <v>3.38</v>
          </cell>
          <cell r="R571"/>
          <cell r="S571"/>
          <cell r="T571"/>
          <cell r="U571"/>
          <cell r="V571"/>
          <cell r="W571">
            <v>0</v>
          </cell>
          <cell r="X571"/>
          <cell r="Y571"/>
          <cell r="Z571"/>
          <cell r="AA571"/>
          <cell r="AB571"/>
          <cell r="AC571"/>
          <cell r="AD571"/>
          <cell r="AE571"/>
          <cell r="AF571"/>
          <cell r="AG571">
            <v>0</v>
          </cell>
          <cell r="AH571"/>
          <cell r="AI571"/>
          <cell r="AJ571"/>
          <cell r="AK571"/>
          <cell r="AL571">
            <v>0</v>
          </cell>
          <cell r="AM571"/>
          <cell r="AN571">
            <v>0</v>
          </cell>
          <cell r="AO571">
            <v>0</v>
          </cell>
          <cell r="AP571"/>
          <cell r="AQ571">
            <v>0</v>
          </cell>
          <cell r="AR571"/>
          <cell r="AS571"/>
          <cell r="AT571"/>
          <cell r="AU571"/>
          <cell r="AV571"/>
          <cell r="AW571"/>
          <cell r="AX571"/>
          <cell r="AY571"/>
          <cell r="AZ571"/>
          <cell r="BA571"/>
          <cell r="BB571"/>
          <cell r="BC571"/>
          <cell r="BD571"/>
          <cell r="BE571"/>
          <cell r="BF571" t="str">
            <v xml:space="preserve">ทราย </v>
          </cell>
          <cell r="BG571"/>
          <cell r="BH571"/>
        </row>
        <row r="572">
          <cell r="G572">
            <v>104</v>
          </cell>
          <cell r="H572" t="str">
            <v>BSC</v>
          </cell>
          <cell r="I572"/>
          <cell r="J572">
            <v>23.1</v>
          </cell>
          <cell r="K572">
            <v>23.1</v>
          </cell>
          <cell r="L572">
            <v>24.35</v>
          </cell>
          <cell r="M572">
            <v>23.1</v>
          </cell>
          <cell r="N572" t="str">
            <v>ให้ชาวไร่เช่า</v>
          </cell>
          <cell r="O572"/>
          <cell r="P572"/>
          <cell r="Q572">
            <v>0</v>
          </cell>
          <cell r="R572">
            <v>23.1</v>
          </cell>
          <cell r="S572"/>
          <cell r="T572"/>
          <cell r="U572"/>
          <cell r="V572"/>
          <cell r="W572">
            <v>0</v>
          </cell>
          <cell r="X572"/>
          <cell r="Y572"/>
          <cell r="Z572"/>
          <cell r="AA572"/>
          <cell r="AB572"/>
          <cell r="AC572"/>
          <cell r="AD572"/>
          <cell r="AE572"/>
          <cell r="AF572"/>
          <cell r="AG572">
            <v>0</v>
          </cell>
          <cell r="AH572"/>
          <cell r="AI572"/>
          <cell r="AJ572"/>
          <cell r="AK572"/>
          <cell r="AL572" t="str">
            <v>Rain</v>
          </cell>
          <cell r="AM572"/>
          <cell r="AN572">
            <v>0</v>
          </cell>
          <cell r="AO572">
            <v>0</v>
          </cell>
          <cell r="AP572"/>
          <cell r="AQ572" t="str">
            <v>ขุดขยายสระน้ำ 446 (3)</v>
          </cell>
          <cell r="AR572"/>
          <cell r="AS572"/>
          <cell r="AT572"/>
          <cell r="AU572"/>
          <cell r="AV572"/>
          <cell r="AW572"/>
          <cell r="AX572"/>
          <cell r="AY572"/>
          <cell r="AZ572"/>
          <cell r="BA572"/>
          <cell r="BB572"/>
          <cell r="BC572"/>
          <cell r="BD572"/>
          <cell r="BE572"/>
          <cell r="BF572" t="str">
            <v xml:space="preserve">ทราย </v>
          </cell>
          <cell r="BG572"/>
          <cell r="BH572"/>
        </row>
        <row r="573">
          <cell r="G573">
            <v>105</v>
          </cell>
          <cell r="H573" t="str">
            <v>BSC</v>
          </cell>
          <cell r="I573"/>
          <cell r="J573">
            <v>25.08</v>
          </cell>
          <cell r="K573">
            <v>25.08</v>
          </cell>
          <cell r="L573">
            <v>26.56</v>
          </cell>
          <cell r="M573">
            <v>25.08</v>
          </cell>
          <cell r="N573" t="str">
            <v>ให้ชาวไร่เช่า</v>
          </cell>
          <cell r="O573"/>
          <cell r="P573"/>
          <cell r="Q573">
            <v>0</v>
          </cell>
          <cell r="R573">
            <v>25.08</v>
          </cell>
          <cell r="S573"/>
          <cell r="T573"/>
          <cell r="U573"/>
          <cell r="V573"/>
          <cell r="W573">
            <v>0</v>
          </cell>
          <cell r="X573"/>
          <cell r="Y573"/>
          <cell r="Z573"/>
          <cell r="AA573"/>
          <cell r="AB573"/>
          <cell r="AC573"/>
          <cell r="AD573"/>
          <cell r="AE573"/>
          <cell r="AF573"/>
          <cell r="AG573">
            <v>8.8046251993620412</v>
          </cell>
          <cell r="AH573"/>
          <cell r="AI573"/>
          <cell r="AJ573"/>
          <cell r="AK573"/>
          <cell r="AL573" t="str">
            <v>Rain</v>
          </cell>
          <cell r="AM573"/>
          <cell r="AN573">
            <v>0</v>
          </cell>
          <cell r="AO573">
            <v>0</v>
          </cell>
          <cell r="AP573"/>
          <cell r="AQ573" t="str">
            <v>ขุดขยายสระน้ำ 446 (3)</v>
          </cell>
          <cell r="AR573"/>
          <cell r="AS573"/>
          <cell r="AT573"/>
          <cell r="AU573"/>
          <cell r="AV573"/>
          <cell r="AW573"/>
          <cell r="AX573"/>
          <cell r="AY573"/>
          <cell r="AZ573"/>
          <cell r="BA573"/>
          <cell r="BB573"/>
          <cell r="BC573"/>
          <cell r="BD573"/>
          <cell r="BE573"/>
          <cell r="BF573" t="str">
            <v xml:space="preserve">ทราย </v>
          </cell>
          <cell r="BG573"/>
          <cell r="BH573"/>
        </row>
        <row r="574">
          <cell r="G574">
            <v>110</v>
          </cell>
          <cell r="H574"/>
          <cell r="I574"/>
          <cell r="J574">
            <v>44.15</v>
          </cell>
          <cell r="K574">
            <v>44.15</v>
          </cell>
          <cell r="L574">
            <v>44.29</v>
          </cell>
          <cell r="M574">
            <v>44.15</v>
          </cell>
          <cell r="N574" t="str">
            <v>ให้ชาวไร่เช่า</v>
          </cell>
          <cell r="O574"/>
          <cell r="P574"/>
          <cell r="Q574">
            <v>0</v>
          </cell>
          <cell r="R574">
            <v>44.15</v>
          </cell>
          <cell r="S574"/>
          <cell r="T574"/>
          <cell r="U574"/>
          <cell r="V574"/>
          <cell r="W574">
            <v>0</v>
          </cell>
          <cell r="X574"/>
          <cell r="Y574"/>
          <cell r="Z574"/>
          <cell r="AA574"/>
          <cell r="AB574"/>
          <cell r="AC574"/>
          <cell r="AD574"/>
          <cell r="AE574"/>
          <cell r="AF574"/>
          <cell r="AG574">
            <v>7.0203850509626271</v>
          </cell>
          <cell r="AH574"/>
          <cell r="AI574"/>
          <cell r="AJ574"/>
          <cell r="AK574"/>
          <cell r="AL574" t="str">
            <v>Rain</v>
          </cell>
          <cell r="AM574"/>
          <cell r="AN574">
            <v>0</v>
          </cell>
          <cell r="AO574">
            <v>0</v>
          </cell>
          <cell r="AP574"/>
          <cell r="AQ574" t="str">
            <v>ขุดขยายสระน้ำ 446 (3)</v>
          </cell>
          <cell r="AR574"/>
          <cell r="AS574"/>
          <cell r="AT574"/>
          <cell r="AU574"/>
          <cell r="AV574"/>
          <cell r="AW574"/>
          <cell r="AX574"/>
          <cell r="AY574"/>
          <cell r="AZ574"/>
          <cell r="BA574"/>
          <cell r="BB574"/>
          <cell r="BC574"/>
          <cell r="BD574"/>
          <cell r="BE574"/>
          <cell r="BF574" t="str">
            <v xml:space="preserve">ทราย </v>
          </cell>
          <cell r="BG574"/>
          <cell r="BH574"/>
        </row>
        <row r="575">
          <cell r="G575" t="str">
            <v>110/1</v>
          </cell>
          <cell r="H575"/>
          <cell r="I575"/>
          <cell r="J575">
            <v>44.25</v>
          </cell>
          <cell r="K575">
            <v>44.25</v>
          </cell>
          <cell r="L575">
            <v>44.25</v>
          </cell>
          <cell r="M575">
            <v>44.25</v>
          </cell>
          <cell r="N575" t="str">
            <v>ให้ชาวไร่เช่า</v>
          </cell>
          <cell r="O575"/>
          <cell r="P575"/>
          <cell r="Q575"/>
          <cell r="R575">
            <v>44.25</v>
          </cell>
          <cell r="S575"/>
          <cell r="T575"/>
          <cell r="U575"/>
          <cell r="V575"/>
          <cell r="W575">
            <v>0</v>
          </cell>
          <cell r="X575"/>
          <cell r="Y575"/>
          <cell r="Z575"/>
          <cell r="AA575"/>
          <cell r="AB575"/>
          <cell r="AC575"/>
          <cell r="AD575"/>
          <cell r="AE575"/>
          <cell r="AF575"/>
          <cell r="AG575">
            <v>0</v>
          </cell>
          <cell r="AH575"/>
          <cell r="AI575"/>
          <cell r="AJ575"/>
          <cell r="AK575"/>
          <cell r="AL575" t="str">
            <v>Rain</v>
          </cell>
          <cell r="AM575"/>
          <cell r="AN575">
            <v>0</v>
          </cell>
          <cell r="AO575">
            <v>0</v>
          </cell>
          <cell r="AP575"/>
          <cell r="AQ575" t="str">
            <v>ขุดขยายสระน้ำ 446 (3)</v>
          </cell>
          <cell r="AR575"/>
          <cell r="AS575"/>
          <cell r="AT575"/>
          <cell r="AU575"/>
          <cell r="AV575"/>
          <cell r="AW575"/>
          <cell r="AX575"/>
          <cell r="AY575"/>
          <cell r="AZ575"/>
          <cell r="BA575"/>
          <cell r="BB575"/>
          <cell r="BC575"/>
          <cell r="BD575"/>
          <cell r="BE575"/>
          <cell r="BF575" t="str">
            <v xml:space="preserve">ทราย </v>
          </cell>
          <cell r="BG575"/>
          <cell r="BH575"/>
        </row>
        <row r="576">
          <cell r="G576">
            <v>112</v>
          </cell>
          <cell r="H576"/>
          <cell r="I576"/>
          <cell r="J576">
            <v>8.44</v>
          </cell>
          <cell r="K576">
            <v>8.44</v>
          </cell>
          <cell r="L576">
            <v>8.44</v>
          </cell>
          <cell r="M576">
            <v>8.44</v>
          </cell>
          <cell r="N576" t="str">
            <v>ปลูกไม่ได้/ทิ้งดิน</v>
          </cell>
          <cell r="O576"/>
          <cell r="P576">
            <v>8.44</v>
          </cell>
          <cell r="Q576"/>
          <cell r="R576"/>
          <cell r="S576"/>
          <cell r="T576"/>
          <cell r="U576"/>
          <cell r="V576"/>
          <cell r="W576">
            <v>0</v>
          </cell>
          <cell r="X576"/>
          <cell r="Y576"/>
          <cell r="Z576"/>
          <cell r="AA576"/>
          <cell r="AB576"/>
          <cell r="AC576"/>
          <cell r="AD576"/>
          <cell r="AE576"/>
          <cell r="AF576"/>
          <cell r="AG576">
            <v>0</v>
          </cell>
          <cell r="AH576"/>
          <cell r="AI576"/>
          <cell r="AJ576"/>
          <cell r="AK576"/>
          <cell r="AL576">
            <v>0</v>
          </cell>
          <cell r="AM576"/>
          <cell r="AN576">
            <v>0</v>
          </cell>
          <cell r="AO576">
            <v>0</v>
          </cell>
          <cell r="AP576"/>
          <cell r="AQ576">
            <v>0</v>
          </cell>
          <cell r="AR576"/>
          <cell r="AS576"/>
          <cell r="AT576"/>
          <cell r="AU576"/>
          <cell r="AV576"/>
          <cell r="AW576"/>
          <cell r="AX576"/>
          <cell r="AY576"/>
          <cell r="AZ576"/>
          <cell r="BA576"/>
          <cell r="BB576"/>
          <cell r="BC576"/>
          <cell r="BD576"/>
          <cell r="BE576"/>
          <cell r="BF576" t="str">
            <v xml:space="preserve">ทราย </v>
          </cell>
          <cell r="BG576"/>
          <cell r="BH576"/>
        </row>
        <row r="577">
          <cell r="G577">
            <v>114</v>
          </cell>
          <cell r="H577"/>
          <cell r="I577"/>
          <cell r="J577">
            <v>15.71</v>
          </cell>
          <cell r="K577">
            <v>15.71</v>
          </cell>
          <cell r="L577">
            <v>15.71</v>
          </cell>
          <cell r="M577">
            <v>15.71</v>
          </cell>
          <cell r="N577" t="str">
            <v>ให้ชาวไร่เช่า</v>
          </cell>
          <cell r="O577"/>
          <cell r="P577"/>
          <cell r="Q577"/>
          <cell r="R577">
            <v>15.71</v>
          </cell>
          <cell r="S577"/>
          <cell r="T577"/>
          <cell r="U577"/>
          <cell r="V577"/>
          <cell r="W577">
            <v>0</v>
          </cell>
          <cell r="X577"/>
          <cell r="Y577"/>
          <cell r="Z577"/>
          <cell r="AA577"/>
          <cell r="AB577"/>
          <cell r="AC577"/>
          <cell r="AD577"/>
          <cell r="AE577"/>
          <cell r="AF577"/>
          <cell r="AG577">
            <v>0</v>
          </cell>
          <cell r="AH577"/>
          <cell r="AI577"/>
          <cell r="AJ577"/>
          <cell r="AK577"/>
          <cell r="AL577" t="str">
            <v>Rain</v>
          </cell>
          <cell r="AM577"/>
          <cell r="AN577">
            <v>0</v>
          </cell>
          <cell r="AO577">
            <v>0</v>
          </cell>
          <cell r="AP577"/>
          <cell r="AQ577">
            <v>0</v>
          </cell>
          <cell r="AR577"/>
          <cell r="AS577"/>
          <cell r="AT577"/>
          <cell r="AU577"/>
          <cell r="AV577"/>
          <cell r="AW577"/>
          <cell r="AX577"/>
          <cell r="AY577"/>
          <cell r="AZ577"/>
          <cell r="BA577"/>
          <cell r="BB577"/>
          <cell r="BC577"/>
          <cell r="BD577"/>
          <cell r="BE577"/>
          <cell r="BF577" t="str">
            <v xml:space="preserve">ทราย </v>
          </cell>
          <cell r="BG577"/>
          <cell r="BH577"/>
        </row>
        <row r="578">
          <cell r="G578">
            <v>115</v>
          </cell>
          <cell r="H578"/>
          <cell r="I578"/>
          <cell r="J578">
            <v>22.91</v>
          </cell>
          <cell r="K578">
            <v>22.91</v>
          </cell>
          <cell r="L578">
            <v>23.25</v>
          </cell>
          <cell r="M578">
            <v>22.91</v>
          </cell>
          <cell r="N578" t="str">
            <v>ให้ชาวไร่เช่า</v>
          </cell>
          <cell r="O578"/>
          <cell r="P578"/>
          <cell r="Q578">
            <v>0</v>
          </cell>
          <cell r="R578">
            <v>22.91</v>
          </cell>
          <cell r="S578"/>
          <cell r="T578"/>
          <cell r="U578"/>
          <cell r="V578"/>
          <cell r="W578">
            <v>0</v>
          </cell>
          <cell r="X578"/>
          <cell r="Y578"/>
          <cell r="Z578"/>
          <cell r="AA578"/>
          <cell r="AB578"/>
          <cell r="AC578"/>
          <cell r="AD578"/>
          <cell r="AE578"/>
          <cell r="AF578"/>
          <cell r="AG578">
            <v>0</v>
          </cell>
          <cell r="AH578"/>
          <cell r="AI578"/>
          <cell r="AJ578"/>
          <cell r="AK578"/>
          <cell r="AL578" t="str">
            <v>Sup</v>
          </cell>
          <cell r="AM578"/>
          <cell r="AN578">
            <v>14062</v>
          </cell>
          <cell r="AO578">
            <v>4218.5999999999995</v>
          </cell>
          <cell r="AP578"/>
          <cell r="AQ578">
            <v>0</v>
          </cell>
          <cell r="AR578"/>
          <cell r="AS578"/>
          <cell r="AT578"/>
          <cell r="AU578"/>
          <cell r="AV578"/>
          <cell r="AW578"/>
          <cell r="AX578"/>
          <cell r="AY578"/>
          <cell r="AZ578"/>
          <cell r="BA578"/>
          <cell r="BB578"/>
          <cell r="BC578"/>
          <cell r="BD578"/>
          <cell r="BE578"/>
          <cell r="BF578" t="str">
            <v xml:space="preserve">ทราย </v>
          </cell>
          <cell r="BG578"/>
          <cell r="BH578"/>
        </row>
        <row r="579">
          <cell r="G579">
            <v>116</v>
          </cell>
          <cell r="H579" t="str">
            <v>BSC</v>
          </cell>
          <cell r="I579"/>
          <cell r="J579">
            <v>16.82</v>
          </cell>
          <cell r="K579">
            <v>16.82</v>
          </cell>
          <cell r="L579">
            <v>19.29</v>
          </cell>
          <cell r="M579">
            <v>16.82</v>
          </cell>
          <cell r="N579" t="str">
            <v>ให้ชาวไร่เช่า</v>
          </cell>
          <cell r="O579"/>
          <cell r="P579"/>
          <cell r="Q579">
            <v>0</v>
          </cell>
          <cell r="R579">
            <v>16.82</v>
          </cell>
          <cell r="S579"/>
          <cell r="T579"/>
          <cell r="U579"/>
          <cell r="V579"/>
          <cell r="W579">
            <v>0</v>
          </cell>
          <cell r="X579"/>
          <cell r="Y579"/>
          <cell r="Z579"/>
          <cell r="AA579"/>
          <cell r="AB579"/>
          <cell r="AC579"/>
          <cell r="AD579"/>
          <cell r="AE579"/>
          <cell r="AF579"/>
          <cell r="AG579">
            <v>6.1944114149821639</v>
          </cell>
          <cell r="AH579"/>
          <cell r="AI579"/>
          <cell r="AJ579"/>
          <cell r="AK579"/>
          <cell r="AL579" t="str">
            <v>Rain</v>
          </cell>
          <cell r="AM579"/>
          <cell r="AN579">
            <v>0</v>
          </cell>
          <cell r="AO579">
            <v>0</v>
          </cell>
          <cell r="AP579"/>
          <cell r="AQ579">
            <v>0</v>
          </cell>
          <cell r="AR579"/>
          <cell r="AS579"/>
          <cell r="AT579"/>
          <cell r="AU579"/>
          <cell r="AV579"/>
          <cell r="AW579"/>
          <cell r="AX579"/>
          <cell r="AY579"/>
          <cell r="AZ579"/>
          <cell r="BA579"/>
          <cell r="BB579"/>
          <cell r="BC579"/>
          <cell r="BD579"/>
          <cell r="BE579"/>
          <cell r="BF579" t="str">
            <v xml:space="preserve">ทราย </v>
          </cell>
          <cell r="BG579"/>
          <cell r="BH579"/>
        </row>
        <row r="580">
          <cell r="G580">
            <v>117</v>
          </cell>
          <cell r="H580" t="str">
            <v>BSC</v>
          </cell>
          <cell r="I580"/>
          <cell r="J580">
            <v>24.64</v>
          </cell>
          <cell r="K580">
            <v>24.64</v>
          </cell>
          <cell r="L580">
            <v>25.68</v>
          </cell>
          <cell r="M580">
            <v>24.64</v>
          </cell>
          <cell r="N580" t="str">
            <v>พักดิน</v>
          </cell>
          <cell r="O580"/>
          <cell r="P580"/>
          <cell r="Q580">
            <v>0</v>
          </cell>
          <cell r="R580"/>
          <cell r="S580">
            <v>24.64</v>
          </cell>
          <cell r="T580"/>
          <cell r="U580"/>
          <cell r="V580"/>
          <cell r="W580">
            <v>24.64</v>
          </cell>
          <cell r="X580">
            <v>0</v>
          </cell>
          <cell r="Y580"/>
          <cell r="Z580"/>
          <cell r="AA580"/>
          <cell r="AB580"/>
          <cell r="AC580"/>
          <cell r="AD580"/>
          <cell r="AE580"/>
          <cell r="AF580"/>
          <cell r="AG580">
            <v>5.9261363636363642</v>
          </cell>
          <cell r="AH580">
            <v>242539</v>
          </cell>
          <cell r="AI580" t="str">
            <v>พักดิน</v>
          </cell>
          <cell r="AJ580" t="str">
            <v>พักดิน</v>
          </cell>
          <cell r="AK580"/>
          <cell r="AL580" t="str">
            <v>Sup</v>
          </cell>
          <cell r="AM580"/>
          <cell r="AN580">
            <v>0</v>
          </cell>
          <cell r="AO580">
            <v>0</v>
          </cell>
          <cell r="AP580"/>
          <cell r="AQ580" t="str">
            <v>ขุดขยายสระน้ำ 125 (5)</v>
          </cell>
          <cell r="AR580" t="str">
            <v>Fully</v>
          </cell>
          <cell r="AS580">
            <v>0</v>
          </cell>
          <cell r="AT580"/>
          <cell r="AU580"/>
          <cell r="AV580"/>
          <cell r="AW580">
            <v>0</v>
          </cell>
          <cell r="AX580" t="str">
            <v>น้ำหยดFix</v>
          </cell>
          <cell r="AY580"/>
          <cell r="AZ580"/>
          <cell r="BA580" t="str">
            <v>&gt;4</v>
          </cell>
          <cell r="BB580" t="str">
            <v>yes</v>
          </cell>
          <cell r="BC580"/>
          <cell r="BD580">
            <v>1.85</v>
          </cell>
          <cell r="BE580" t="str">
            <v>คู่</v>
          </cell>
          <cell r="BF580" t="str">
            <v xml:space="preserve">ทราย </v>
          </cell>
          <cell r="BG580"/>
          <cell r="BH580"/>
        </row>
        <row r="581">
          <cell r="G581">
            <v>118</v>
          </cell>
          <cell r="H581"/>
          <cell r="I581"/>
          <cell r="J581">
            <v>31.96</v>
          </cell>
          <cell r="K581">
            <v>31.96</v>
          </cell>
          <cell r="L581">
            <v>32.270000000000003</v>
          </cell>
          <cell r="M581">
            <v>31.96</v>
          </cell>
          <cell r="N581" t="str">
            <v>อ้อยตุลาคม</v>
          </cell>
          <cell r="O581"/>
          <cell r="P581"/>
          <cell r="Q581">
            <v>0</v>
          </cell>
          <cell r="R581"/>
          <cell r="S581"/>
          <cell r="T581"/>
          <cell r="U581">
            <v>31.96</v>
          </cell>
          <cell r="V581"/>
          <cell r="W581">
            <v>31.96</v>
          </cell>
          <cell r="X581">
            <v>479.40000000000003</v>
          </cell>
          <cell r="Y581">
            <v>15</v>
          </cell>
          <cell r="Z581">
            <v>15321.624000000002</v>
          </cell>
          <cell r="AA581">
            <v>479.40000000000003</v>
          </cell>
          <cell r="AB581">
            <v>479.40000000000003</v>
          </cell>
          <cell r="AC581">
            <v>15</v>
          </cell>
          <cell r="AD581">
            <v>415.48</v>
          </cell>
          <cell r="AE581">
            <v>13</v>
          </cell>
          <cell r="AF581"/>
          <cell r="AG581">
            <v>0</v>
          </cell>
          <cell r="AH581">
            <v>242471</v>
          </cell>
          <cell r="AI581" t="str">
            <v>อ้อยตุลาคม</v>
          </cell>
          <cell r="AJ581" t="str">
            <v>อ้อยปลูก</v>
          </cell>
          <cell r="AK581"/>
          <cell r="AL581" t="str">
            <v>Sup</v>
          </cell>
          <cell r="AM581"/>
          <cell r="AN581">
            <v>0</v>
          </cell>
          <cell r="AO581">
            <v>0</v>
          </cell>
          <cell r="AP581"/>
          <cell r="AQ581" t="str">
            <v>ขุดขยายสระน้ำ 125 (5)</v>
          </cell>
          <cell r="AR581" t="str">
            <v>Fully</v>
          </cell>
          <cell r="AS581">
            <v>0</v>
          </cell>
          <cell r="AT581"/>
          <cell r="AU581"/>
          <cell r="AV581"/>
          <cell r="AW581">
            <v>31.96</v>
          </cell>
          <cell r="AX581" t="str">
            <v>น้ำหยดFix</v>
          </cell>
          <cell r="AY581" t="str">
            <v>เครื่องยนต์</v>
          </cell>
          <cell r="AZ581" t="str">
            <v>ทำเอง รายวัน</v>
          </cell>
          <cell r="BA581" t="str">
            <v>&gt;4</v>
          </cell>
          <cell r="BB581" t="str">
            <v>yes</v>
          </cell>
          <cell r="BC581" t="str">
            <v>KK-3</v>
          </cell>
          <cell r="BD581">
            <v>1.65</v>
          </cell>
          <cell r="BE581" t="str">
            <v>คู่</v>
          </cell>
          <cell r="BF581" t="str">
            <v xml:space="preserve">ทราย </v>
          </cell>
          <cell r="BG581" t="str">
            <v>ผ่าน</v>
          </cell>
          <cell r="BH581" t="str">
            <v>รถตัด</v>
          </cell>
        </row>
        <row r="582">
          <cell r="G582">
            <v>120</v>
          </cell>
          <cell r="H582"/>
          <cell r="I582"/>
          <cell r="J582">
            <v>81.45</v>
          </cell>
          <cell r="K582">
            <v>81.45</v>
          </cell>
          <cell r="L582">
            <v>84</v>
          </cell>
          <cell r="M582">
            <v>81.45</v>
          </cell>
          <cell r="N582" t="str">
            <v>ให้ชาวไร่เช่า</v>
          </cell>
          <cell r="O582"/>
          <cell r="P582"/>
          <cell r="Q582">
            <v>0</v>
          </cell>
          <cell r="R582">
            <v>81.45</v>
          </cell>
          <cell r="S582"/>
          <cell r="T582"/>
          <cell r="U582"/>
          <cell r="V582"/>
          <cell r="W582">
            <v>0</v>
          </cell>
          <cell r="X582"/>
          <cell r="Y582"/>
          <cell r="Z582"/>
          <cell r="AA582"/>
          <cell r="AB582"/>
          <cell r="AC582"/>
          <cell r="AD582"/>
          <cell r="AE582"/>
          <cell r="AF582"/>
          <cell r="AG582">
            <v>0</v>
          </cell>
          <cell r="AH582"/>
          <cell r="AI582"/>
          <cell r="AJ582"/>
          <cell r="AK582"/>
          <cell r="AL582" t="str">
            <v>Sup</v>
          </cell>
          <cell r="AM582"/>
          <cell r="AN582">
            <v>0</v>
          </cell>
          <cell r="AO582">
            <v>0</v>
          </cell>
          <cell r="AP582"/>
          <cell r="AQ582" t="str">
            <v>ขุดขยายสระน้ำ 125 (5)</v>
          </cell>
          <cell r="AR582"/>
          <cell r="AS582"/>
          <cell r="AT582"/>
          <cell r="AU582"/>
          <cell r="AV582"/>
          <cell r="AW582"/>
          <cell r="AX582"/>
          <cell r="AY582"/>
          <cell r="AZ582"/>
          <cell r="BA582"/>
          <cell r="BB582"/>
          <cell r="BC582"/>
          <cell r="BD582"/>
          <cell r="BE582"/>
          <cell r="BF582" t="str">
            <v xml:space="preserve">ทราย </v>
          </cell>
          <cell r="BG582"/>
          <cell r="BH582"/>
        </row>
        <row r="583">
          <cell r="G583">
            <v>123</v>
          </cell>
          <cell r="H583"/>
          <cell r="I583"/>
          <cell r="J583">
            <v>39.89</v>
          </cell>
          <cell r="K583">
            <v>41.46</v>
          </cell>
          <cell r="L583">
            <v>41.46</v>
          </cell>
          <cell r="M583">
            <v>20.64</v>
          </cell>
          <cell r="N583" t="str">
            <v>อ้อยตอ 1/พักดิน</v>
          </cell>
          <cell r="O583"/>
          <cell r="P583"/>
          <cell r="Q583">
            <v>0</v>
          </cell>
          <cell r="R583"/>
          <cell r="S583">
            <v>20.82</v>
          </cell>
          <cell r="T583"/>
          <cell r="U583">
            <v>20.64</v>
          </cell>
          <cell r="V583"/>
          <cell r="W583">
            <v>41.46</v>
          </cell>
          <cell r="X583">
            <v>0</v>
          </cell>
          <cell r="Y583"/>
          <cell r="Z583">
            <v>3408.0768000000003</v>
          </cell>
          <cell r="AA583">
            <v>165.12</v>
          </cell>
          <cell r="AB583">
            <v>165.12</v>
          </cell>
          <cell r="AC583">
            <v>8</v>
          </cell>
          <cell r="AD583">
            <v>123.84</v>
          </cell>
          <cell r="AE583">
            <v>6</v>
          </cell>
          <cell r="AF583"/>
          <cell r="AG583">
            <v>6.8806718475808477</v>
          </cell>
          <cell r="AH583">
            <v>242537</v>
          </cell>
          <cell r="AI583" t="str">
            <v>อ้อยตอ 1</v>
          </cell>
          <cell r="AJ583" t="str">
            <v>อ้อยตอ</v>
          </cell>
          <cell r="AK583"/>
          <cell r="AL583" t="str">
            <v>Sup</v>
          </cell>
          <cell r="AM583"/>
          <cell r="AN583">
            <v>0</v>
          </cell>
          <cell r="AO583">
            <v>0</v>
          </cell>
          <cell r="AP583"/>
          <cell r="AQ583" t="str">
            <v>ขุดขยายสระน้ำ 125 (5)</v>
          </cell>
          <cell r="AR583" t="str">
            <v>Fully</v>
          </cell>
          <cell r="AS583">
            <v>0</v>
          </cell>
          <cell r="AT583"/>
          <cell r="AU583"/>
          <cell r="AV583"/>
          <cell r="AW583">
            <v>20.64</v>
          </cell>
          <cell r="AX583" t="str">
            <v>น้ำหยดFix</v>
          </cell>
          <cell r="AY583"/>
          <cell r="AZ583"/>
          <cell r="BA583" t="str">
            <v>&gt;4</v>
          </cell>
          <cell r="BB583" t="str">
            <v>yes</v>
          </cell>
          <cell r="BC583" t="str">
            <v>KK-3</v>
          </cell>
          <cell r="BD583">
            <v>1.85</v>
          </cell>
          <cell r="BE583" t="str">
            <v>คู่</v>
          </cell>
          <cell r="BF583" t="str">
            <v xml:space="preserve">ทราย </v>
          </cell>
          <cell r="BG583" t="str">
            <v>ผ่าน</v>
          </cell>
          <cell r="BH583" t="str">
            <v>รถตัด</v>
          </cell>
        </row>
        <row r="584">
          <cell r="G584">
            <v>124</v>
          </cell>
          <cell r="H584" t="str">
            <v>BSC</v>
          </cell>
          <cell r="I584"/>
          <cell r="J584">
            <v>14.94</v>
          </cell>
          <cell r="K584">
            <v>14.94</v>
          </cell>
          <cell r="L584">
            <v>16.75</v>
          </cell>
          <cell r="M584">
            <v>14.94</v>
          </cell>
          <cell r="N584" t="str">
            <v>ปลูกไม่ได้/ทิ้งดิน</v>
          </cell>
          <cell r="O584" t="str">
            <v>ทิ้งดินเต็มแปลง</v>
          </cell>
          <cell r="P584">
            <v>14.94</v>
          </cell>
          <cell r="Q584"/>
          <cell r="R584"/>
          <cell r="S584"/>
          <cell r="T584"/>
          <cell r="U584"/>
          <cell r="V584"/>
          <cell r="W584">
            <v>0</v>
          </cell>
          <cell r="X584"/>
          <cell r="Y584"/>
          <cell r="Z584"/>
          <cell r="AA584"/>
          <cell r="AB584"/>
          <cell r="AC584"/>
          <cell r="AD584"/>
          <cell r="AE584"/>
          <cell r="AF584"/>
          <cell r="AG584">
            <v>0</v>
          </cell>
          <cell r="AH584"/>
          <cell r="AI584"/>
          <cell r="AJ584"/>
          <cell r="AK584"/>
          <cell r="AL584" t="str">
            <v>Sup</v>
          </cell>
          <cell r="AM584"/>
          <cell r="AN584">
            <v>0</v>
          </cell>
          <cell r="AO584">
            <v>0</v>
          </cell>
          <cell r="AP584"/>
          <cell r="AQ584">
            <v>0</v>
          </cell>
          <cell r="AR584"/>
          <cell r="AS584"/>
          <cell r="AT584"/>
          <cell r="AU584"/>
          <cell r="AV584"/>
          <cell r="AW584"/>
          <cell r="AX584"/>
          <cell r="AY584"/>
          <cell r="AZ584"/>
          <cell r="BA584"/>
          <cell r="BB584"/>
          <cell r="BC584"/>
          <cell r="BD584"/>
          <cell r="BE584"/>
          <cell r="BF584" t="str">
            <v xml:space="preserve">ทราย </v>
          </cell>
          <cell r="BG584"/>
          <cell r="BH584"/>
        </row>
        <row r="585">
          <cell r="G585">
            <v>125</v>
          </cell>
          <cell r="H585" t="str">
            <v>BSC</v>
          </cell>
          <cell r="I585"/>
          <cell r="J585">
            <v>30.58</v>
          </cell>
          <cell r="K585">
            <v>33.97</v>
          </cell>
          <cell r="L585">
            <v>33.97</v>
          </cell>
          <cell r="M585">
            <v>16.98</v>
          </cell>
          <cell r="N585" t="str">
            <v>อ้อยตอ 1/พักดิน</v>
          </cell>
          <cell r="O585"/>
          <cell r="P585"/>
          <cell r="Q585">
            <v>0</v>
          </cell>
          <cell r="R585"/>
          <cell r="S585">
            <v>16.989999999999998</v>
          </cell>
          <cell r="T585"/>
          <cell r="U585">
            <v>16.98</v>
          </cell>
          <cell r="V585"/>
          <cell r="W585">
            <v>33.97</v>
          </cell>
          <cell r="X585">
            <v>0</v>
          </cell>
          <cell r="Y585"/>
          <cell r="Z585">
            <v>2306.5632000000001</v>
          </cell>
          <cell r="AA585">
            <v>135.84</v>
          </cell>
          <cell r="AB585">
            <v>135.84</v>
          </cell>
          <cell r="AC585">
            <v>8</v>
          </cell>
          <cell r="AD585">
            <v>101.88</v>
          </cell>
          <cell r="AE585">
            <v>6</v>
          </cell>
          <cell r="AF585"/>
          <cell r="AG585">
            <v>9.0085022890778301</v>
          </cell>
          <cell r="AH585">
            <v>242539</v>
          </cell>
          <cell r="AI585" t="str">
            <v>อ้อยตอ 1</v>
          </cell>
          <cell r="AJ585" t="str">
            <v>อ้อยตอ</v>
          </cell>
          <cell r="AK585"/>
          <cell r="AL585" t="str">
            <v>Sup</v>
          </cell>
          <cell r="AM585"/>
          <cell r="AN585">
            <v>0</v>
          </cell>
          <cell r="AO585">
            <v>0</v>
          </cell>
          <cell r="AP585"/>
          <cell r="AQ585" t="str">
            <v>ขุดขยายสระน้ำ 125 (5)</v>
          </cell>
          <cell r="AR585" t="str">
            <v>Fully</v>
          </cell>
          <cell r="AS585">
            <v>0</v>
          </cell>
          <cell r="AT585"/>
          <cell r="AU585"/>
          <cell r="AV585"/>
          <cell r="AW585">
            <v>16.98</v>
          </cell>
          <cell r="AX585" t="str">
            <v>น้ำหยดFix</v>
          </cell>
          <cell r="AY585"/>
          <cell r="AZ585"/>
          <cell r="BA585" t="str">
            <v>&gt;4</v>
          </cell>
          <cell r="BB585" t="str">
            <v>yes</v>
          </cell>
          <cell r="BC585" t="str">
            <v>KK3/UT-15</v>
          </cell>
          <cell r="BD585">
            <v>1.85</v>
          </cell>
          <cell r="BE585" t="str">
            <v>คู่</v>
          </cell>
          <cell r="BF585" t="str">
            <v xml:space="preserve">ทราย </v>
          </cell>
          <cell r="BG585" t="str">
            <v>ผ่าน</v>
          </cell>
          <cell r="BH585" t="str">
            <v>รถตัด</v>
          </cell>
        </row>
        <row r="586">
          <cell r="G586">
            <v>127</v>
          </cell>
          <cell r="H586" t="str">
            <v>BSC</v>
          </cell>
          <cell r="I586"/>
          <cell r="J586">
            <v>53.91</v>
          </cell>
          <cell r="K586">
            <v>0</v>
          </cell>
          <cell r="L586" t="e">
            <v>#N/A</v>
          </cell>
          <cell r="M586" t="e">
            <v>#N/A</v>
          </cell>
          <cell r="N586" t="str">
            <v>รวมแปลง 128</v>
          </cell>
          <cell r="O586"/>
          <cell r="P586"/>
          <cell r="Q586">
            <v>0</v>
          </cell>
          <cell r="R586"/>
          <cell r="S586"/>
          <cell r="T586"/>
          <cell r="U586"/>
          <cell r="V586"/>
          <cell r="W586">
            <v>0</v>
          </cell>
          <cell r="X586"/>
          <cell r="Y586"/>
          <cell r="Z586"/>
          <cell r="AA586"/>
          <cell r="AB586"/>
          <cell r="AC586"/>
          <cell r="AD586"/>
          <cell r="AE586"/>
          <cell r="AF586"/>
          <cell r="AG586" t="e">
            <v>#N/A</v>
          </cell>
          <cell r="AH586"/>
          <cell r="AI586"/>
          <cell r="AJ586"/>
          <cell r="AK586"/>
          <cell r="AL586" t="str">
            <v>Sup</v>
          </cell>
          <cell r="AM586"/>
          <cell r="AN586">
            <v>0</v>
          </cell>
          <cell r="AO586">
            <v>0</v>
          </cell>
          <cell r="AP586"/>
          <cell r="AQ586" t="e">
            <v>#N/A</v>
          </cell>
          <cell r="AR586"/>
          <cell r="AS586"/>
          <cell r="AT586"/>
          <cell r="AU586"/>
          <cell r="AV586"/>
          <cell r="AW586"/>
          <cell r="AX586"/>
          <cell r="AY586"/>
          <cell r="AZ586"/>
          <cell r="BA586"/>
          <cell r="BB586"/>
          <cell r="BC586"/>
          <cell r="BD586"/>
          <cell r="BE586"/>
          <cell r="BF586" t="str">
            <v xml:space="preserve">ทราย </v>
          </cell>
          <cell r="BG586"/>
          <cell r="BH586"/>
        </row>
        <row r="587">
          <cell r="G587">
            <v>128</v>
          </cell>
          <cell r="H587" t="str">
            <v>BSC</v>
          </cell>
          <cell r="I587"/>
          <cell r="J587">
            <v>0</v>
          </cell>
          <cell r="K587">
            <v>53.35</v>
          </cell>
          <cell r="L587">
            <v>53.35</v>
          </cell>
          <cell r="M587">
            <v>53.35</v>
          </cell>
          <cell r="N587" t="str">
            <v>อ้อยตอ 1</v>
          </cell>
          <cell r="O587"/>
          <cell r="P587"/>
          <cell r="Q587">
            <v>0</v>
          </cell>
          <cell r="R587"/>
          <cell r="S587"/>
          <cell r="T587"/>
          <cell r="U587">
            <v>53.35</v>
          </cell>
          <cell r="V587"/>
          <cell r="W587">
            <v>53.35</v>
          </cell>
          <cell r="X587">
            <v>533.5</v>
          </cell>
          <cell r="Y587">
            <v>10</v>
          </cell>
          <cell r="Z587">
            <v>22769.780000000002</v>
          </cell>
          <cell r="AA587">
            <v>426.8</v>
          </cell>
          <cell r="AB587">
            <v>426.8</v>
          </cell>
          <cell r="AC587">
            <v>8</v>
          </cell>
          <cell r="AD587">
            <v>320.10000000000002</v>
          </cell>
          <cell r="AE587">
            <v>6</v>
          </cell>
          <cell r="AF587"/>
          <cell r="AG587">
            <v>8.6346766635426437</v>
          </cell>
          <cell r="AH587">
            <v>242536</v>
          </cell>
          <cell r="AI587" t="str">
            <v>อ้อยตอ 1</v>
          </cell>
          <cell r="AJ587" t="str">
            <v>อ้อยตอ</v>
          </cell>
          <cell r="AK587"/>
          <cell r="AL587" t="str">
            <v>Sup</v>
          </cell>
          <cell r="AM587"/>
          <cell r="AN587">
            <v>0</v>
          </cell>
          <cell r="AO587">
            <v>0</v>
          </cell>
          <cell r="AP587"/>
          <cell r="AQ587" t="str">
            <v>ขุดขยายสระน้ำ 125 (4)</v>
          </cell>
          <cell r="AR587" t="str">
            <v>Fully</v>
          </cell>
          <cell r="AS587">
            <v>0</v>
          </cell>
          <cell r="AT587"/>
          <cell r="AU587"/>
          <cell r="AV587"/>
          <cell r="AW587">
            <v>53.35</v>
          </cell>
          <cell r="AX587" t="str">
            <v>ราดร่อง</v>
          </cell>
          <cell r="AY587" t="str">
            <v>เครื่องยนต์</v>
          </cell>
          <cell r="AZ587" t="str">
            <v>ทำเอง รายวัน</v>
          </cell>
          <cell r="BA587"/>
          <cell r="BB587"/>
          <cell r="BC587" t="str">
            <v>KK-3</v>
          </cell>
          <cell r="BD587">
            <v>1.85</v>
          </cell>
          <cell r="BE587" t="str">
            <v>คู่</v>
          </cell>
          <cell r="BF587" t="str">
            <v xml:space="preserve">ทราย </v>
          </cell>
          <cell r="BG587" t="str">
            <v>ผ่าน</v>
          </cell>
          <cell r="BH587" t="str">
            <v>รถตัด</v>
          </cell>
        </row>
        <row r="588">
          <cell r="G588">
            <v>129</v>
          </cell>
          <cell r="H588" t="str">
            <v>BSC</v>
          </cell>
          <cell r="I588"/>
          <cell r="J588">
            <v>22.42</v>
          </cell>
          <cell r="K588">
            <v>22.42</v>
          </cell>
          <cell r="L588">
            <v>23.34</v>
          </cell>
          <cell r="M588">
            <v>22.42</v>
          </cell>
          <cell r="N588" t="str">
            <v>ให้ชาวไร่เช่า</v>
          </cell>
          <cell r="O588"/>
          <cell r="P588"/>
          <cell r="Q588">
            <v>0</v>
          </cell>
          <cell r="R588">
            <v>22.42</v>
          </cell>
          <cell r="S588"/>
          <cell r="T588"/>
          <cell r="U588"/>
          <cell r="V588"/>
          <cell r="W588">
            <v>0</v>
          </cell>
          <cell r="X588"/>
          <cell r="Y588"/>
          <cell r="Z588"/>
          <cell r="AA588"/>
          <cell r="AB588"/>
          <cell r="AC588"/>
          <cell r="AD588"/>
          <cell r="AE588"/>
          <cell r="AF588"/>
          <cell r="AG588">
            <v>0</v>
          </cell>
          <cell r="AH588"/>
          <cell r="AI588"/>
          <cell r="AJ588"/>
          <cell r="AK588"/>
          <cell r="AL588" t="str">
            <v>Rain</v>
          </cell>
          <cell r="AM588"/>
          <cell r="AN588">
            <v>0</v>
          </cell>
          <cell r="AO588">
            <v>0</v>
          </cell>
          <cell r="AP588"/>
          <cell r="AQ588" t="str">
            <v>ขุดขยายสระน้ำ 125 (5)</v>
          </cell>
          <cell r="AR588"/>
          <cell r="AS588"/>
          <cell r="AT588"/>
          <cell r="AU588"/>
          <cell r="AV588"/>
          <cell r="AW588"/>
          <cell r="AX588"/>
          <cell r="AY588"/>
          <cell r="AZ588"/>
          <cell r="BA588"/>
          <cell r="BB588"/>
          <cell r="BC588"/>
          <cell r="BD588"/>
          <cell r="BE588"/>
          <cell r="BF588" t="str">
            <v xml:space="preserve">ทราย </v>
          </cell>
          <cell r="BG588"/>
          <cell r="BH588"/>
        </row>
        <row r="589">
          <cell r="G589">
            <v>133</v>
          </cell>
          <cell r="H589"/>
          <cell r="I589"/>
          <cell r="J589">
            <v>18.84</v>
          </cell>
          <cell r="K589">
            <v>18.84</v>
          </cell>
          <cell r="L589">
            <v>19.940000000000001</v>
          </cell>
          <cell r="M589">
            <v>18.84</v>
          </cell>
          <cell r="N589" t="str">
            <v>ให้ชาวไร่เช่า</v>
          </cell>
          <cell r="O589" t="str">
            <v>พื้นที่รกร้าง</v>
          </cell>
          <cell r="P589"/>
          <cell r="Q589">
            <v>0</v>
          </cell>
          <cell r="R589">
            <v>18.84</v>
          </cell>
          <cell r="S589"/>
          <cell r="T589"/>
          <cell r="U589"/>
          <cell r="V589"/>
          <cell r="W589">
            <v>0</v>
          </cell>
          <cell r="X589"/>
          <cell r="Y589"/>
          <cell r="Z589"/>
          <cell r="AA589"/>
          <cell r="AB589"/>
          <cell r="AC589"/>
          <cell r="AD589"/>
          <cell r="AE589"/>
          <cell r="AF589"/>
          <cell r="AG589">
            <v>0</v>
          </cell>
          <cell r="AH589"/>
          <cell r="AI589"/>
          <cell r="AJ589"/>
          <cell r="AK589"/>
          <cell r="AL589" t="str">
            <v>Rain</v>
          </cell>
          <cell r="AM589"/>
          <cell r="AN589">
            <v>0</v>
          </cell>
          <cell r="AO589">
            <v>0</v>
          </cell>
          <cell r="AP589"/>
          <cell r="AQ589">
            <v>0</v>
          </cell>
          <cell r="AR589"/>
          <cell r="AS589"/>
          <cell r="AT589"/>
          <cell r="AU589"/>
          <cell r="AV589"/>
          <cell r="AW589"/>
          <cell r="AX589"/>
          <cell r="AY589"/>
          <cell r="AZ589"/>
          <cell r="BA589"/>
          <cell r="BB589"/>
          <cell r="BC589"/>
          <cell r="BD589"/>
          <cell r="BE589"/>
          <cell r="BF589" t="str">
            <v xml:space="preserve">ทราย </v>
          </cell>
          <cell r="BG589"/>
          <cell r="BH589"/>
        </row>
        <row r="590">
          <cell r="G590">
            <v>135</v>
          </cell>
          <cell r="H590"/>
          <cell r="I590"/>
          <cell r="J590">
            <v>8.43</v>
          </cell>
          <cell r="K590">
            <v>8.43</v>
          </cell>
          <cell r="L590">
            <v>8.43</v>
          </cell>
          <cell r="M590">
            <v>8.43</v>
          </cell>
          <cell r="N590" t="str">
            <v>ปลูกไม่ได้/ทิ้งดิน</v>
          </cell>
          <cell r="O590" t="str">
            <v>พื้นที่รกร้าง</v>
          </cell>
          <cell r="P590">
            <v>8.43</v>
          </cell>
          <cell r="Q590"/>
          <cell r="R590"/>
          <cell r="S590"/>
          <cell r="T590"/>
          <cell r="U590"/>
          <cell r="V590"/>
          <cell r="W590">
            <v>0</v>
          </cell>
          <cell r="X590"/>
          <cell r="Y590"/>
          <cell r="Z590"/>
          <cell r="AA590"/>
          <cell r="AB590"/>
          <cell r="AC590"/>
          <cell r="AD590"/>
          <cell r="AE590"/>
          <cell r="AF590"/>
          <cell r="AG590">
            <v>0</v>
          </cell>
          <cell r="AH590"/>
          <cell r="AI590"/>
          <cell r="AJ590"/>
          <cell r="AK590"/>
          <cell r="AL590" t="str">
            <v>Rain</v>
          </cell>
          <cell r="AM590"/>
          <cell r="AN590">
            <v>0</v>
          </cell>
          <cell r="AO590">
            <v>0</v>
          </cell>
          <cell r="AP590"/>
          <cell r="AQ590">
            <v>0</v>
          </cell>
          <cell r="AR590"/>
          <cell r="AS590"/>
          <cell r="AT590"/>
          <cell r="AU590"/>
          <cell r="AV590"/>
          <cell r="AW590"/>
          <cell r="AX590"/>
          <cell r="AY590"/>
          <cell r="AZ590"/>
          <cell r="BA590"/>
          <cell r="BB590"/>
          <cell r="BC590"/>
          <cell r="BD590"/>
          <cell r="BE590"/>
          <cell r="BF590" t="str">
            <v xml:space="preserve">ทราย </v>
          </cell>
          <cell r="BG590"/>
          <cell r="BH590"/>
        </row>
        <row r="591">
          <cell r="G591" t="str">
            <v>135/1</v>
          </cell>
          <cell r="H591"/>
          <cell r="I591"/>
          <cell r="J591">
            <v>18.8</v>
          </cell>
          <cell r="K591">
            <v>18.8</v>
          </cell>
          <cell r="L591">
            <v>18.8</v>
          </cell>
          <cell r="M591">
            <v>18.8</v>
          </cell>
          <cell r="N591" t="str">
            <v>ปลูกไม่ได้/ป่า</v>
          </cell>
          <cell r="O591" t="str">
            <v>พื้นที่รกร้าง</v>
          </cell>
          <cell r="P591"/>
          <cell r="Q591">
            <v>18.8</v>
          </cell>
          <cell r="R591"/>
          <cell r="S591"/>
          <cell r="T591"/>
          <cell r="U591"/>
          <cell r="V591"/>
          <cell r="W591">
            <v>0</v>
          </cell>
          <cell r="X591"/>
          <cell r="Y591"/>
          <cell r="Z591"/>
          <cell r="AA591"/>
          <cell r="AB591"/>
          <cell r="AC591"/>
          <cell r="AD591"/>
          <cell r="AE591"/>
          <cell r="AF591"/>
          <cell r="AG591">
            <v>0</v>
          </cell>
          <cell r="AH591"/>
          <cell r="AI591"/>
          <cell r="AJ591"/>
          <cell r="AK591"/>
          <cell r="AL591" t="str">
            <v>Rain</v>
          </cell>
          <cell r="AM591"/>
          <cell r="AN591">
            <v>0</v>
          </cell>
          <cell r="AO591">
            <v>0</v>
          </cell>
          <cell r="AP591"/>
          <cell r="AQ591">
            <v>0</v>
          </cell>
          <cell r="AR591"/>
          <cell r="AS591"/>
          <cell r="AT591"/>
          <cell r="AU591"/>
          <cell r="AV591"/>
          <cell r="AW591"/>
          <cell r="AX591"/>
          <cell r="AY591"/>
          <cell r="AZ591"/>
          <cell r="BA591"/>
          <cell r="BB591"/>
          <cell r="BC591"/>
          <cell r="BD591"/>
          <cell r="BE591"/>
          <cell r="BF591" t="str">
            <v xml:space="preserve">ทราย </v>
          </cell>
          <cell r="BG591"/>
          <cell r="BH591"/>
        </row>
        <row r="592">
          <cell r="G592">
            <v>137</v>
          </cell>
          <cell r="H592"/>
          <cell r="I592"/>
          <cell r="J592">
            <v>17.05</v>
          </cell>
          <cell r="K592">
            <v>17.05</v>
          </cell>
          <cell r="L592">
            <v>17.05</v>
          </cell>
          <cell r="M592">
            <v>17.05</v>
          </cell>
          <cell r="N592" t="str">
            <v>ปลูกไม่ได้/ทิ้งดิน</v>
          </cell>
          <cell r="O592" t="str">
            <v>พื้นที่รกร้าง</v>
          </cell>
          <cell r="P592">
            <v>17.05</v>
          </cell>
          <cell r="Q592"/>
          <cell r="R592"/>
          <cell r="S592"/>
          <cell r="T592"/>
          <cell r="U592"/>
          <cell r="V592"/>
          <cell r="W592">
            <v>0</v>
          </cell>
          <cell r="X592"/>
          <cell r="Y592"/>
          <cell r="Z592"/>
          <cell r="AA592"/>
          <cell r="AB592"/>
          <cell r="AC592"/>
          <cell r="AD592"/>
          <cell r="AE592"/>
          <cell r="AF592"/>
          <cell r="AG592">
            <v>0</v>
          </cell>
          <cell r="AH592"/>
          <cell r="AI592"/>
          <cell r="AJ592"/>
          <cell r="AK592"/>
          <cell r="AL592" t="str">
            <v>Rain</v>
          </cell>
          <cell r="AM592"/>
          <cell r="AN592">
            <v>0</v>
          </cell>
          <cell r="AO592">
            <v>0</v>
          </cell>
          <cell r="AP592"/>
          <cell r="AQ592">
            <v>0</v>
          </cell>
          <cell r="AR592"/>
          <cell r="AS592"/>
          <cell r="AT592"/>
          <cell r="AU592"/>
          <cell r="AV592"/>
          <cell r="AW592"/>
          <cell r="AX592"/>
          <cell r="AY592"/>
          <cell r="AZ592"/>
          <cell r="BA592"/>
          <cell r="BB592"/>
          <cell r="BC592"/>
          <cell r="BD592"/>
          <cell r="BE592"/>
          <cell r="BF592" t="str">
            <v xml:space="preserve">ทราย </v>
          </cell>
          <cell r="BG592"/>
          <cell r="BH592"/>
        </row>
        <row r="593">
          <cell r="G593">
            <v>138</v>
          </cell>
          <cell r="H593"/>
          <cell r="I593"/>
          <cell r="J593">
            <v>25.73</v>
          </cell>
          <cell r="K593">
            <v>25.73</v>
          </cell>
          <cell r="L593">
            <v>27.11</v>
          </cell>
          <cell r="M593">
            <v>25.73</v>
          </cell>
          <cell r="N593" t="str">
            <v>ให้ชาวไร่เช่า</v>
          </cell>
          <cell r="O593"/>
          <cell r="P593"/>
          <cell r="Q593">
            <v>0</v>
          </cell>
          <cell r="R593">
            <v>25.73</v>
          </cell>
          <cell r="S593"/>
          <cell r="T593"/>
          <cell r="U593"/>
          <cell r="V593"/>
          <cell r="W593">
            <v>0</v>
          </cell>
          <cell r="X593"/>
          <cell r="Y593"/>
          <cell r="Z593"/>
          <cell r="AA593"/>
          <cell r="AB593"/>
          <cell r="AC593"/>
          <cell r="AD593"/>
          <cell r="AE593"/>
          <cell r="AF593"/>
          <cell r="AG593">
            <v>0</v>
          </cell>
          <cell r="AH593"/>
          <cell r="AI593"/>
          <cell r="AJ593"/>
          <cell r="AK593"/>
          <cell r="AL593" t="str">
            <v>Rain</v>
          </cell>
          <cell r="AM593"/>
          <cell r="AN593">
            <v>0</v>
          </cell>
          <cell r="AO593">
            <v>0</v>
          </cell>
          <cell r="AP593"/>
          <cell r="AQ593">
            <v>0</v>
          </cell>
          <cell r="AR593"/>
          <cell r="AS593"/>
          <cell r="AT593"/>
          <cell r="AU593"/>
          <cell r="AV593"/>
          <cell r="AW593"/>
          <cell r="AX593"/>
          <cell r="AY593"/>
          <cell r="AZ593"/>
          <cell r="BA593"/>
          <cell r="BB593"/>
          <cell r="BC593"/>
          <cell r="BD593"/>
          <cell r="BE593"/>
          <cell r="BF593" t="str">
            <v xml:space="preserve">ทราย </v>
          </cell>
          <cell r="BG593"/>
          <cell r="BH593"/>
        </row>
        <row r="594">
          <cell r="G594">
            <v>139</v>
          </cell>
          <cell r="H594"/>
          <cell r="I594"/>
          <cell r="J594">
            <v>16.190000000000001</v>
          </cell>
          <cell r="K594">
            <v>16.190000000000001</v>
          </cell>
          <cell r="L594">
            <v>16.190000000000001</v>
          </cell>
          <cell r="M594">
            <v>16.190000000000001</v>
          </cell>
          <cell r="N594" t="str">
            <v>ให้ชาวไร่เช่า</v>
          </cell>
          <cell r="O594" t="str">
            <v>ดินทรายปนลูกรัง</v>
          </cell>
          <cell r="P594"/>
          <cell r="Q594">
            <v>0</v>
          </cell>
          <cell r="R594">
            <v>16.190000000000001</v>
          </cell>
          <cell r="S594"/>
          <cell r="T594"/>
          <cell r="U594"/>
          <cell r="V594"/>
          <cell r="W594">
            <v>0</v>
          </cell>
          <cell r="X594"/>
          <cell r="Y594"/>
          <cell r="Z594"/>
          <cell r="AA594"/>
          <cell r="AB594"/>
          <cell r="AC594"/>
          <cell r="AD594"/>
          <cell r="AE594"/>
          <cell r="AF594"/>
          <cell r="AG594">
            <v>0</v>
          </cell>
          <cell r="AH594"/>
          <cell r="AI594"/>
          <cell r="AJ594"/>
          <cell r="AK594"/>
          <cell r="AL594" t="str">
            <v>Rain</v>
          </cell>
          <cell r="AM594"/>
          <cell r="AN594">
            <v>0</v>
          </cell>
          <cell r="AO594">
            <v>0</v>
          </cell>
          <cell r="AP594"/>
          <cell r="AQ594">
            <v>0</v>
          </cell>
          <cell r="AR594"/>
          <cell r="AS594"/>
          <cell r="AT594"/>
          <cell r="AU594"/>
          <cell r="AV594"/>
          <cell r="AW594"/>
          <cell r="AX594"/>
          <cell r="AY594"/>
          <cell r="AZ594"/>
          <cell r="BA594"/>
          <cell r="BB594"/>
          <cell r="BC594"/>
          <cell r="BD594"/>
          <cell r="BE594"/>
          <cell r="BF594" t="str">
            <v xml:space="preserve">ทราย </v>
          </cell>
          <cell r="BG594"/>
          <cell r="BH594"/>
        </row>
        <row r="595">
          <cell r="G595">
            <v>140</v>
          </cell>
          <cell r="H595"/>
          <cell r="I595"/>
          <cell r="J595">
            <v>21.5</v>
          </cell>
          <cell r="K595">
            <v>21.5</v>
          </cell>
          <cell r="L595">
            <v>21.5</v>
          </cell>
          <cell r="M595">
            <v>21.5</v>
          </cell>
          <cell r="N595" t="str">
            <v>ให้ชาวไร่เช่า</v>
          </cell>
          <cell r="O595" t="str">
            <v>แผนปลูกยูคา63/64</v>
          </cell>
          <cell r="P595"/>
          <cell r="Q595">
            <v>0</v>
          </cell>
          <cell r="R595">
            <v>21.5</v>
          </cell>
          <cell r="S595"/>
          <cell r="T595"/>
          <cell r="U595"/>
          <cell r="V595"/>
          <cell r="W595">
            <v>0</v>
          </cell>
          <cell r="X595"/>
          <cell r="Y595"/>
          <cell r="Z595"/>
          <cell r="AA595"/>
          <cell r="AB595"/>
          <cell r="AC595"/>
          <cell r="AD595"/>
          <cell r="AE595"/>
          <cell r="AF595"/>
          <cell r="AG595">
            <v>0</v>
          </cell>
          <cell r="AH595"/>
          <cell r="AI595"/>
          <cell r="AJ595"/>
          <cell r="AK595"/>
          <cell r="AL595">
            <v>0</v>
          </cell>
          <cell r="AM595"/>
          <cell r="AN595">
            <v>0</v>
          </cell>
          <cell r="AO595">
            <v>0</v>
          </cell>
          <cell r="AP595"/>
          <cell r="AQ595">
            <v>0</v>
          </cell>
          <cell r="AR595"/>
          <cell r="AS595"/>
          <cell r="AT595"/>
          <cell r="AU595"/>
          <cell r="AV595"/>
          <cell r="AW595"/>
          <cell r="AX595"/>
          <cell r="AY595"/>
          <cell r="AZ595"/>
          <cell r="BA595"/>
          <cell r="BB595"/>
          <cell r="BC595"/>
          <cell r="BD595"/>
          <cell r="BE595"/>
          <cell r="BF595" t="str">
            <v xml:space="preserve">ทราย </v>
          </cell>
          <cell r="BG595"/>
          <cell r="BH595"/>
        </row>
        <row r="596">
          <cell r="G596">
            <v>141</v>
          </cell>
          <cell r="H596"/>
          <cell r="I596"/>
          <cell r="J596">
            <v>9.77</v>
          </cell>
          <cell r="K596">
            <v>9.77</v>
          </cell>
          <cell r="L596">
            <v>9.77</v>
          </cell>
          <cell r="M596">
            <v>9.77</v>
          </cell>
          <cell r="N596" t="str">
            <v>ให้ชาวไร่เช่า</v>
          </cell>
          <cell r="O596" t="str">
            <v>แผนปลูกยูคา63/64</v>
          </cell>
          <cell r="P596"/>
          <cell r="Q596">
            <v>0</v>
          </cell>
          <cell r="R596">
            <v>9.77</v>
          </cell>
          <cell r="S596"/>
          <cell r="T596"/>
          <cell r="U596"/>
          <cell r="V596"/>
          <cell r="W596">
            <v>0</v>
          </cell>
          <cell r="X596"/>
          <cell r="Y596"/>
          <cell r="Z596"/>
          <cell r="AA596"/>
          <cell r="AB596"/>
          <cell r="AC596"/>
          <cell r="AD596"/>
          <cell r="AE596"/>
          <cell r="AF596"/>
          <cell r="AG596">
            <v>0</v>
          </cell>
          <cell r="AH596"/>
          <cell r="AI596"/>
          <cell r="AJ596"/>
          <cell r="AK596"/>
          <cell r="AL596">
            <v>0</v>
          </cell>
          <cell r="AM596"/>
          <cell r="AN596">
            <v>0</v>
          </cell>
          <cell r="AO596">
            <v>0</v>
          </cell>
          <cell r="AP596"/>
          <cell r="AQ596">
            <v>0</v>
          </cell>
          <cell r="AR596"/>
          <cell r="AS596"/>
          <cell r="AT596"/>
          <cell r="AU596"/>
          <cell r="AV596"/>
          <cell r="AW596"/>
          <cell r="AX596"/>
          <cell r="AY596"/>
          <cell r="AZ596"/>
          <cell r="BA596"/>
          <cell r="BB596"/>
          <cell r="BC596"/>
          <cell r="BD596"/>
          <cell r="BE596"/>
          <cell r="BF596" t="str">
            <v xml:space="preserve">ทราย </v>
          </cell>
          <cell r="BG596"/>
          <cell r="BH596"/>
        </row>
        <row r="597">
          <cell r="G597">
            <v>142</v>
          </cell>
          <cell r="H597"/>
          <cell r="I597"/>
          <cell r="J597">
            <v>9.11</v>
          </cell>
          <cell r="K597">
            <v>9.11</v>
          </cell>
          <cell r="L597">
            <v>9.11</v>
          </cell>
          <cell r="M597">
            <v>9.11</v>
          </cell>
          <cell r="N597" t="str">
            <v>ให้ชาวไร่เช่า</v>
          </cell>
          <cell r="O597" t="str">
            <v>แผนปลูกยูคา63/64</v>
          </cell>
          <cell r="P597"/>
          <cell r="Q597">
            <v>0</v>
          </cell>
          <cell r="R597">
            <v>9.11</v>
          </cell>
          <cell r="S597"/>
          <cell r="T597"/>
          <cell r="U597"/>
          <cell r="V597"/>
          <cell r="W597">
            <v>0</v>
          </cell>
          <cell r="X597"/>
          <cell r="Y597"/>
          <cell r="Z597"/>
          <cell r="AA597"/>
          <cell r="AB597"/>
          <cell r="AC597"/>
          <cell r="AD597"/>
          <cell r="AE597"/>
          <cell r="AF597"/>
          <cell r="AG597">
            <v>0</v>
          </cell>
          <cell r="AH597"/>
          <cell r="AI597"/>
          <cell r="AJ597"/>
          <cell r="AK597"/>
          <cell r="AL597">
            <v>0</v>
          </cell>
          <cell r="AM597"/>
          <cell r="AN597">
            <v>0</v>
          </cell>
          <cell r="AO597">
            <v>0</v>
          </cell>
          <cell r="AP597"/>
          <cell r="AQ597">
            <v>0</v>
          </cell>
          <cell r="AR597"/>
          <cell r="AS597"/>
          <cell r="AT597"/>
          <cell r="AU597"/>
          <cell r="AV597"/>
          <cell r="AW597"/>
          <cell r="AX597"/>
          <cell r="AY597"/>
          <cell r="AZ597"/>
          <cell r="BA597"/>
          <cell r="BB597"/>
          <cell r="BC597"/>
          <cell r="BD597"/>
          <cell r="BE597"/>
          <cell r="BF597" t="str">
            <v xml:space="preserve">ทราย </v>
          </cell>
          <cell r="BG597"/>
          <cell r="BH597"/>
        </row>
        <row r="598">
          <cell r="G598">
            <v>143</v>
          </cell>
          <cell r="H598"/>
          <cell r="I598"/>
          <cell r="J598">
            <v>13.33</v>
          </cell>
          <cell r="K598">
            <v>13.33</v>
          </cell>
          <cell r="L598">
            <v>13.33</v>
          </cell>
          <cell r="M598">
            <v>13.33</v>
          </cell>
          <cell r="N598" t="str">
            <v>ให้ชาวไร่เช่า</v>
          </cell>
          <cell r="O598" t="str">
            <v>แผนปลูกยูคา63/64</v>
          </cell>
          <cell r="P598"/>
          <cell r="Q598">
            <v>0</v>
          </cell>
          <cell r="R598">
            <v>13.33</v>
          </cell>
          <cell r="S598"/>
          <cell r="T598"/>
          <cell r="U598"/>
          <cell r="V598"/>
          <cell r="W598">
            <v>0</v>
          </cell>
          <cell r="X598"/>
          <cell r="Y598"/>
          <cell r="Z598"/>
          <cell r="AA598"/>
          <cell r="AB598"/>
          <cell r="AC598"/>
          <cell r="AD598"/>
          <cell r="AE598"/>
          <cell r="AF598"/>
          <cell r="AG598">
            <v>0</v>
          </cell>
          <cell r="AH598"/>
          <cell r="AI598"/>
          <cell r="AJ598"/>
          <cell r="AK598"/>
          <cell r="AL598">
            <v>0</v>
          </cell>
          <cell r="AM598"/>
          <cell r="AN598">
            <v>0</v>
          </cell>
          <cell r="AO598">
            <v>0</v>
          </cell>
          <cell r="AP598"/>
          <cell r="AQ598">
            <v>0</v>
          </cell>
          <cell r="AR598"/>
          <cell r="AS598"/>
          <cell r="AT598"/>
          <cell r="AU598"/>
          <cell r="AV598"/>
          <cell r="AW598"/>
          <cell r="AX598"/>
          <cell r="AY598"/>
          <cell r="AZ598"/>
          <cell r="BA598"/>
          <cell r="BB598"/>
          <cell r="BC598"/>
          <cell r="BD598"/>
          <cell r="BE598"/>
          <cell r="BF598" t="str">
            <v xml:space="preserve">ทราย </v>
          </cell>
          <cell r="BG598"/>
          <cell r="BH598"/>
        </row>
        <row r="599">
          <cell r="G599">
            <v>144</v>
          </cell>
          <cell r="H599"/>
          <cell r="I599"/>
          <cell r="J599">
            <v>25.57</v>
          </cell>
          <cell r="K599">
            <v>25.57</v>
          </cell>
          <cell r="L599">
            <v>25.57</v>
          </cell>
          <cell r="M599">
            <v>25.57</v>
          </cell>
          <cell r="N599" t="str">
            <v>ให้ชาวไร่เช่า</v>
          </cell>
          <cell r="O599" t="str">
            <v>แผนปลูกยูคา63/64</v>
          </cell>
          <cell r="P599"/>
          <cell r="Q599">
            <v>0</v>
          </cell>
          <cell r="R599">
            <v>25.57</v>
          </cell>
          <cell r="S599"/>
          <cell r="T599"/>
          <cell r="U599"/>
          <cell r="V599"/>
          <cell r="W599">
            <v>0</v>
          </cell>
          <cell r="X599"/>
          <cell r="Y599"/>
          <cell r="Z599"/>
          <cell r="AA599"/>
          <cell r="AB599"/>
          <cell r="AC599"/>
          <cell r="AD599"/>
          <cell r="AE599"/>
          <cell r="AF599"/>
          <cell r="AG599">
            <v>0</v>
          </cell>
          <cell r="AH599"/>
          <cell r="AI599"/>
          <cell r="AJ599"/>
          <cell r="AK599"/>
          <cell r="AL599">
            <v>0</v>
          </cell>
          <cell r="AM599"/>
          <cell r="AN599">
            <v>0</v>
          </cell>
          <cell r="AO599">
            <v>0</v>
          </cell>
          <cell r="AP599"/>
          <cell r="AQ599">
            <v>0</v>
          </cell>
          <cell r="AR599"/>
          <cell r="AS599"/>
          <cell r="AT599"/>
          <cell r="AU599"/>
          <cell r="AV599"/>
          <cell r="AW599"/>
          <cell r="AX599"/>
          <cell r="AY599"/>
          <cell r="AZ599"/>
          <cell r="BA599"/>
          <cell r="BB599"/>
          <cell r="BC599"/>
          <cell r="BD599"/>
          <cell r="BE599"/>
          <cell r="BF599" t="str">
            <v xml:space="preserve">ทราย </v>
          </cell>
          <cell r="BG599"/>
          <cell r="BH599"/>
        </row>
        <row r="600">
          <cell r="G600">
            <v>145</v>
          </cell>
          <cell r="H600"/>
          <cell r="I600"/>
          <cell r="J600">
            <v>17.84</v>
          </cell>
          <cell r="K600">
            <v>17.84</v>
          </cell>
          <cell r="L600">
            <v>17.84</v>
          </cell>
          <cell r="M600">
            <v>17.84</v>
          </cell>
          <cell r="N600" t="str">
            <v>ให้ชาวไร่เช่า</v>
          </cell>
          <cell r="O600" t="str">
            <v>แผนปลูกยูคา63/64</v>
          </cell>
          <cell r="P600"/>
          <cell r="Q600">
            <v>0</v>
          </cell>
          <cell r="R600">
            <v>17.84</v>
          </cell>
          <cell r="S600"/>
          <cell r="T600"/>
          <cell r="U600"/>
          <cell r="V600"/>
          <cell r="W600">
            <v>0</v>
          </cell>
          <cell r="X600"/>
          <cell r="Y600"/>
          <cell r="Z600"/>
          <cell r="AA600"/>
          <cell r="AB600"/>
          <cell r="AC600"/>
          <cell r="AD600"/>
          <cell r="AE600"/>
          <cell r="AF600"/>
          <cell r="AG600">
            <v>0</v>
          </cell>
          <cell r="AH600"/>
          <cell r="AI600"/>
          <cell r="AJ600"/>
          <cell r="AK600"/>
          <cell r="AL600">
            <v>0</v>
          </cell>
          <cell r="AM600"/>
          <cell r="AN600">
            <v>0</v>
          </cell>
          <cell r="AO600">
            <v>0</v>
          </cell>
          <cell r="AP600"/>
          <cell r="AQ600">
            <v>0</v>
          </cell>
          <cell r="AR600"/>
          <cell r="AS600"/>
          <cell r="AT600"/>
          <cell r="AU600"/>
          <cell r="AV600"/>
          <cell r="AW600"/>
          <cell r="AX600"/>
          <cell r="AY600"/>
          <cell r="AZ600"/>
          <cell r="BA600"/>
          <cell r="BB600"/>
          <cell r="BC600"/>
          <cell r="BD600"/>
          <cell r="BE600"/>
          <cell r="BF600" t="str">
            <v xml:space="preserve">ทราย </v>
          </cell>
          <cell r="BG600"/>
          <cell r="BH600"/>
        </row>
        <row r="601">
          <cell r="G601">
            <v>147</v>
          </cell>
          <cell r="H601" t="str">
            <v>BSC</v>
          </cell>
          <cell r="I601"/>
          <cell r="J601">
            <v>32.880000000000003</v>
          </cell>
          <cell r="K601">
            <v>32.880000000000003</v>
          </cell>
          <cell r="L601">
            <v>34.86</v>
          </cell>
          <cell r="M601">
            <v>32.880000000000003</v>
          </cell>
          <cell r="N601" t="str">
            <v>ให้ชาวไร่เช่า</v>
          </cell>
          <cell r="O601"/>
          <cell r="P601"/>
          <cell r="Q601">
            <v>0</v>
          </cell>
          <cell r="R601">
            <v>32.880000000000003</v>
          </cell>
          <cell r="S601"/>
          <cell r="T601"/>
          <cell r="U601"/>
          <cell r="V601"/>
          <cell r="W601">
            <v>0</v>
          </cell>
          <cell r="X601"/>
          <cell r="Y601"/>
          <cell r="Z601"/>
          <cell r="AA601"/>
          <cell r="AB601"/>
          <cell r="AC601"/>
          <cell r="AD601"/>
          <cell r="AE601"/>
          <cell r="AF601"/>
          <cell r="AG601">
            <v>0</v>
          </cell>
          <cell r="AH601"/>
          <cell r="AI601"/>
          <cell r="AJ601"/>
          <cell r="AK601"/>
          <cell r="AL601" t="str">
            <v>Rain</v>
          </cell>
          <cell r="AM601"/>
          <cell r="AN601">
            <v>0</v>
          </cell>
          <cell r="AO601">
            <v>0</v>
          </cell>
          <cell r="AP601"/>
          <cell r="AQ601">
            <v>0</v>
          </cell>
          <cell r="AR601"/>
          <cell r="AS601"/>
          <cell r="AT601"/>
          <cell r="AU601"/>
          <cell r="AV601"/>
          <cell r="AW601"/>
          <cell r="AX601"/>
          <cell r="AY601"/>
          <cell r="AZ601"/>
          <cell r="BA601"/>
          <cell r="BB601"/>
          <cell r="BC601"/>
          <cell r="BD601"/>
          <cell r="BE601"/>
          <cell r="BF601" t="str">
            <v xml:space="preserve">ทราย </v>
          </cell>
          <cell r="BG601"/>
          <cell r="BH601"/>
        </row>
        <row r="602">
          <cell r="G602">
            <v>148</v>
          </cell>
          <cell r="H602" t="str">
            <v>BSC</v>
          </cell>
          <cell r="I602"/>
          <cell r="J602">
            <v>54.65</v>
          </cell>
          <cell r="K602">
            <v>54.65</v>
          </cell>
          <cell r="L602">
            <v>56.01</v>
          </cell>
          <cell r="M602">
            <v>54.65</v>
          </cell>
          <cell r="N602" t="str">
            <v>ให้ชาวไร่เช่า</v>
          </cell>
          <cell r="O602"/>
          <cell r="P602"/>
          <cell r="Q602"/>
          <cell r="R602">
            <v>54.65</v>
          </cell>
          <cell r="S602"/>
          <cell r="T602"/>
          <cell r="U602"/>
          <cell r="V602"/>
          <cell r="W602">
            <v>0</v>
          </cell>
          <cell r="X602"/>
          <cell r="Y602"/>
          <cell r="Z602"/>
          <cell r="AA602"/>
          <cell r="AB602"/>
          <cell r="AC602"/>
          <cell r="AD602"/>
          <cell r="AE602"/>
          <cell r="AF602"/>
          <cell r="AG602">
            <v>0</v>
          </cell>
          <cell r="AH602"/>
          <cell r="AI602"/>
          <cell r="AJ602"/>
          <cell r="AK602"/>
          <cell r="AL602" t="str">
            <v>Rain</v>
          </cell>
          <cell r="AM602"/>
          <cell r="AN602">
            <v>0</v>
          </cell>
          <cell r="AO602">
            <v>0</v>
          </cell>
          <cell r="AP602"/>
          <cell r="AQ602">
            <v>0</v>
          </cell>
          <cell r="AR602"/>
          <cell r="AS602"/>
          <cell r="AT602"/>
          <cell r="AU602"/>
          <cell r="AV602"/>
          <cell r="AW602"/>
          <cell r="AX602"/>
          <cell r="AY602"/>
          <cell r="AZ602"/>
          <cell r="BA602"/>
          <cell r="BB602"/>
          <cell r="BC602"/>
          <cell r="BD602"/>
          <cell r="BE602"/>
          <cell r="BF602" t="str">
            <v xml:space="preserve">ทราย </v>
          </cell>
          <cell r="BG602"/>
          <cell r="BH602"/>
        </row>
        <row r="603">
          <cell r="G603">
            <v>149</v>
          </cell>
          <cell r="H603"/>
          <cell r="I603"/>
          <cell r="J603">
            <v>6.02</v>
          </cell>
          <cell r="K603">
            <v>6.02</v>
          </cell>
          <cell r="L603">
            <v>6.02</v>
          </cell>
          <cell r="M603">
            <v>6.02</v>
          </cell>
          <cell r="N603" t="str">
            <v>ให้ชาวไร่เช่า</v>
          </cell>
          <cell r="O603" t="str">
            <v>ดินทรายปนลูกรัง</v>
          </cell>
          <cell r="P603"/>
          <cell r="Q603">
            <v>0</v>
          </cell>
          <cell r="R603">
            <v>6.02</v>
          </cell>
          <cell r="S603"/>
          <cell r="T603"/>
          <cell r="U603"/>
          <cell r="V603"/>
          <cell r="W603">
            <v>0</v>
          </cell>
          <cell r="X603"/>
          <cell r="Y603"/>
          <cell r="Z603"/>
          <cell r="AA603"/>
          <cell r="AB603"/>
          <cell r="AC603"/>
          <cell r="AD603"/>
          <cell r="AE603"/>
          <cell r="AF603"/>
          <cell r="AG603">
            <v>0</v>
          </cell>
          <cell r="AH603"/>
          <cell r="AI603"/>
          <cell r="AJ603"/>
          <cell r="AK603"/>
          <cell r="AL603">
            <v>0</v>
          </cell>
          <cell r="AM603"/>
          <cell r="AN603">
            <v>0</v>
          </cell>
          <cell r="AO603">
            <v>0</v>
          </cell>
          <cell r="AP603"/>
          <cell r="AQ603">
            <v>0</v>
          </cell>
          <cell r="AR603"/>
          <cell r="AS603"/>
          <cell r="AT603"/>
          <cell r="AU603"/>
          <cell r="AV603"/>
          <cell r="AW603"/>
          <cell r="AX603"/>
          <cell r="AY603"/>
          <cell r="AZ603"/>
          <cell r="BA603"/>
          <cell r="BB603"/>
          <cell r="BC603"/>
          <cell r="BD603"/>
          <cell r="BE603"/>
          <cell r="BF603" t="str">
            <v xml:space="preserve">ทราย </v>
          </cell>
          <cell r="BG603"/>
          <cell r="BH603"/>
        </row>
        <row r="604">
          <cell r="G604">
            <v>150</v>
          </cell>
          <cell r="H604"/>
          <cell r="I604"/>
          <cell r="J604">
            <v>6.38</v>
          </cell>
          <cell r="K604">
            <v>6.38</v>
          </cell>
          <cell r="L604">
            <v>6.38</v>
          </cell>
          <cell r="M604">
            <v>6.38</v>
          </cell>
          <cell r="N604" t="str">
            <v>ให้ชาวไร่เช่า</v>
          </cell>
          <cell r="O604" t="str">
            <v>ดินทรายปนลูกรัง</v>
          </cell>
          <cell r="P604"/>
          <cell r="Q604">
            <v>0</v>
          </cell>
          <cell r="R604">
            <v>6.38</v>
          </cell>
          <cell r="S604"/>
          <cell r="T604"/>
          <cell r="U604"/>
          <cell r="V604"/>
          <cell r="W604">
            <v>0</v>
          </cell>
          <cell r="X604"/>
          <cell r="Y604"/>
          <cell r="Z604"/>
          <cell r="AA604"/>
          <cell r="AB604"/>
          <cell r="AC604"/>
          <cell r="AD604"/>
          <cell r="AE604"/>
          <cell r="AF604"/>
          <cell r="AG604">
            <v>0</v>
          </cell>
          <cell r="AH604"/>
          <cell r="AI604"/>
          <cell r="AJ604"/>
          <cell r="AK604"/>
          <cell r="AL604">
            <v>0</v>
          </cell>
          <cell r="AM604"/>
          <cell r="AN604">
            <v>0</v>
          </cell>
          <cell r="AO604">
            <v>0</v>
          </cell>
          <cell r="AP604"/>
          <cell r="AQ604">
            <v>0</v>
          </cell>
          <cell r="AR604"/>
          <cell r="AS604"/>
          <cell r="AT604"/>
          <cell r="AU604"/>
          <cell r="AV604"/>
          <cell r="AW604"/>
          <cell r="AX604"/>
          <cell r="AY604"/>
          <cell r="AZ604"/>
          <cell r="BA604"/>
          <cell r="BB604"/>
          <cell r="BC604"/>
          <cell r="BD604"/>
          <cell r="BE604"/>
          <cell r="BF604" t="str">
            <v xml:space="preserve">ทราย </v>
          </cell>
          <cell r="BG604"/>
          <cell r="BH604"/>
        </row>
        <row r="605">
          <cell r="G605">
            <v>206</v>
          </cell>
          <cell r="H605" t="str">
            <v>BSC</v>
          </cell>
          <cell r="I605"/>
          <cell r="J605">
            <v>30.6</v>
          </cell>
          <cell r="K605">
            <v>30.6</v>
          </cell>
          <cell r="L605"/>
          <cell r="M605"/>
          <cell r="N605" t="str">
            <v>อ้อยตอ 1</v>
          </cell>
          <cell r="O605"/>
          <cell r="P605"/>
          <cell r="Q605">
            <v>0</v>
          </cell>
          <cell r="R605"/>
          <cell r="S605"/>
          <cell r="T605"/>
          <cell r="U605">
            <v>30.6</v>
          </cell>
          <cell r="V605"/>
          <cell r="W605">
            <v>30.6</v>
          </cell>
          <cell r="X605">
            <v>306</v>
          </cell>
          <cell r="Y605">
            <v>10</v>
          </cell>
          <cell r="Z605">
            <v>7490.880000000001</v>
          </cell>
          <cell r="AA605">
            <v>244.8</v>
          </cell>
          <cell r="AB605">
            <v>244.8</v>
          </cell>
          <cell r="AC605">
            <v>8</v>
          </cell>
          <cell r="AD605">
            <v>336.6</v>
          </cell>
          <cell r="AE605">
            <v>11</v>
          </cell>
          <cell r="AF605"/>
          <cell r="AG605">
            <v>9.0888888888888886</v>
          </cell>
          <cell r="AH605">
            <v>242543</v>
          </cell>
          <cell r="AI605" t="str">
            <v>อ้อยตอ 1</v>
          </cell>
          <cell r="AJ605" t="str">
            <v>อ้อยตอ</v>
          </cell>
          <cell r="AK605"/>
          <cell r="AL605" t="str">
            <v>Sup</v>
          </cell>
          <cell r="AM605"/>
          <cell r="AN605">
            <v>12113</v>
          </cell>
          <cell r="AO605">
            <v>8479.1</v>
          </cell>
          <cell r="AP605"/>
          <cell r="AQ605">
            <v>0</v>
          </cell>
          <cell r="AR605" t="str">
            <v>Fully</v>
          </cell>
          <cell r="AS605">
            <v>0</v>
          </cell>
          <cell r="AT605"/>
          <cell r="AU605"/>
          <cell r="AV605"/>
          <cell r="AW605">
            <v>30.6</v>
          </cell>
          <cell r="AX605" t="str">
            <v>ราดร่อง</v>
          </cell>
          <cell r="AY605" t="str">
            <v>เครื่องยนต์</v>
          </cell>
          <cell r="AZ605" t="str">
            <v>ทำเอง รายวัน</v>
          </cell>
          <cell r="BA605" t="str">
            <v>&gt;4</v>
          </cell>
          <cell r="BB605" t="str">
            <v>yes</v>
          </cell>
          <cell r="BC605" t="str">
            <v>KK-3</v>
          </cell>
          <cell r="BD605">
            <v>1.65</v>
          </cell>
          <cell r="BE605" t="str">
            <v>เดี่ยว</v>
          </cell>
          <cell r="BF605" t="str">
            <v>เหนียว</v>
          </cell>
          <cell r="BG605" t="str">
            <v>ผ่าน</v>
          </cell>
          <cell r="BH605" t="str">
            <v>รถตัด</v>
          </cell>
        </row>
        <row r="606">
          <cell r="G606" t="str">
            <v>206/1</v>
          </cell>
          <cell r="H606" t="str">
            <v>BSC</v>
          </cell>
          <cell r="I606"/>
          <cell r="J606">
            <v>2.7</v>
          </cell>
          <cell r="K606">
            <v>2.7</v>
          </cell>
          <cell r="L606"/>
          <cell r="M606"/>
          <cell r="N606" t="str">
            <v>สระน้ำ</v>
          </cell>
          <cell r="O606" t="str">
            <v>สระน้ำ</v>
          </cell>
          <cell r="P606">
            <v>2.7</v>
          </cell>
          <cell r="Q606">
            <v>0</v>
          </cell>
          <cell r="R606"/>
          <cell r="S606"/>
          <cell r="T606"/>
          <cell r="U606"/>
          <cell r="V606"/>
          <cell r="W606">
            <v>0</v>
          </cell>
          <cell r="X606"/>
          <cell r="Y606"/>
          <cell r="Z606"/>
          <cell r="AA606"/>
          <cell r="AB606"/>
          <cell r="AC606"/>
          <cell r="AD606"/>
          <cell r="AE606"/>
          <cell r="AF606"/>
          <cell r="AG606">
            <v>0</v>
          </cell>
          <cell r="AH606"/>
          <cell r="AI606"/>
          <cell r="AJ606"/>
          <cell r="AK606"/>
          <cell r="AL606">
            <v>0</v>
          </cell>
          <cell r="AM606"/>
          <cell r="AN606">
            <v>0</v>
          </cell>
          <cell r="AO606">
            <v>0</v>
          </cell>
          <cell r="AP606"/>
          <cell r="AQ606">
            <v>0</v>
          </cell>
          <cell r="AR606"/>
          <cell r="AS606"/>
          <cell r="AT606"/>
          <cell r="AU606"/>
          <cell r="AV606"/>
          <cell r="AW606"/>
          <cell r="AX606"/>
          <cell r="AY606"/>
          <cell r="AZ606"/>
          <cell r="BA606"/>
          <cell r="BB606"/>
          <cell r="BC606"/>
          <cell r="BD606"/>
          <cell r="BE606"/>
          <cell r="BF606" t="str">
            <v>เหนียว</v>
          </cell>
          <cell r="BG606"/>
          <cell r="BH606"/>
        </row>
        <row r="607">
          <cell r="G607">
            <v>208</v>
          </cell>
          <cell r="H607" t="str">
            <v>BSC</v>
          </cell>
          <cell r="I607"/>
          <cell r="J607">
            <v>10.56</v>
          </cell>
          <cell r="K607">
            <v>10.56</v>
          </cell>
          <cell r="L607"/>
          <cell r="M607"/>
          <cell r="N607" t="str">
            <v>อ้อยน้ำราด</v>
          </cell>
          <cell r="O607"/>
          <cell r="P607"/>
          <cell r="Q607">
            <v>0</v>
          </cell>
          <cell r="R607"/>
          <cell r="S607"/>
          <cell r="T607"/>
          <cell r="U607">
            <v>10.56</v>
          </cell>
          <cell r="V607"/>
          <cell r="W607">
            <v>10.56</v>
          </cell>
          <cell r="X607">
            <v>126.72</v>
          </cell>
          <cell r="Y607">
            <v>12</v>
          </cell>
          <cell r="Z607">
            <v>1115.1360000000002</v>
          </cell>
          <cell r="AA607">
            <v>105.60000000000001</v>
          </cell>
          <cell r="AB607">
            <v>105.60000000000001</v>
          </cell>
          <cell r="AC607">
            <v>10</v>
          </cell>
          <cell r="AD607">
            <v>105.60000000000001</v>
          </cell>
          <cell r="AE607">
            <v>10</v>
          </cell>
          <cell r="AF607"/>
          <cell r="AG607">
            <v>6.6202651515151505</v>
          </cell>
          <cell r="AH607">
            <v>242529</v>
          </cell>
          <cell r="AI607" t="str">
            <v>อ้อยน้ำราด</v>
          </cell>
          <cell r="AJ607" t="str">
            <v>อ้อยปลูก</v>
          </cell>
          <cell r="AK607"/>
          <cell r="AL607" t="str">
            <v>Fully</v>
          </cell>
          <cell r="AM607"/>
          <cell r="AN607">
            <v>0</v>
          </cell>
          <cell r="AO607">
            <v>0</v>
          </cell>
          <cell r="AP607"/>
          <cell r="AQ607" t="str">
            <v>เจาะบ่อบาดาล+โซล่าเซลล์</v>
          </cell>
          <cell r="AR607" t="str">
            <v>Fully</v>
          </cell>
          <cell r="AS607">
            <v>0</v>
          </cell>
          <cell r="AT607"/>
          <cell r="AU607"/>
          <cell r="AV607"/>
          <cell r="AW607">
            <v>10.56</v>
          </cell>
          <cell r="AX607" t="str">
            <v>น้ำหยดMove/ราดร่อง</v>
          </cell>
          <cell r="AY607" t="str">
            <v>ระบบไฟฟ้า</v>
          </cell>
          <cell r="AZ607" t="str">
            <v>ทำเอง รายวัน</v>
          </cell>
          <cell r="BA607" t="str">
            <v>&gt;4</v>
          </cell>
          <cell r="BB607" t="str">
            <v>yes</v>
          </cell>
          <cell r="BC607" t="str">
            <v>KK-3</v>
          </cell>
          <cell r="BD607">
            <v>1.85</v>
          </cell>
          <cell r="BE607" t="str">
            <v>เดี่ยว</v>
          </cell>
          <cell r="BF607" t="str">
            <v xml:space="preserve">ทราย </v>
          </cell>
          <cell r="BG607" t="str">
            <v>ผ่าน</v>
          </cell>
          <cell r="BH607" t="str">
            <v>รถตัด</v>
          </cell>
        </row>
        <row r="608">
          <cell r="G608">
            <v>209</v>
          </cell>
          <cell r="H608" t="str">
            <v>BSC</v>
          </cell>
          <cell r="I608"/>
          <cell r="J608">
            <v>18.05</v>
          </cell>
          <cell r="K608">
            <v>18.05</v>
          </cell>
          <cell r="L608"/>
          <cell r="M608"/>
          <cell r="N608" t="str">
            <v>อ้อยน้ำราด</v>
          </cell>
          <cell r="O608"/>
          <cell r="P608"/>
          <cell r="Q608">
            <v>0</v>
          </cell>
          <cell r="R608"/>
          <cell r="S608"/>
          <cell r="T608"/>
          <cell r="U608">
            <v>18.05</v>
          </cell>
          <cell r="V608"/>
          <cell r="W608">
            <v>18.05</v>
          </cell>
          <cell r="X608">
            <v>216.60000000000002</v>
          </cell>
          <cell r="Y608">
            <v>12</v>
          </cell>
          <cell r="Z608">
            <v>3909.6300000000006</v>
          </cell>
          <cell r="AA608">
            <v>216.60000000000002</v>
          </cell>
          <cell r="AB608">
            <v>216.60000000000002</v>
          </cell>
          <cell r="AC608">
            <v>12</v>
          </cell>
          <cell r="AD608">
            <v>198.55</v>
          </cell>
          <cell r="AE608">
            <v>11</v>
          </cell>
          <cell r="AF608"/>
          <cell r="AG608">
            <v>7.2736842105263149</v>
          </cell>
          <cell r="AH608">
            <v>242531</v>
          </cell>
          <cell r="AI608" t="str">
            <v>อ้อยน้ำราด</v>
          </cell>
          <cell r="AJ608" t="str">
            <v>อ้อยปลูก</v>
          </cell>
          <cell r="AK608"/>
          <cell r="AL608" t="str">
            <v>Fully</v>
          </cell>
          <cell r="AM608"/>
          <cell r="AN608">
            <v>0</v>
          </cell>
          <cell r="AO608">
            <v>0</v>
          </cell>
          <cell r="AP608"/>
          <cell r="AQ608" t="str">
            <v>เจาะบ่อบาดาล+โซล่าเซลล์</v>
          </cell>
          <cell r="AR608" t="str">
            <v>Fully</v>
          </cell>
          <cell r="AS608">
            <v>0</v>
          </cell>
          <cell r="AT608"/>
          <cell r="AU608"/>
          <cell r="AV608"/>
          <cell r="AW608">
            <v>18.05</v>
          </cell>
          <cell r="AX608" t="str">
            <v>น้ำหยดMove/ราดร่อง</v>
          </cell>
          <cell r="AY608" t="str">
            <v>ระบบไฟฟ้า</v>
          </cell>
          <cell r="AZ608" t="str">
            <v>ทำเอง รายวัน</v>
          </cell>
          <cell r="BA608" t="str">
            <v>&gt;4</v>
          </cell>
          <cell r="BB608" t="str">
            <v>yes</v>
          </cell>
          <cell r="BC608" t="str">
            <v>KK-3</v>
          </cell>
          <cell r="BD608">
            <v>1.85</v>
          </cell>
          <cell r="BE608" t="str">
            <v>เดี่ยว</v>
          </cell>
          <cell r="BF608" t="str">
            <v xml:space="preserve">ทราย </v>
          </cell>
          <cell r="BG608" t="str">
            <v>ผ่าน</v>
          </cell>
          <cell r="BH608" t="str">
            <v>รถตัด</v>
          </cell>
        </row>
        <row r="609">
          <cell r="G609">
            <v>210</v>
          </cell>
          <cell r="H609" t="str">
            <v>BSC</v>
          </cell>
          <cell r="I609"/>
          <cell r="J609">
            <v>15.53</v>
          </cell>
          <cell r="K609">
            <v>15.53</v>
          </cell>
          <cell r="L609"/>
          <cell r="M609"/>
          <cell r="N609" t="str">
            <v>อ้อยน้ำราด</v>
          </cell>
          <cell r="O609"/>
          <cell r="P609"/>
          <cell r="Q609">
            <v>0</v>
          </cell>
          <cell r="R609"/>
          <cell r="S609"/>
          <cell r="T609"/>
          <cell r="U609">
            <v>15.53</v>
          </cell>
          <cell r="V609"/>
          <cell r="W609">
            <v>15.53</v>
          </cell>
          <cell r="X609">
            <v>186.35999999999999</v>
          </cell>
          <cell r="Y609">
            <v>12</v>
          </cell>
          <cell r="Z609">
            <v>2894.1707999999999</v>
          </cell>
          <cell r="AA609">
            <v>186.35999999999999</v>
          </cell>
          <cell r="AB609">
            <v>186.35999999999999</v>
          </cell>
          <cell r="AC609">
            <v>12</v>
          </cell>
          <cell r="AD609">
            <v>170.82999999999998</v>
          </cell>
          <cell r="AE609">
            <v>11</v>
          </cell>
          <cell r="AF609"/>
          <cell r="AG609">
            <v>8.3882807469414047</v>
          </cell>
          <cell r="AH609">
            <v>242533</v>
          </cell>
          <cell r="AI609" t="str">
            <v>อ้อยน้ำราด</v>
          </cell>
          <cell r="AJ609" t="str">
            <v>อ้อยปลูก</v>
          </cell>
          <cell r="AK609"/>
          <cell r="AL609" t="str">
            <v>Sup</v>
          </cell>
          <cell r="AM609"/>
          <cell r="AN609">
            <v>8615</v>
          </cell>
          <cell r="AO609">
            <v>6030.5</v>
          </cell>
          <cell r="AP609"/>
          <cell r="AQ609" t="str">
            <v>เจาะบ่อบาดาล+โซล่าเซลล์</v>
          </cell>
          <cell r="AR609" t="str">
            <v>Fully</v>
          </cell>
          <cell r="AS609">
            <v>0</v>
          </cell>
          <cell r="AT609"/>
          <cell r="AU609"/>
          <cell r="AV609"/>
          <cell r="AW609">
            <v>15.53</v>
          </cell>
          <cell r="AX609" t="str">
            <v>น้ำหยดMove/ราดร่อง</v>
          </cell>
          <cell r="AY609" t="str">
            <v>ระบบไฟฟ้า</v>
          </cell>
          <cell r="AZ609" t="str">
            <v>ทำเอง รายวัน</v>
          </cell>
          <cell r="BA609" t="str">
            <v>&gt;4</v>
          </cell>
          <cell r="BB609" t="str">
            <v>yes</v>
          </cell>
          <cell r="BC609" t="str">
            <v>KK-3</v>
          </cell>
          <cell r="BD609">
            <v>1.85</v>
          </cell>
          <cell r="BE609" t="str">
            <v>เดี่ยว</v>
          </cell>
          <cell r="BF609" t="str">
            <v xml:space="preserve">ทราย </v>
          </cell>
          <cell r="BG609" t="str">
            <v>ผ่าน</v>
          </cell>
          <cell r="BH609" t="str">
            <v>รถตัด</v>
          </cell>
        </row>
        <row r="610">
          <cell r="G610">
            <v>211</v>
          </cell>
          <cell r="H610" t="str">
            <v>BSC</v>
          </cell>
          <cell r="I610"/>
          <cell r="J610">
            <v>15.23</v>
          </cell>
          <cell r="K610">
            <v>15.23</v>
          </cell>
          <cell r="L610"/>
          <cell r="M610"/>
          <cell r="N610" t="str">
            <v>อ้อยน้ำราด</v>
          </cell>
          <cell r="O610"/>
          <cell r="P610"/>
          <cell r="Q610">
            <v>0</v>
          </cell>
          <cell r="R610"/>
          <cell r="S610"/>
          <cell r="T610"/>
          <cell r="U610">
            <v>15.23</v>
          </cell>
          <cell r="V610"/>
          <cell r="W610">
            <v>15.23</v>
          </cell>
          <cell r="X610">
            <v>182.76</v>
          </cell>
          <cell r="Y610">
            <v>12</v>
          </cell>
          <cell r="Z610">
            <v>2783.4348</v>
          </cell>
          <cell r="AA610">
            <v>182.76</v>
          </cell>
          <cell r="AB610">
            <v>182.76</v>
          </cell>
          <cell r="AC610">
            <v>12</v>
          </cell>
          <cell r="AD610">
            <v>167.53</v>
          </cell>
          <cell r="AE610">
            <v>11</v>
          </cell>
          <cell r="AF610"/>
          <cell r="AG610">
            <v>4.3972422849638866</v>
          </cell>
          <cell r="AH610">
            <v>242534</v>
          </cell>
          <cell r="AI610" t="str">
            <v>อ้อยน้ำราด</v>
          </cell>
          <cell r="AJ610" t="str">
            <v>อ้อยปลูก</v>
          </cell>
          <cell r="AK610"/>
          <cell r="AL610" t="str">
            <v>Sup</v>
          </cell>
          <cell r="AM610"/>
          <cell r="AN610">
            <v>0</v>
          </cell>
          <cell r="AO610">
            <v>0</v>
          </cell>
          <cell r="AP610"/>
          <cell r="AQ610">
            <v>0</v>
          </cell>
          <cell r="AR610" t="str">
            <v>Fully</v>
          </cell>
          <cell r="AS610">
            <v>0</v>
          </cell>
          <cell r="AT610"/>
          <cell r="AU610"/>
          <cell r="AV610"/>
          <cell r="AW610">
            <v>15.23</v>
          </cell>
          <cell r="AX610" t="str">
            <v>น้ำหยดMove/ราดร่อง</v>
          </cell>
          <cell r="AY610" t="str">
            <v>ระบบไฟฟ้า</v>
          </cell>
          <cell r="AZ610" t="str">
            <v>ทำเอง รายวัน</v>
          </cell>
          <cell r="BA610" t="str">
            <v>&gt;4</v>
          </cell>
          <cell r="BB610" t="str">
            <v>yes</v>
          </cell>
          <cell r="BC610" t="str">
            <v>KK-3</v>
          </cell>
          <cell r="BD610">
            <v>1.85</v>
          </cell>
          <cell r="BE610" t="str">
            <v>เดี่ยว</v>
          </cell>
          <cell r="BF610" t="str">
            <v xml:space="preserve">ทราย </v>
          </cell>
          <cell r="BG610" t="str">
            <v>ผ่าน</v>
          </cell>
          <cell r="BH610" t="str">
            <v>รถตัด</v>
          </cell>
        </row>
        <row r="611">
          <cell r="G611">
            <v>212</v>
          </cell>
          <cell r="H611" t="str">
            <v>BSC</v>
          </cell>
          <cell r="I611"/>
          <cell r="J611">
            <v>28.61</v>
          </cell>
          <cell r="K611">
            <v>28.61</v>
          </cell>
          <cell r="L611"/>
          <cell r="M611"/>
          <cell r="N611" t="str">
            <v>อ้อยตอ 1</v>
          </cell>
          <cell r="O611"/>
          <cell r="P611"/>
          <cell r="Q611">
            <v>0</v>
          </cell>
          <cell r="R611"/>
          <cell r="S611"/>
          <cell r="T611"/>
          <cell r="U611">
            <v>28.61</v>
          </cell>
          <cell r="V611"/>
          <cell r="W611">
            <v>28.61</v>
          </cell>
          <cell r="X611">
            <v>257.49</v>
          </cell>
          <cell r="Y611">
            <v>9</v>
          </cell>
          <cell r="Z611">
            <v>6548.2568000000001</v>
          </cell>
          <cell r="AA611">
            <v>228.88</v>
          </cell>
          <cell r="AB611">
            <v>228.88</v>
          </cell>
          <cell r="AC611">
            <v>8</v>
          </cell>
          <cell r="AD611">
            <v>228.88</v>
          </cell>
          <cell r="AE611">
            <v>8</v>
          </cell>
          <cell r="AF611"/>
          <cell r="AG611">
            <v>9.4501922404753582</v>
          </cell>
          <cell r="AH611">
            <v>242512</v>
          </cell>
          <cell r="AI611" t="str">
            <v>อ้อยตอ 1</v>
          </cell>
          <cell r="AJ611" t="str">
            <v>อ้อยตอ</v>
          </cell>
          <cell r="AK611"/>
          <cell r="AL611" t="str">
            <v>Sup</v>
          </cell>
          <cell r="AM611"/>
          <cell r="AN611">
            <v>0</v>
          </cell>
          <cell r="AO611">
            <v>0</v>
          </cell>
          <cell r="AP611"/>
          <cell r="AQ611">
            <v>0</v>
          </cell>
          <cell r="AR611" t="str">
            <v>Sup</v>
          </cell>
          <cell r="AS611">
            <v>0</v>
          </cell>
          <cell r="AT611"/>
          <cell r="AU611"/>
          <cell r="AV611"/>
          <cell r="AW611">
            <v>28.61</v>
          </cell>
          <cell r="AX611" t="str">
            <v>น้ำหยดFix</v>
          </cell>
          <cell r="AY611" t="str">
            <v>ระบบไฟฟ้า</v>
          </cell>
          <cell r="AZ611" t="str">
            <v>ทำเอง รายวัน</v>
          </cell>
          <cell r="BA611">
            <v>2</v>
          </cell>
          <cell r="BB611" t="str">
            <v>yes</v>
          </cell>
          <cell r="BC611" t="str">
            <v>KK-3</v>
          </cell>
          <cell r="BD611">
            <v>1.85</v>
          </cell>
          <cell r="BE611" t="str">
            <v>คู่</v>
          </cell>
          <cell r="BF611" t="str">
            <v xml:space="preserve">ทราย </v>
          </cell>
          <cell r="BG611" t="str">
            <v>ผ่าน</v>
          </cell>
          <cell r="BH611" t="str">
            <v>รถตัด</v>
          </cell>
        </row>
        <row r="612">
          <cell r="G612" t="str">
            <v>212/1</v>
          </cell>
          <cell r="H612" t="str">
            <v>BSC</v>
          </cell>
          <cell r="I612"/>
          <cell r="J612">
            <v>8.18</v>
          </cell>
          <cell r="K612">
            <v>8.18</v>
          </cell>
          <cell r="L612"/>
          <cell r="M612"/>
          <cell r="N612" t="str">
            <v>ให้ชาวไร่เช่า</v>
          </cell>
          <cell r="O612" t="str">
            <v>พื้นที่ลุ่ม-น้ำขัง</v>
          </cell>
          <cell r="P612"/>
          <cell r="Q612">
            <v>0</v>
          </cell>
          <cell r="R612">
            <v>8.18</v>
          </cell>
          <cell r="S612"/>
          <cell r="T612"/>
          <cell r="U612"/>
          <cell r="V612"/>
          <cell r="W612">
            <v>0</v>
          </cell>
          <cell r="X612"/>
          <cell r="Y612"/>
          <cell r="Z612"/>
          <cell r="AA612"/>
          <cell r="AB612"/>
          <cell r="AC612"/>
          <cell r="AD612"/>
          <cell r="AE612"/>
          <cell r="AF612"/>
          <cell r="AG612">
            <v>0</v>
          </cell>
          <cell r="AH612"/>
          <cell r="AI612"/>
          <cell r="AJ612"/>
          <cell r="AK612"/>
          <cell r="AL612" t="str">
            <v>Rain</v>
          </cell>
          <cell r="AM612"/>
          <cell r="AN612">
            <v>0</v>
          </cell>
          <cell r="AO612">
            <v>0</v>
          </cell>
          <cell r="AP612"/>
          <cell r="AQ612">
            <v>0</v>
          </cell>
          <cell r="AR612"/>
          <cell r="AS612"/>
          <cell r="AT612"/>
          <cell r="AU612"/>
          <cell r="AV612"/>
          <cell r="AW612"/>
          <cell r="AX612"/>
          <cell r="AY612"/>
          <cell r="AZ612"/>
          <cell r="BA612"/>
          <cell r="BB612"/>
          <cell r="BC612"/>
          <cell r="BD612"/>
          <cell r="BE612"/>
          <cell r="BF612" t="str">
            <v xml:space="preserve">ทราย </v>
          </cell>
          <cell r="BG612"/>
          <cell r="BH612"/>
        </row>
        <row r="613">
          <cell r="G613">
            <v>214</v>
          </cell>
          <cell r="H613" t="str">
            <v>BSC</v>
          </cell>
          <cell r="I613"/>
          <cell r="J613">
            <v>30.48</v>
          </cell>
          <cell r="K613">
            <v>30.48</v>
          </cell>
          <cell r="L613"/>
          <cell r="M613"/>
          <cell r="N613" t="str">
            <v>อ้อยตุลาคม</v>
          </cell>
          <cell r="O613"/>
          <cell r="P613"/>
          <cell r="Q613">
            <v>0</v>
          </cell>
          <cell r="R613"/>
          <cell r="S613"/>
          <cell r="T613"/>
          <cell r="U613">
            <v>30.48</v>
          </cell>
          <cell r="V613"/>
          <cell r="W613">
            <v>30.48</v>
          </cell>
          <cell r="X613">
            <v>426.72</v>
          </cell>
          <cell r="Y613">
            <v>14</v>
          </cell>
          <cell r="Z613">
            <v>13006.4256</v>
          </cell>
          <cell r="AA613">
            <v>426.72</v>
          </cell>
          <cell r="AB613">
            <v>426.72</v>
          </cell>
          <cell r="AC613">
            <v>14</v>
          </cell>
          <cell r="AD613">
            <v>426.72</v>
          </cell>
          <cell r="AE613">
            <v>14</v>
          </cell>
          <cell r="AF613"/>
          <cell r="AG613">
            <v>0</v>
          </cell>
          <cell r="AH613">
            <v>242486</v>
          </cell>
          <cell r="AI613" t="str">
            <v>อ้อยตุลาคม</v>
          </cell>
          <cell r="AJ613" t="str">
            <v>อ้อยปลูก</v>
          </cell>
          <cell r="AK613"/>
          <cell r="AL613" t="str">
            <v>Sup</v>
          </cell>
          <cell r="AM613"/>
          <cell r="AN613">
            <v>0</v>
          </cell>
          <cell r="AO613">
            <v>0</v>
          </cell>
          <cell r="AP613"/>
          <cell r="AQ613">
            <v>0</v>
          </cell>
          <cell r="AR613" t="str">
            <v>Sup</v>
          </cell>
          <cell r="AS613">
            <v>0</v>
          </cell>
          <cell r="AT613"/>
          <cell r="AU613"/>
          <cell r="AV613"/>
          <cell r="AW613">
            <v>30.48</v>
          </cell>
          <cell r="AX613" t="str">
            <v>น้ำหยดFix</v>
          </cell>
          <cell r="AY613" t="str">
            <v>ระบบไฟฟ้า</v>
          </cell>
          <cell r="AZ613" t="str">
            <v>ทำเอง รายวัน</v>
          </cell>
          <cell r="BA613">
            <v>2</v>
          </cell>
          <cell r="BB613" t="str">
            <v>yes</v>
          </cell>
          <cell r="BC613" t="str">
            <v>KK-3</v>
          </cell>
          <cell r="BD613">
            <v>1.65</v>
          </cell>
          <cell r="BE613" t="str">
            <v>เดี่ยว</v>
          </cell>
          <cell r="BF613" t="str">
            <v xml:space="preserve">ทราย </v>
          </cell>
          <cell r="BG613" t="str">
            <v>ผ่าน</v>
          </cell>
          <cell r="BH613" t="str">
            <v>รถตัด</v>
          </cell>
        </row>
        <row r="614">
          <cell r="G614">
            <v>215</v>
          </cell>
          <cell r="H614" t="str">
            <v>BSC</v>
          </cell>
          <cell r="I614"/>
          <cell r="J614">
            <v>4.3</v>
          </cell>
          <cell r="K614">
            <v>4.3</v>
          </cell>
          <cell r="L614"/>
          <cell r="M614"/>
          <cell r="N614" t="str">
            <v>ให้ชาวไร่เช่า</v>
          </cell>
          <cell r="O614"/>
          <cell r="P614"/>
          <cell r="Q614">
            <v>0</v>
          </cell>
          <cell r="R614">
            <v>4.3</v>
          </cell>
          <cell r="S614"/>
          <cell r="T614"/>
          <cell r="U614"/>
          <cell r="V614"/>
          <cell r="W614">
            <v>0</v>
          </cell>
          <cell r="X614"/>
          <cell r="Y614"/>
          <cell r="Z614"/>
          <cell r="AA614"/>
          <cell r="AB614"/>
          <cell r="AC614"/>
          <cell r="AD614"/>
          <cell r="AE614"/>
          <cell r="AF614"/>
          <cell r="AG614">
            <v>0</v>
          </cell>
          <cell r="AH614"/>
          <cell r="AI614"/>
          <cell r="AJ614"/>
          <cell r="AK614"/>
          <cell r="AL614" t="str">
            <v>Sup</v>
          </cell>
          <cell r="AM614"/>
          <cell r="AN614">
            <v>0</v>
          </cell>
          <cell r="AO614">
            <v>0</v>
          </cell>
          <cell r="AP614"/>
          <cell r="AQ614">
            <v>0</v>
          </cell>
          <cell r="AR614"/>
          <cell r="AS614"/>
          <cell r="AT614"/>
          <cell r="AU614"/>
          <cell r="AV614"/>
          <cell r="AW614"/>
          <cell r="AX614"/>
          <cell r="AY614"/>
          <cell r="AZ614"/>
          <cell r="BA614"/>
          <cell r="BB614"/>
          <cell r="BC614"/>
          <cell r="BD614"/>
          <cell r="BE614"/>
          <cell r="BF614" t="str">
            <v xml:space="preserve">ทราย </v>
          </cell>
          <cell r="BG614"/>
          <cell r="BH614"/>
        </row>
        <row r="615">
          <cell r="G615">
            <v>216</v>
          </cell>
          <cell r="H615" t="str">
            <v>BSC</v>
          </cell>
          <cell r="I615"/>
          <cell r="J615">
            <v>17.73</v>
          </cell>
          <cell r="K615">
            <v>15.28</v>
          </cell>
          <cell r="L615"/>
          <cell r="M615"/>
          <cell r="N615" t="str">
            <v>ให้ชาวไร่เช่า</v>
          </cell>
          <cell r="O615" t="str">
            <v>พื้นที่ลุ่ม-น้ำขัง</v>
          </cell>
          <cell r="P615"/>
          <cell r="Q615"/>
          <cell r="R615">
            <v>15.28</v>
          </cell>
          <cell r="S615"/>
          <cell r="T615"/>
          <cell r="U615"/>
          <cell r="V615"/>
          <cell r="W615">
            <v>0</v>
          </cell>
          <cell r="X615"/>
          <cell r="Y615"/>
          <cell r="Z615"/>
          <cell r="AA615"/>
          <cell r="AB615"/>
          <cell r="AC615"/>
          <cell r="AD615"/>
          <cell r="AE615"/>
          <cell r="AF615"/>
          <cell r="AG615">
            <v>0</v>
          </cell>
          <cell r="AH615"/>
          <cell r="AI615"/>
          <cell r="AJ615"/>
          <cell r="AK615"/>
          <cell r="AL615" t="str">
            <v>Sup</v>
          </cell>
          <cell r="AM615"/>
          <cell r="AN615">
            <v>8943</v>
          </cell>
          <cell r="AO615">
            <v>6260.0999999999995</v>
          </cell>
          <cell r="AP615"/>
          <cell r="AQ615">
            <v>0</v>
          </cell>
          <cell r="AR615"/>
          <cell r="AS615"/>
          <cell r="AT615"/>
          <cell r="AU615"/>
          <cell r="AV615"/>
          <cell r="AW615"/>
          <cell r="AX615"/>
          <cell r="AY615"/>
          <cell r="AZ615"/>
          <cell r="BA615"/>
          <cell r="BB615"/>
          <cell r="BC615"/>
          <cell r="BD615"/>
          <cell r="BE615"/>
          <cell r="BF615" t="str">
            <v xml:space="preserve">ทราย </v>
          </cell>
          <cell r="BG615"/>
          <cell r="BH615"/>
        </row>
        <row r="616">
          <cell r="G616">
            <v>217</v>
          </cell>
          <cell r="H616"/>
          <cell r="I616"/>
          <cell r="J616">
            <v>18.37</v>
          </cell>
          <cell r="K616">
            <v>18.37</v>
          </cell>
          <cell r="L616"/>
          <cell r="M616"/>
          <cell r="N616" t="str">
            <v>ให้ชาวไร่เช่า</v>
          </cell>
          <cell r="O616" t="str">
            <v>พื้นที่รกร้าง</v>
          </cell>
          <cell r="P616"/>
          <cell r="Q616">
            <v>0</v>
          </cell>
          <cell r="R616">
            <v>18.37</v>
          </cell>
          <cell r="S616"/>
          <cell r="T616"/>
          <cell r="U616"/>
          <cell r="V616"/>
          <cell r="W616">
            <v>0</v>
          </cell>
          <cell r="X616"/>
          <cell r="Y616"/>
          <cell r="Z616"/>
          <cell r="AA616"/>
          <cell r="AB616"/>
          <cell r="AC616"/>
          <cell r="AD616"/>
          <cell r="AE616"/>
          <cell r="AF616"/>
          <cell r="AG616">
            <v>0</v>
          </cell>
          <cell r="AH616"/>
          <cell r="AI616"/>
          <cell r="AJ616"/>
          <cell r="AK616"/>
          <cell r="AL616">
            <v>0</v>
          </cell>
          <cell r="AM616"/>
          <cell r="AN616">
            <v>0</v>
          </cell>
          <cell r="AO616">
            <v>0</v>
          </cell>
          <cell r="AP616"/>
          <cell r="AQ616">
            <v>0</v>
          </cell>
          <cell r="AR616"/>
          <cell r="AS616"/>
          <cell r="AT616"/>
          <cell r="AU616"/>
          <cell r="AV616"/>
          <cell r="AW616"/>
          <cell r="AX616"/>
          <cell r="AY616"/>
          <cell r="AZ616"/>
          <cell r="BA616"/>
          <cell r="BB616"/>
          <cell r="BC616"/>
          <cell r="BD616"/>
          <cell r="BE616"/>
          <cell r="BF616" t="str">
            <v xml:space="preserve">ทราย </v>
          </cell>
          <cell r="BG616"/>
          <cell r="BH616"/>
        </row>
        <row r="617">
          <cell r="G617">
            <v>218</v>
          </cell>
          <cell r="H617" t="str">
            <v>BSC</v>
          </cell>
          <cell r="I617"/>
          <cell r="J617">
            <v>39.21</v>
          </cell>
          <cell r="K617">
            <v>39.21</v>
          </cell>
          <cell r="L617"/>
          <cell r="M617"/>
          <cell r="N617" t="str">
            <v>อ้อยตอ 1</v>
          </cell>
          <cell r="O617"/>
          <cell r="P617"/>
          <cell r="Q617">
            <v>0</v>
          </cell>
          <cell r="R617"/>
          <cell r="S617"/>
          <cell r="T617"/>
          <cell r="U617">
            <v>39.21</v>
          </cell>
          <cell r="V617"/>
          <cell r="W617">
            <v>39.21</v>
          </cell>
          <cell r="X617">
            <v>352.89</v>
          </cell>
          <cell r="Y617">
            <v>9</v>
          </cell>
          <cell r="Z617">
            <v>15374.241000000002</v>
          </cell>
          <cell r="AA617">
            <v>392.1</v>
          </cell>
          <cell r="AB617">
            <v>392.1</v>
          </cell>
          <cell r="AC617">
            <v>10</v>
          </cell>
          <cell r="AD617">
            <v>392.1</v>
          </cell>
          <cell r="AE617">
            <v>10</v>
          </cell>
          <cell r="AF617"/>
          <cell r="AG617">
            <v>9.5919408314205583</v>
          </cell>
          <cell r="AH617">
            <v>242511</v>
          </cell>
          <cell r="AI617" t="str">
            <v>อ้อยตอ 1</v>
          </cell>
          <cell r="AJ617" t="str">
            <v>อ้อยตอ</v>
          </cell>
          <cell r="AK617"/>
          <cell r="AL617" t="str">
            <v>Sup</v>
          </cell>
          <cell r="AM617"/>
          <cell r="AN617">
            <v>0</v>
          </cell>
          <cell r="AO617">
            <v>0</v>
          </cell>
          <cell r="AP617"/>
          <cell r="AQ617">
            <v>0</v>
          </cell>
          <cell r="AR617" t="str">
            <v>Sup</v>
          </cell>
          <cell r="AS617">
            <v>0</v>
          </cell>
          <cell r="AT617"/>
          <cell r="AU617"/>
          <cell r="AV617"/>
          <cell r="AW617">
            <v>39.21</v>
          </cell>
          <cell r="AX617" t="str">
            <v>น้ำหยดMove/ราดร่อง</v>
          </cell>
          <cell r="AY617" t="str">
            <v>เครื่องยนต์</v>
          </cell>
          <cell r="AZ617" t="str">
            <v>จ้างเหมา</v>
          </cell>
          <cell r="BA617">
            <v>2</v>
          </cell>
          <cell r="BB617" t="str">
            <v>yes</v>
          </cell>
          <cell r="BC617" t="str">
            <v>KK-3</v>
          </cell>
          <cell r="BD617">
            <v>1.85</v>
          </cell>
          <cell r="BE617" t="str">
            <v>คู่</v>
          </cell>
          <cell r="BF617" t="str">
            <v xml:space="preserve">ทราย </v>
          </cell>
          <cell r="BG617" t="str">
            <v>ผ่าน</v>
          </cell>
          <cell r="BH617" t="str">
            <v>รถตัด</v>
          </cell>
        </row>
        <row r="618">
          <cell r="G618">
            <v>219</v>
          </cell>
          <cell r="H618" t="str">
            <v>BSC</v>
          </cell>
          <cell r="I618"/>
          <cell r="J618">
            <v>18.84</v>
          </cell>
          <cell r="K618">
            <v>18.84</v>
          </cell>
          <cell r="L618"/>
          <cell r="M618"/>
          <cell r="N618" t="str">
            <v>ให้ชาวไร่เช่า</v>
          </cell>
          <cell r="O618" t="str">
            <v>แผนปลูกยูคา</v>
          </cell>
          <cell r="P618"/>
          <cell r="Q618">
            <v>0</v>
          </cell>
          <cell r="R618">
            <v>18.84</v>
          </cell>
          <cell r="S618"/>
          <cell r="T618"/>
          <cell r="U618"/>
          <cell r="V618"/>
          <cell r="W618">
            <v>0</v>
          </cell>
          <cell r="X618"/>
          <cell r="Y618"/>
          <cell r="Z618"/>
          <cell r="AA618"/>
          <cell r="AB618"/>
          <cell r="AC618"/>
          <cell r="AD618"/>
          <cell r="AE618"/>
          <cell r="AF618"/>
          <cell r="AG618">
            <v>0</v>
          </cell>
          <cell r="AH618"/>
          <cell r="AI618"/>
          <cell r="AJ618"/>
          <cell r="AK618"/>
          <cell r="AL618">
            <v>0</v>
          </cell>
          <cell r="AM618"/>
          <cell r="AN618">
            <v>0</v>
          </cell>
          <cell r="AO618">
            <v>0</v>
          </cell>
          <cell r="AP618"/>
          <cell r="AQ618">
            <v>0</v>
          </cell>
          <cell r="AR618"/>
          <cell r="AS618"/>
          <cell r="AT618"/>
          <cell r="AU618"/>
          <cell r="AV618"/>
          <cell r="AW618"/>
          <cell r="AX618"/>
          <cell r="AY618"/>
          <cell r="AZ618"/>
          <cell r="BA618"/>
          <cell r="BB618"/>
          <cell r="BC618"/>
          <cell r="BD618"/>
          <cell r="BE618"/>
          <cell r="BF618" t="str">
            <v xml:space="preserve">ทราย </v>
          </cell>
          <cell r="BG618"/>
          <cell r="BH618"/>
        </row>
        <row r="619">
          <cell r="G619">
            <v>220</v>
          </cell>
          <cell r="H619"/>
          <cell r="I619"/>
          <cell r="J619">
            <v>19.3</v>
          </cell>
          <cell r="K619">
            <v>19.3</v>
          </cell>
          <cell r="L619"/>
          <cell r="M619"/>
          <cell r="N619" t="str">
            <v>ให้ชาวไร่เช่า</v>
          </cell>
          <cell r="O619" t="str">
            <v>แผนปลูกยูคา</v>
          </cell>
          <cell r="P619"/>
          <cell r="Q619">
            <v>0</v>
          </cell>
          <cell r="R619">
            <v>19.3</v>
          </cell>
          <cell r="S619"/>
          <cell r="T619"/>
          <cell r="U619"/>
          <cell r="V619"/>
          <cell r="W619">
            <v>0</v>
          </cell>
          <cell r="X619"/>
          <cell r="Y619"/>
          <cell r="Z619"/>
          <cell r="AA619"/>
          <cell r="AB619"/>
          <cell r="AC619"/>
          <cell r="AD619"/>
          <cell r="AE619"/>
          <cell r="AF619"/>
          <cell r="AG619">
            <v>0</v>
          </cell>
          <cell r="AH619"/>
          <cell r="AI619"/>
          <cell r="AJ619"/>
          <cell r="AK619"/>
          <cell r="AL619">
            <v>0</v>
          </cell>
          <cell r="AM619"/>
          <cell r="AN619">
            <v>0</v>
          </cell>
          <cell r="AO619">
            <v>0</v>
          </cell>
          <cell r="AP619"/>
          <cell r="AQ619">
            <v>0</v>
          </cell>
          <cell r="AR619"/>
          <cell r="AS619"/>
          <cell r="AT619"/>
          <cell r="AU619"/>
          <cell r="AV619"/>
          <cell r="AW619"/>
          <cell r="AX619"/>
          <cell r="AY619"/>
          <cell r="AZ619"/>
          <cell r="BA619"/>
          <cell r="BB619"/>
          <cell r="BC619"/>
          <cell r="BD619"/>
          <cell r="BE619"/>
          <cell r="BF619" t="str">
            <v xml:space="preserve">ทราย </v>
          </cell>
          <cell r="BG619"/>
          <cell r="BH619"/>
        </row>
        <row r="620">
          <cell r="G620">
            <v>222</v>
          </cell>
          <cell r="H620"/>
          <cell r="I620"/>
          <cell r="J620">
            <v>38.130000000000003</v>
          </cell>
          <cell r="K620">
            <v>38.130000000000003</v>
          </cell>
          <cell r="L620"/>
          <cell r="M620"/>
          <cell r="N620" t="str">
            <v>ให้ชาวไร่เช่า</v>
          </cell>
          <cell r="O620" t="str">
            <v>แผนปลูกยูคา</v>
          </cell>
          <cell r="P620"/>
          <cell r="Q620">
            <v>0</v>
          </cell>
          <cell r="R620">
            <v>38.130000000000003</v>
          </cell>
          <cell r="S620"/>
          <cell r="T620"/>
          <cell r="U620"/>
          <cell r="V620"/>
          <cell r="W620">
            <v>0</v>
          </cell>
          <cell r="X620"/>
          <cell r="Y620"/>
          <cell r="Z620"/>
          <cell r="AA620"/>
          <cell r="AB620"/>
          <cell r="AC620"/>
          <cell r="AD620"/>
          <cell r="AE620"/>
          <cell r="AF620"/>
          <cell r="AG620">
            <v>0</v>
          </cell>
          <cell r="AH620"/>
          <cell r="AI620"/>
          <cell r="AJ620"/>
          <cell r="AK620"/>
          <cell r="AL620">
            <v>0</v>
          </cell>
          <cell r="AM620"/>
          <cell r="AN620">
            <v>0</v>
          </cell>
          <cell r="AO620">
            <v>0</v>
          </cell>
          <cell r="AP620"/>
          <cell r="AQ620">
            <v>0</v>
          </cell>
          <cell r="AR620"/>
          <cell r="AS620"/>
          <cell r="AT620"/>
          <cell r="AU620"/>
          <cell r="AV620"/>
          <cell r="AW620"/>
          <cell r="AX620"/>
          <cell r="AY620"/>
          <cell r="AZ620"/>
          <cell r="BA620"/>
          <cell r="BB620"/>
          <cell r="BC620"/>
          <cell r="BD620"/>
          <cell r="BE620"/>
          <cell r="BF620" t="str">
            <v xml:space="preserve">ทราย </v>
          </cell>
          <cell r="BG620"/>
          <cell r="BH620"/>
        </row>
        <row r="621">
          <cell r="G621">
            <v>223</v>
          </cell>
          <cell r="H621"/>
          <cell r="I621"/>
          <cell r="J621">
            <v>39.89</v>
          </cell>
          <cell r="K621">
            <v>39.89</v>
          </cell>
          <cell r="L621"/>
          <cell r="M621"/>
          <cell r="N621" t="str">
            <v>ให้ชาวไร่เช่า</v>
          </cell>
          <cell r="O621" t="str">
            <v>แผนปลูกยูคา</v>
          </cell>
          <cell r="P621"/>
          <cell r="Q621">
            <v>0</v>
          </cell>
          <cell r="R621">
            <v>39.89</v>
          </cell>
          <cell r="S621"/>
          <cell r="T621"/>
          <cell r="U621"/>
          <cell r="V621"/>
          <cell r="W621">
            <v>0</v>
          </cell>
          <cell r="X621"/>
          <cell r="Y621"/>
          <cell r="Z621"/>
          <cell r="AA621"/>
          <cell r="AB621"/>
          <cell r="AC621"/>
          <cell r="AD621"/>
          <cell r="AE621"/>
          <cell r="AF621"/>
          <cell r="AG621">
            <v>0</v>
          </cell>
          <cell r="AH621"/>
          <cell r="AI621"/>
          <cell r="AJ621"/>
          <cell r="AK621"/>
          <cell r="AL621">
            <v>0</v>
          </cell>
          <cell r="AM621"/>
          <cell r="AN621">
            <v>0</v>
          </cell>
          <cell r="AO621">
            <v>0</v>
          </cell>
          <cell r="AP621"/>
          <cell r="AQ621">
            <v>0</v>
          </cell>
          <cell r="AR621"/>
          <cell r="AS621"/>
          <cell r="AT621"/>
          <cell r="AU621"/>
          <cell r="AV621"/>
          <cell r="AW621"/>
          <cell r="AX621"/>
          <cell r="AY621"/>
          <cell r="AZ621"/>
          <cell r="BA621"/>
          <cell r="BB621"/>
          <cell r="BC621"/>
          <cell r="BD621"/>
          <cell r="BE621"/>
          <cell r="BF621" t="str">
            <v xml:space="preserve">ทราย </v>
          </cell>
          <cell r="BG621"/>
          <cell r="BH621"/>
        </row>
        <row r="622">
          <cell r="G622">
            <v>225</v>
          </cell>
          <cell r="H622" t="str">
            <v>BSC</v>
          </cell>
          <cell r="I622"/>
          <cell r="J622">
            <v>20.25</v>
          </cell>
          <cell r="K622">
            <v>20.25</v>
          </cell>
          <cell r="L622"/>
          <cell r="M622"/>
          <cell r="N622" t="str">
            <v>อ้อยตอ 2</v>
          </cell>
          <cell r="O622"/>
          <cell r="P622"/>
          <cell r="Q622">
            <v>0</v>
          </cell>
          <cell r="R622"/>
          <cell r="S622"/>
          <cell r="T622"/>
          <cell r="U622">
            <v>20.25</v>
          </cell>
          <cell r="V622"/>
          <cell r="W622">
            <v>20.25</v>
          </cell>
          <cell r="X622">
            <v>192.375</v>
          </cell>
          <cell r="Y622">
            <v>9.5</v>
          </cell>
          <cell r="Z622">
            <v>4920.75</v>
          </cell>
          <cell r="AA622">
            <v>243</v>
          </cell>
          <cell r="AB622">
            <v>243</v>
          </cell>
          <cell r="AC622">
            <v>12</v>
          </cell>
          <cell r="AD622">
            <v>243</v>
          </cell>
          <cell r="AE622">
            <v>12</v>
          </cell>
          <cell r="AF622"/>
          <cell r="AG622">
            <v>9.8651851851851848</v>
          </cell>
          <cell r="AH622">
            <v>242513</v>
          </cell>
          <cell r="AI622" t="str">
            <v>อ้อยตอ 2</v>
          </cell>
          <cell r="AJ622" t="str">
            <v>อ้อยตอ</v>
          </cell>
          <cell r="AK622"/>
          <cell r="AL622" t="str">
            <v>Sup</v>
          </cell>
          <cell r="AM622"/>
          <cell r="AN622">
            <v>0</v>
          </cell>
          <cell r="AO622">
            <v>0</v>
          </cell>
          <cell r="AP622" t="str">
            <v>เจาะบ่อบาดาล(2) บ่อ+ซับเมิร์ท-Lafat</v>
          </cell>
          <cell r="AQ622">
            <v>0</v>
          </cell>
          <cell r="AR622" t="str">
            <v>Sup</v>
          </cell>
          <cell r="AS622">
            <v>0</v>
          </cell>
          <cell r="AT622"/>
          <cell r="AU622"/>
          <cell r="AV622"/>
          <cell r="AW622">
            <v>20.25</v>
          </cell>
          <cell r="AX622" t="str">
            <v>น้ำหยดMove/ราดร่อง</v>
          </cell>
          <cell r="AY622" t="str">
            <v>เครื่องยนต์</v>
          </cell>
          <cell r="AZ622" t="str">
            <v>จ้างเหมา</v>
          </cell>
          <cell r="BA622">
            <v>2</v>
          </cell>
          <cell r="BB622" t="str">
            <v>yes</v>
          </cell>
          <cell r="BC622" t="str">
            <v>KK-3</v>
          </cell>
          <cell r="BD622">
            <v>1.85</v>
          </cell>
          <cell r="BE622" t="str">
            <v>คู่</v>
          </cell>
          <cell r="BF622" t="str">
            <v>เหนียว</v>
          </cell>
          <cell r="BG622" t="str">
            <v>ผ่าน</v>
          </cell>
          <cell r="BH622" t="str">
            <v>รถตัด</v>
          </cell>
        </row>
        <row r="623">
          <cell r="G623">
            <v>228</v>
          </cell>
          <cell r="H623"/>
          <cell r="I623"/>
          <cell r="J623">
            <v>41.11</v>
          </cell>
          <cell r="K623">
            <v>41.11</v>
          </cell>
          <cell r="L623"/>
          <cell r="M623"/>
          <cell r="N623" t="str">
            <v>อ้อยตอ 2</v>
          </cell>
          <cell r="O623"/>
          <cell r="P623"/>
          <cell r="Q623">
            <v>0</v>
          </cell>
          <cell r="R623"/>
          <cell r="S623"/>
          <cell r="T623"/>
          <cell r="U623">
            <v>41.11</v>
          </cell>
          <cell r="V623"/>
          <cell r="W623">
            <v>41.11</v>
          </cell>
          <cell r="X623">
            <v>493.32</v>
          </cell>
          <cell r="Y623">
            <v>12</v>
          </cell>
          <cell r="Z623">
            <v>20280.385200000001</v>
          </cell>
          <cell r="AA623">
            <v>493.32</v>
          </cell>
          <cell r="AB623">
            <v>493.32</v>
          </cell>
          <cell r="AC623">
            <v>12</v>
          </cell>
          <cell r="AD623">
            <v>493.32</v>
          </cell>
          <cell r="AE623">
            <v>12</v>
          </cell>
          <cell r="AF623"/>
          <cell r="AG623">
            <v>12.27584529311603</v>
          </cell>
          <cell r="AH623">
            <v>242515</v>
          </cell>
          <cell r="AI623" t="str">
            <v>อ้อยตอ 2</v>
          </cell>
          <cell r="AJ623" t="str">
            <v>อ้อยตอ</v>
          </cell>
          <cell r="AK623"/>
          <cell r="AL623" t="str">
            <v>Sup</v>
          </cell>
          <cell r="AM623"/>
          <cell r="AN623">
            <v>0</v>
          </cell>
          <cell r="AO623">
            <v>0</v>
          </cell>
          <cell r="AP623" t="str">
            <v>เจาะบ่อบาดาล(2) บ่อ+ซับเมิร์ท-Lafat</v>
          </cell>
          <cell r="AQ623">
            <v>0</v>
          </cell>
          <cell r="AR623" t="str">
            <v>Sup</v>
          </cell>
          <cell r="AS623">
            <v>0</v>
          </cell>
          <cell r="AT623"/>
          <cell r="AU623"/>
          <cell r="AV623"/>
          <cell r="AW623">
            <v>41.11</v>
          </cell>
          <cell r="AX623" t="str">
            <v>น้ำหยดMove/ราดร่อง</v>
          </cell>
          <cell r="AY623" t="str">
            <v>เครื่องยนต์</v>
          </cell>
          <cell r="AZ623" t="str">
            <v>จ้างเหมา</v>
          </cell>
          <cell r="BA623">
            <v>2</v>
          </cell>
          <cell r="BB623" t="str">
            <v>yes</v>
          </cell>
          <cell r="BC623" t="str">
            <v>KK-3</v>
          </cell>
          <cell r="BD623">
            <v>1.85</v>
          </cell>
          <cell r="BE623" t="str">
            <v>คู่</v>
          </cell>
          <cell r="BF623" t="str">
            <v>เหนียว</v>
          </cell>
          <cell r="BG623" t="str">
            <v>ผ่าน</v>
          </cell>
          <cell r="BH623" t="str">
            <v>รถตัด</v>
          </cell>
        </row>
        <row r="624">
          <cell r="G624">
            <v>230</v>
          </cell>
          <cell r="H624"/>
          <cell r="I624"/>
          <cell r="J624">
            <v>46.98</v>
          </cell>
          <cell r="K624">
            <v>49.3</v>
          </cell>
          <cell r="L624"/>
          <cell r="M624"/>
          <cell r="N624" t="str">
            <v>อ้อยตุลาคม</v>
          </cell>
          <cell r="O624"/>
          <cell r="P624"/>
          <cell r="Q624">
            <v>0</v>
          </cell>
          <cell r="R624">
            <v>2.3200000000000003</v>
          </cell>
          <cell r="S624"/>
          <cell r="T624"/>
          <cell r="U624">
            <v>46.98</v>
          </cell>
          <cell r="V624"/>
          <cell r="W624">
            <v>46.98</v>
          </cell>
          <cell r="X624">
            <v>751.68</v>
          </cell>
          <cell r="Y624">
            <v>16</v>
          </cell>
          <cell r="Z624">
            <v>33106.805999999997</v>
          </cell>
          <cell r="AA624">
            <v>704.69999999999993</v>
          </cell>
          <cell r="AB624">
            <v>704.69999999999993</v>
          </cell>
          <cell r="AC624">
            <v>15</v>
          </cell>
          <cell r="AD624">
            <v>751.68</v>
          </cell>
          <cell r="AE624">
            <v>16</v>
          </cell>
          <cell r="AF624"/>
          <cell r="AG624">
            <v>0</v>
          </cell>
          <cell r="AH624">
            <v>242491</v>
          </cell>
          <cell r="AI624" t="str">
            <v>อ้อยตุลาคม</v>
          </cell>
          <cell r="AJ624" t="str">
            <v>อ้อยปลูก</v>
          </cell>
          <cell r="AK624"/>
          <cell r="AL624" t="str">
            <v>Rain</v>
          </cell>
          <cell r="AM624"/>
          <cell r="AN624">
            <v>0</v>
          </cell>
          <cell r="AO624">
            <v>0</v>
          </cell>
          <cell r="AP624" t="str">
            <v>เจาะบ่อบาดาล(1) บ่อ+โซล่า-Lafat</v>
          </cell>
          <cell r="AQ624">
            <v>0</v>
          </cell>
          <cell r="AR624" t="str">
            <v>Sup</v>
          </cell>
          <cell r="AS624">
            <v>0</v>
          </cell>
          <cell r="AT624"/>
          <cell r="AU624"/>
          <cell r="AV624"/>
          <cell r="AW624">
            <v>46.98</v>
          </cell>
          <cell r="AX624" t="str">
            <v>น้ำหยดMove/ราดร่อง</v>
          </cell>
          <cell r="AY624" t="str">
            <v>เครื่องยนต์</v>
          </cell>
          <cell r="AZ624" t="str">
            <v>จ้างเหมา</v>
          </cell>
          <cell r="BA624">
            <v>2</v>
          </cell>
          <cell r="BB624" t="str">
            <v>yes</v>
          </cell>
          <cell r="BC624" t="str">
            <v>KK-3</v>
          </cell>
          <cell r="BD624">
            <v>1.85</v>
          </cell>
          <cell r="BE624" t="str">
            <v>คู่</v>
          </cell>
          <cell r="BF624" t="str">
            <v>เหนียว</v>
          </cell>
          <cell r="BG624" t="str">
            <v>ผ่าน</v>
          </cell>
          <cell r="BH624" t="str">
            <v>รถตัด</v>
          </cell>
        </row>
        <row r="625">
          <cell r="G625">
            <v>232</v>
          </cell>
          <cell r="H625"/>
          <cell r="I625"/>
          <cell r="J625">
            <v>16.84</v>
          </cell>
          <cell r="K625">
            <v>16.84</v>
          </cell>
          <cell r="L625"/>
          <cell r="M625"/>
          <cell r="N625" t="str">
            <v>ให้ชาวไร่เช่า</v>
          </cell>
          <cell r="O625" t="str">
            <v>พื้นที่ลุ่ม-น้ำขัง</v>
          </cell>
          <cell r="P625"/>
          <cell r="Q625">
            <v>0</v>
          </cell>
          <cell r="R625">
            <v>16.84</v>
          </cell>
          <cell r="S625"/>
          <cell r="T625"/>
          <cell r="U625"/>
          <cell r="V625"/>
          <cell r="W625">
            <v>0</v>
          </cell>
          <cell r="X625"/>
          <cell r="Y625"/>
          <cell r="Z625"/>
          <cell r="AA625"/>
          <cell r="AB625"/>
          <cell r="AC625"/>
          <cell r="AD625"/>
          <cell r="AE625"/>
          <cell r="AF625"/>
          <cell r="AG625">
            <v>0</v>
          </cell>
          <cell r="AH625"/>
          <cell r="AI625"/>
          <cell r="AJ625"/>
          <cell r="AK625"/>
          <cell r="AL625">
            <v>0</v>
          </cell>
          <cell r="AM625"/>
          <cell r="AN625">
            <v>0</v>
          </cell>
          <cell r="AO625">
            <v>0</v>
          </cell>
          <cell r="AP625"/>
          <cell r="AQ625">
            <v>0</v>
          </cell>
          <cell r="AR625"/>
          <cell r="AS625"/>
          <cell r="AT625"/>
          <cell r="AU625"/>
          <cell r="AV625"/>
          <cell r="AW625"/>
          <cell r="AX625"/>
          <cell r="AY625"/>
          <cell r="AZ625"/>
          <cell r="BA625"/>
          <cell r="BB625"/>
          <cell r="BC625"/>
          <cell r="BD625"/>
          <cell r="BE625"/>
          <cell r="BF625" t="str">
            <v>เหนียว</v>
          </cell>
          <cell r="BG625"/>
          <cell r="BH625"/>
        </row>
        <row r="626">
          <cell r="G626">
            <v>233</v>
          </cell>
          <cell r="H626" t="str">
            <v>BSC</v>
          </cell>
          <cell r="I626"/>
          <cell r="J626">
            <v>20.650000000000002</v>
          </cell>
          <cell r="K626">
            <v>20.650000000000002</v>
          </cell>
          <cell r="L626"/>
          <cell r="M626"/>
          <cell r="N626" t="str">
            <v>ให้ชาวไร่เช่า</v>
          </cell>
          <cell r="O626" t="str">
            <v>ลงปลูกไม่ได้</v>
          </cell>
          <cell r="P626"/>
          <cell r="Q626">
            <v>0</v>
          </cell>
          <cell r="R626">
            <v>20.650000000000002</v>
          </cell>
          <cell r="S626"/>
          <cell r="T626"/>
          <cell r="U626"/>
          <cell r="V626"/>
          <cell r="W626">
            <v>0</v>
          </cell>
          <cell r="X626"/>
          <cell r="Y626"/>
          <cell r="Z626"/>
          <cell r="AA626"/>
          <cell r="AB626"/>
          <cell r="AC626"/>
          <cell r="AD626"/>
          <cell r="AE626"/>
          <cell r="AF626"/>
          <cell r="AG626">
            <v>0</v>
          </cell>
          <cell r="AH626"/>
          <cell r="AI626"/>
          <cell r="AJ626"/>
          <cell r="AK626"/>
          <cell r="AL626" t="str">
            <v>Sup</v>
          </cell>
          <cell r="AM626"/>
          <cell r="AN626">
            <v>0</v>
          </cell>
          <cell r="AO626">
            <v>0</v>
          </cell>
          <cell r="AP626"/>
          <cell r="AQ626">
            <v>0</v>
          </cell>
          <cell r="AR626"/>
          <cell r="AS626"/>
          <cell r="AT626"/>
          <cell r="AU626"/>
          <cell r="AV626"/>
          <cell r="AW626"/>
          <cell r="AX626"/>
          <cell r="AY626"/>
          <cell r="AZ626"/>
          <cell r="BA626"/>
          <cell r="BB626"/>
          <cell r="BC626"/>
          <cell r="BD626"/>
          <cell r="BE626"/>
          <cell r="BF626" t="str">
            <v>เหนียว</v>
          </cell>
          <cell r="BG626"/>
          <cell r="BH626"/>
        </row>
        <row r="627">
          <cell r="G627">
            <v>234</v>
          </cell>
          <cell r="H627" t="str">
            <v>BSC</v>
          </cell>
          <cell r="I627"/>
          <cell r="J627">
            <v>22.26</v>
          </cell>
          <cell r="K627">
            <v>22.26</v>
          </cell>
          <cell r="L627"/>
          <cell r="M627"/>
          <cell r="N627" t="str">
            <v>ให้ชาวไร่เช่า</v>
          </cell>
          <cell r="O627"/>
          <cell r="P627"/>
          <cell r="Q627">
            <v>0</v>
          </cell>
          <cell r="R627">
            <v>22.26</v>
          </cell>
          <cell r="S627"/>
          <cell r="T627"/>
          <cell r="U627"/>
          <cell r="V627"/>
          <cell r="W627">
            <v>0</v>
          </cell>
          <cell r="X627"/>
          <cell r="Y627"/>
          <cell r="Z627"/>
          <cell r="AA627"/>
          <cell r="AB627"/>
          <cell r="AC627"/>
          <cell r="AD627"/>
          <cell r="AE627"/>
          <cell r="AF627"/>
          <cell r="AG627">
            <v>0</v>
          </cell>
          <cell r="AH627"/>
          <cell r="AI627"/>
          <cell r="AJ627"/>
          <cell r="AK627"/>
          <cell r="AL627" t="str">
            <v>Rain</v>
          </cell>
          <cell r="AM627"/>
          <cell r="AN627">
            <v>0</v>
          </cell>
          <cell r="AO627">
            <v>0</v>
          </cell>
          <cell r="AP627"/>
          <cell r="AQ627">
            <v>0</v>
          </cell>
          <cell r="AR627"/>
          <cell r="AS627"/>
          <cell r="AT627"/>
          <cell r="AU627"/>
          <cell r="AV627"/>
          <cell r="AW627"/>
          <cell r="AX627"/>
          <cell r="AY627"/>
          <cell r="AZ627"/>
          <cell r="BA627"/>
          <cell r="BB627"/>
          <cell r="BC627"/>
          <cell r="BD627"/>
          <cell r="BE627"/>
          <cell r="BF627" t="str">
            <v>เหนียว</v>
          </cell>
          <cell r="BG627"/>
          <cell r="BH627"/>
        </row>
        <row r="628">
          <cell r="G628">
            <v>235</v>
          </cell>
          <cell r="H628" t="str">
            <v>BSC</v>
          </cell>
          <cell r="I628"/>
          <cell r="J628">
            <v>21.31</v>
          </cell>
          <cell r="K628">
            <v>21.31</v>
          </cell>
          <cell r="L628"/>
          <cell r="M628"/>
          <cell r="N628" t="str">
            <v>ให้ชาวไร่เช่า</v>
          </cell>
          <cell r="O628"/>
          <cell r="P628"/>
          <cell r="Q628">
            <v>0</v>
          </cell>
          <cell r="R628">
            <v>21.31</v>
          </cell>
          <cell r="S628"/>
          <cell r="T628"/>
          <cell r="U628"/>
          <cell r="V628"/>
          <cell r="W628">
            <v>0</v>
          </cell>
          <cell r="X628"/>
          <cell r="Y628"/>
          <cell r="Z628"/>
          <cell r="AA628"/>
          <cell r="AB628"/>
          <cell r="AC628"/>
          <cell r="AD628"/>
          <cell r="AE628"/>
          <cell r="AF628"/>
          <cell r="AG628">
            <v>0</v>
          </cell>
          <cell r="AH628"/>
          <cell r="AI628"/>
          <cell r="AJ628"/>
          <cell r="AK628"/>
          <cell r="AL628" t="str">
            <v>Sup</v>
          </cell>
          <cell r="AM628"/>
          <cell r="AN628">
            <v>0</v>
          </cell>
          <cell r="AO628">
            <v>0</v>
          </cell>
          <cell r="AP628"/>
          <cell r="AQ628">
            <v>0</v>
          </cell>
          <cell r="AR628"/>
          <cell r="AS628"/>
          <cell r="AT628"/>
          <cell r="AU628"/>
          <cell r="AV628"/>
          <cell r="AW628"/>
          <cell r="AX628"/>
          <cell r="AY628"/>
          <cell r="AZ628"/>
          <cell r="BA628"/>
          <cell r="BB628"/>
          <cell r="BC628"/>
          <cell r="BD628"/>
          <cell r="BE628"/>
          <cell r="BF628" t="str">
            <v>เหนียว</v>
          </cell>
          <cell r="BG628"/>
          <cell r="BH628"/>
        </row>
        <row r="629">
          <cell r="G629">
            <v>236</v>
          </cell>
          <cell r="H629" t="str">
            <v>BSC</v>
          </cell>
          <cell r="I629"/>
          <cell r="J629">
            <v>19.04</v>
          </cell>
          <cell r="K629">
            <v>19.04</v>
          </cell>
          <cell r="L629"/>
          <cell r="M629"/>
          <cell r="N629" t="str">
            <v>ให้ชาวไร่เช่า</v>
          </cell>
          <cell r="O629"/>
          <cell r="P629"/>
          <cell r="Q629">
            <v>0</v>
          </cell>
          <cell r="R629">
            <v>19.04</v>
          </cell>
          <cell r="S629"/>
          <cell r="T629"/>
          <cell r="U629"/>
          <cell r="V629"/>
          <cell r="W629">
            <v>0</v>
          </cell>
          <cell r="X629"/>
          <cell r="Y629"/>
          <cell r="Z629"/>
          <cell r="AA629"/>
          <cell r="AB629"/>
          <cell r="AC629"/>
          <cell r="AD629"/>
          <cell r="AE629"/>
          <cell r="AF629"/>
          <cell r="AG629">
            <v>0</v>
          </cell>
          <cell r="AH629"/>
          <cell r="AI629"/>
          <cell r="AJ629"/>
          <cell r="AK629"/>
          <cell r="AL629" t="str">
            <v>Sup</v>
          </cell>
          <cell r="AM629"/>
          <cell r="AN629">
            <v>0</v>
          </cell>
          <cell r="AO629">
            <v>0</v>
          </cell>
          <cell r="AP629"/>
          <cell r="AQ629">
            <v>0</v>
          </cell>
          <cell r="AR629"/>
          <cell r="AS629"/>
          <cell r="AT629"/>
          <cell r="AU629"/>
          <cell r="AV629"/>
          <cell r="AW629"/>
          <cell r="AX629"/>
          <cell r="AY629"/>
          <cell r="AZ629"/>
          <cell r="BA629"/>
          <cell r="BB629"/>
          <cell r="BC629"/>
          <cell r="BD629"/>
          <cell r="BE629"/>
          <cell r="BF629" t="str">
            <v xml:space="preserve">ทราย </v>
          </cell>
          <cell r="BG629"/>
          <cell r="BH629"/>
        </row>
        <row r="630">
          <cell r="G630">
            <v>238</v>
          </cell>
          <cell r="H630" t="str">
            <v>BSC</v>
          </cell>
          <cell r="I630"/>
          <cell r="J630">
            <v>38.43</v>
          </cell>
          <cell r="K630">
            <v>38.43</v>
          </cell>
          <cell r="L630"/>
          <cell r="M630"/>
          <cell r="N630" t="str">
            <v>ให้ชาวไร่เช่า</v>
          </cell>
          <cell r="O630"/>
          <cell r="P630"/>
          <cell r="Q630"/>
          <cell r="R630">
            <v>38.43</v>
          </cell>
          <cell r="S630"/>
          <cell r="T630"/>
          <cell r="U630"/>
          <cell r="V630"/>
          <cell r="W630">
            <v>0</v>
          </cell>
          <cell r="X630"/>
          <cell r="Y630"/>
          <cell r="Z630"/>
          <cell r="AA630"/>
          <cell r="AB630"/>
          <cell r="AC630"/>
          <cell r="AD630"/>
          <cell r="AE630"/>
          <cell r="AF630"/>
          <cell r="AG630">
            <v>0</v>
          </cell>
          <cell r="AH630"/>
          <cell r="AI630"/>
          <cell r="AJ630"/>
          <cell r="AK630"/>
          <cell r="AL630" t="str">
            <v>Sup</v>
          </cell>
          <cell r="AM630"/>
          <cell r="AN630">
            <v>0</v>
          </cell>
          <cell r="AO630">
            <v>0</v>
          </cell>
          <cell r="AP630"/>
          <cell r="AQ630">
            <v>0</v>
          </cell>
          <cell r="AR630"/>
          <cell r="AS630"/>
          <cell r="AT630"/>
          <cell r="AU630"/>
          <cell r="AV630"/>
          <cell r="AW630"/>
          <cell r="AX630"/>
          <cell r="AY630"/>
          <cell r="AZ630"/>
          <cell r="BA630"/>
          <cell r="BB630"/>
          <cell r="BC630"/>
          <cell r="BD630"/>
          <cell r="BE630"/>
          <cell r="BF630" t="str">
            <v xml:space="preserve">ทราย </v>
          </cell>
          <cell r="BG630"/>
          <cell r="BH630"/>
        </row>
        <row r="631">
          <cell r="G631">
            <v>239</v>
          </cell>
          <cell r="H631" t="str">
            <v>BSC</v>
          </cell>
          <cell r="I631"/>
          <cell r="J631">
            <v>17.079999999999998</v>
          </cell>
          <cell r="K631">
            <v>17.079999999999998</v>
          </cell>
          <cell r="L631"/>
          <cell r="M631"/>
          <cell r="N631" t="str">
            <v>ให้ชาวไร่เช่า</v>
          </cell>
          <cell r="O631"/>
          <cell r="P631"/>
          <cell r="Q631">
            <v>0</v>
          </cell>
          <cell r="R631">
            <v>17.079999999999998</v>
          </cell>
          <cell r="S631"/>
          <cell r="T631"/>
          <cell r="U631"/>
          <cell r="V631"/>
          <cell r="W631">
            <v>0</v>
          </cell>
          <cell r="X631"/>
          <cell r="Y631"/>
          <cell r="Z631"/>
          <cell r="AA631"/>
          <cell r="AB631"/>
          <cell r="AC631"/>
          <cell r="AD631"/>
          <cell r="AE631"/>
          <cell r="AF631"/>
          <cell r="AG631">
            <v>0</v>
          </cell>
          <cell r="AH631"/>
          <cell r="AI631"/>
          <cell r="AJ631"/>
          <cell r="AK631"/>
          <cell r="AL631" t="str">
            <v>Sup</v>
          </cell>
          <cell r="AM631"/>
          <cell r="AN631">
            <v>2338</v>
          </cell>
          <cell r="AO631">
            <v>233.8</v>
          </cell>
          <cell r="AP631"/>
          <cell r="AQ631">
            <v>0</v>
          </cell>
          <cell r="AR631"/>
          <cell r="AS631"/>
          <cell r="AT631"/>
          <cell r="AU631"/>
          <cell r="AV631"/>
          <cell r="AW631"/>
          <cell r="AX631"/>
          <cell r="AY631"/>
          <cell r="AZ631"/>
          <cell r="BA631"/>
          <cell r="BB631"/>
          <cell r="BC631"/>
          <cell r="BD631"/>
          <cell r="BE631"/>
          <cell r="BF631" t="str">
            <v>เหนียว</v>
          </cell>
          <cell r="BG631"/>
          <cell r="BH631"/>
        </row>
        <row r="632">
          <cell r="G632">
            <v>240</v>
          </cell>
          <cell r="H632" t="str">
            <v>BSC</v>
          </cell>
          <cell r="I632"/>
          <cell r="J632">
            <v>11.44</v>
          </cell>
          <cell r="K632">
            <v>11.44</v>
          </cell>
          <cell r="L632"/>
          <cell r="M632"/>
          <cell r="N632" t="str">
            <v>ให้ชาวไร่เช่า</v>
          </cell>
          <cell r="O632"/>
          <cell r="P632"/>
          <cell r="Q632">
            <v>0</v>
          </cell>
          <cell r="R632">
            <v>11.44</v>
          </cell>
          <cell r="S632"/>
          <cell r="T632"/>
          <cell r="U632"/>
          <cell r="V632"/>
          <cell r="W632">
            <v>0</v>
          </cell>
          <cell r="X632"/>
          <cell r="Y632"/>
          <cell r="Z632"/>
          <cell r="AA632"/>
          <cell r="AB632"/>
          <cell r="AC632"/>
          <cell r="AD632"/>
          <cell r="AE632"/>
          <cell r="AF632"/>
          <cell r="AG632">
            <v>7.5830419580419584</v>
          </cell>
          <cell r="AH632"/>
          <cell r="AI632"/>
          <cell r="AJ632"/>
          <cell r="AK632"/>
          <cell r="AL632" t="str">
            <v>Rain</v>
          </cell>
          <cell r="AM632"/>
          <cell r="AN632">
            <v>0</v>
          </cell>
          <cell r="AO632">
            <v>0</v>
          </cell>
          <cell r="AP632"/>
          <cell r="AQ632">
            <v>0</v>
          </cell>
          <cell r="AR632"/>
          <cell r="AS632"/>
          <cell r="AT632"/>
          <cell r="AU632"/>
          <cell r="AV632"/>
          <cell r="AW632"/>
          <cell r="AX632"/>
          <cell r="AY632"/>
          <cell r="AZ632"/>
          <cell r="BA632"/>
          <cell r="BB632"/>
          <cell r="BC632"/>
          <cell r="BD632"/>
          <cell r="BE632"/>
          <cell r="BF632" t="str">
            <v>เหนียว</v>
          </cell>
          <cell r="BG632"/>
          <cell r="BH632"/>
        </row>
        <row r="633">
          <cell r="G633">
            <v>241</v>
          </cell>
          <cell r="H633"/>
          <cell r="I633"/>
          <cell r="J633">
            <v>37.58</v>
          </cell>
          <cell r="K633">
            <v>37.58</v>
          </cell>
          <cell r="L633"/>
          <cell r="M633"/>
          <cell r="N633" t="str">
            <v>ให้ชาวไร่เช่า</v>
          </cell>
          <cell r="O633"/>
          <cell r="P633"/>
          <cell r="Q633">
            <v>0</v>
          </cell>
          <cell r="R633">
            <v>37.58</v>
          </cell>
          <cell r="S633"/>
          <cell r="T633"/>
          <cell r="U633"/>
          <cell r="V633"/>
          <cell r="W633">
            <v>0</v>
          </cell>
          <cell r="X633"/>
          <cell r="Y633"/>
          <cell r="Z633"/>
          <cell r="AA633"/>
          <cell r="AB633"/>
          <cell r="AC633"/>
          <cell r="AD633"/>
          <cell r="AE633"/>
          <cell r="AF633"/>
          <cell r="AG633">
            <v>0</v>
          </cell>
          <cell r="AH633"/>
          <cell r="AI633"/>
          <cell r="AJ633"/>
          <cell r="AK633"/>
          <cell r="AL633" t="str">
            <v>Sup</v>
          </cell>
          <cell r="AM633"/>
          <cell r="AN633">
            <v>0</v>
          </cell>
          <cell r="AO633">
            <v>0</v>
          </cell>
          <cell r="AP633"/>
          <cell r="AQ633">
            <v>0</v>
          </cell>
          <cell r="AR633"/>
          <cell r="AS633"/>
          <cell r="AT633"/>
          <cell r="AU633"/>
          <cell r="AV633"/>
          <cell r="AW633"/>
          <cell r="AX633"/>
          <cell r="AY633"/>
          <cell r="AZ633"/>
          <cell r="BA633"/>
          <cell r="BB633"/>
          <cell r="BC633"/>
          <cell r="BD633"/>
          <cell r="BE633"/>
          <cell r="BF633" t="str">
            <v>เหนียว</v>
          </cell>
          <cell r="BG633"/>
          <cell r="BH633"/>
        </row>
        <row r="634">
          <cell r="G634">
            <v>242</v>
          </cell>
          <cell r="H634" t="str">
            <v>BSC</v>
          </cell>
          <cell r="I634"/>
          <cell r="J634">
            <v>10.33</v>
          </cell>
          <cell r="K634">
            <v>10.33</v>
          </cell>
          <cell r="L634"/>
          <cell r="M634"/>
          <cell r="N634" t="str">
            <v>ให้ชาวไร่เช่า</v>
          </cell>
          <cell r="O634"/>
          <cell r="P634"/>
          <cell r="Q634">
            <v>0</v>
          </cell>
          <cell r="R634">
            <v>10.33</v>
          </cell>
          <cell r="S634"/>
          <cell r="T634"/>
          <cell r="U634"/>
          <cell r="V634"/>
          <cell r="W634">
            <v>0</v>
          </cell>
          <cell r="X634"/>
          <cell r="Y634"/>
          <cell r="Z634"/>
          <cell r="AA634"/>
          <cell r="AB634"/>
          <cell r="AC634"/>
          <cell r="AD634"/>
          <cell r="AE634"/>
          <cell r="AF634"/>
          <cell r="AG634">
            <v>0</v>
          </cell>
          <cell r="AH634"/>
          <cell r="AI634"/>
          <cell r="AJ634"/>
          <cell r="AK634"/>
          <cell r="AL634" t="str">
            <v>Sup</v>
          </cell>
          <cell r="AM634"/>
          <cell r="AN634">
            <v>0</v>
          </cell>
          <cell r="AO634">
            <v>0</v>
          </cell>
          <cell r="AP634"/>
          <cell r="AQ634">
            <v>0</v>
          </cell>
          <cell r="AR634"/>
          <cell r="AS634"/>
          <cell r="AT634"/>
          <cell r="AU634"/>
          <cell r="AV634"/>
          <cell r="AW634"/>
          <cell r="AX634"/>
          <cell r="AY634"/>
          <cell r="AZ634"/>
          <cell r="BA634"/>
          <cell r="BB634"/>
          <cell r="BC634"/>
          <cell r="BD634"/>
          <cell r="BE634"/>
          <cell r="BF634" t="str">
            <v>เหนียว</v>
          </cell>
          <cell r="BG634"/>
          <cell r="BH634"/>
        </row>
        <row r="635">
          <cell r="G635">
            <v>243</v>
          </cell>
          <cell r="H635" t="str">
            <v>BSC</v>
          </cell>
          <cell r="I635"/>
          <cell r="J635">
            <v>21.84</v>
          </cell>
          <cell r="K635">
            <v>21.84</v>
          </cell>
          <cell r="L635"/>
          <cell r="M635"/>
          <cell r="N635" t="str">
            <v>ให้ชาวไร่เช่า</v>
          </cell>
          <cell r="O635"/>
          <cell r="P635"/>
          <cell r="Q635">
            <v>0</v>
          </cell>
          <cell r="R635">
            <v>21.84</v>
          </cell>
          <cell r="S635"/>
          <cell r="T635"/>
          <cell r="U635"/>
          <cell r="V635"/>
          <cell r="W635">
            <v>0</v>
          </cell>
          <cell r="X635"/>
          <cell r="Y635"/>
          <cell r="Z635"/>
          <cell r="AA635"/>
          <cell r="AB635"/>
          <cell r="AC635"/>
          <cell r="AD635"/>
          <cell r="AE635"/>
          <cell r="AF635"/>
          <cell r="AG635">
            <v>0</v>
          </cell>
          <cell r="AH635"/>
          <cell r="AI635"/>
          <cell r="AJ635"/>
          <cell r="AK635"/>
          <cell r="AL635" t="str">
            <v>Sup</v>
          </cell>
          <cell r="AM635"/>
          <cell r="AN635">
            <v>0</v>
          </cell>
          <cell r="AO635">
            <v>0</v>
          </cell>
          <cell r="AP635"/>
          <cell r="AQ635">
            <v>0</v>
          </cell>
          <cell r="AR635"/>
          <cell r="AS635"/>
          <cell r="AT635"/>
          <cell r="AU635"/>
          <cell r="AV635"/>
          <cell r="AW635"/>
          <cell r="AX635"/>
          <cell r="AY635"/>
          <cell r="AZ635"/>
          <cell r="BA635"/>
          <cell r="BB635"/>
          <cell r="BC635"/>
          <cell r="BD635"/>
          <cell r="BE635"/>
          <cell r="BF635" t="str">
            <v>เหนียว</v>
          </cell>
          <cell r="BG635"/>
          <cell r="BH635"/>
        </row>
        <row r="636">
          <cell r="G636">
            <v>244</v>
          </cell>
          <cell r="H636" t="str">
            <v>BSC</v>
          </cell>
          <cell r="I636"/>
          <cell r="J636">
            <v>8.07</v>
          </cell>
          <cell r="K636">
            <v>8.07</v>
          </cell>
          <cell r="L636"/>
          <cell r="M636"/>
          <cell r="N636" t="str">
            <v>ให้ชาวไร่เช่า</v>
          </cell>
          <cell r="O636"/>
          <cell r="P636"/>
          <cell r="Q636">
            <v>0</v>
          </cell>
          <cell r="R636">
            <v>8.07</v>
          </cell>
          <cell r="S636"/>
          <cell r="T636"/>
          <cell r="U636"/>
          <cell r="V636"/>
          <cell r="W636">
            <v>0</v>
          </cell>
          <cell r="X636"/>
          <cell r="Y636"/>
          <cell r="Z636"/>
          <cell r="AA636"/>
          <cell r="AB636"/>
          <cell r="AC636"/>
          <cell r="AD636"/>
          <cell r="AE636"/>
          <cell r="AF636"/>
          <cell r="AG636">
            <v>0</v>
          </cell>
          <cell r="AH636"/>
          <cell r="AI636"/>
          <cell r="AJ636"/>
          <cell r="AK636"/>
          <cell r="AL636" t="str">
            <v>Rain</v>
          </cell>
          <cell r="AM636"/>
          <cell r="AN636">
            <v>0</v>
          </cell>
          <cell r="AO636">
            <v>0</v>
          </cell>
          <cell r="AP636"/>
          <cell r="AQ636">
            <v>0</v>
          </cell>
          <cell r="AR636"/>
          <cell r="AS636"/>
          <cell r="AT636"/>
          <cell r="AU636"/>
          <cell r="AV636"/>
          <cell r="AW636"/>
          <cell r="AX636"/>
          <cell r="AY636"/>
          <cell r="AZ636"/>
          <cell r="BA636"/>
          <cell r="BB636"/>
          <cell r="BC636"/>
          <cell r="BD636"/>
          <cell r="BE636"/>
          <cell r="BF636" t="str">
            <v>เหนียว</v>
          </cell>
          <cell r="BG636"/>
          <cell r="BH636"/>
        </row>
        <row r="637">
          <cell r="G637">
            <v>245</v>
          </cell>
          <cell r="H637" t="str">
            <v>BSC</v>
          </cell>
          <cell r="I637"/>
          <cell r="J637">
            <v>22.15</v>
          </cell>
          <cell r="K637">
            <v>22.15</v>
          </cell>
          <cell r="L637"/>
          <cell r="M637"/>
          <cell r="N637" t="str">
            <v>ให้ชาวไร่เช่า</v>
          </cell>
          <cell r="O637"/>
          <cell r="P637"/>
          <cell r="Q637">
            <v>0</v>
          </cell>
          <cell r="R637">
            <v>22.15</v>
          </cell>
          <cell r="S637"/>
          <cell r="T637"/>
          <cell r="U637"/>
          <cell r="V637"/>
          <cell r="W637">
            <v>0</v>
          </cell>
          <cell r="X637"/>
          <cell r="Y637"/>
          <cell r="Z637"/>
          <cell r="AA637"/>
          <cell r="AB637"/>
          <cell r="AC637"/>
          <cell r="AD637"/>
          <cell r="AE637"/>
          <cell r="AF637"/>
          <cell r="AG637">
            <v>5.7814898419864562</v>
          </cell>
          <cell r="AH637"/>
          <cell r="AI637"/>
          <cell r="AJ637"/>
          <cell r="AK637"/>
          <cell r="AL637" t="str">
            <v>Rain</v>
          </cell>
          <cell r="AM637"/>
          <cell r="AN637">
            <v>0</v>
          </cell>
          <cell r="AO637">
            <v>0</v>
          </cell>
          <cell r="AP637"/>
          <cell r="AQ637">
            <v>0</v>
          </cell>
          <cell r="AR637"/>
          <cell r="AS637"/>
          <cell r="AT637"/>
          <cell r="AU637"/>
          <cell r="AV637"/>
          <cell r="AW637"/>
          <cell r="AX637"/>
          <cell r="AY637"/>
          <cell r="AZ637"/>
          <cell r="BA637"/>
          <cell r="BB637"/>
          <cell r="BC637"/>
          <cell r="BD637"/>
          <cell r="BE637"/>
          <cell r="BF637" t="str">
            <v>เหนียว</v>
          </cell>
          <cell r="BG637"/>
          <cell r="BH637"/>
        </row>
        <row r="638">
          <cell r="G638">
            <v>246</v>
          </cell>
          <cell r="H638" t="str">
            <v>BSC</v>
          </cell>
          <cell r="I638"/>
          <cell r="J638">
            <v>8.08</v>
          </cell>
          <cell r="K638">
            <v>8.08</v>
          </cell>
          <cell r="L638"/>
          <cell r="M638"/>
          <cell r="N638" t="str">
            <v>อ้อยตอ 1</v>
          </cell>
          <cell r="O638"/>
          <cell r="P638"/>
          <cell r="Q638">
            <v>0</v>
          </cell>
          <cell r="R638"/>
          <cell r="S638"/>
          <cell r="T638"/>
          <cell r="U638">
            <v>8.08</v>
          </cell>
          <cell r="V638"/>
          <cell r="W638">
            <v>8.08</v>
          </cell>
          <cell r="X638">
            <v>113.12</v>
          </cell>
          <cell r="Y638">
            <v>14</v>
          </cell>
          <cell r="Z638">
            <v>783.43680000000006</v>
          </cell>
          <cell r="AA638">
            <v>96.960000000000008</v>
          </cell>
          <cell r="AB638">
            <v>96.960000000000008</v>
          </cell>
          <cell r="AC638">
            <v>12</v>
          </cell>
          <cell r="AD638">
            <v>96.960000000000008</v>
          </cell>
          <cell r="AE638">
            <v>12</v>
          </cell>
          <cell r="AF638"/>
          <cell r="AG638">
            <v>16.518564356435647</v>
          </cell>
          <cell r="AH638">
            <v>242517</v>
          </cell>
          <cell r="AI638" t="str">
            <v>อ้อยตอ 1</v>
          </cell>
          <cell r="AJ638" t="str">
            <v>อ้อยตอ</v>
          </cell>
          <cell r="AK638"/>
          <cell r="AL638" t="str">
            <v>Sup</v>
          </cell>
          <cell r="AM638"/>
          <cell r="AN638">
            <v>0</v>
          </cell>
          <cell r="AO638">
            <v>0</v>
          </cell>
          <cell r="AP638"/>
          <cell r="AQ638">
            <v>0</v>
          </cell>
          <cell r="AR638" t="str">
            <v>Sup</v>
          </cell>
          <cell r="AS638">
            <v>0</v>
          </cell>
          <cell r="AT638"/>
          <cell r="AU638"/>
          <cell r="AV638"/>
          <cell r="AW638">
            <v>8.08</v>
          </cell>
          <cell r="AX638" t="str">
            <v>น้ำหยดMove/ราดร่อง</v>
          </cell>
          <cell r="AY638" t="str">
            <v>เครื่องยนต์</v>
          </cell>
          <cell r="AZ638" t="str">
            <v>จ้างเหมา</v>
          </cell>
          <cell r="BA638">
            <v>2</v>
          </cell>
          <cell r="BB638" t="str">
            <v>yes</v>
          </cell>
          <cell r="BC638" t="str">
            <v>KK-3</v>
          </cell>
          <cell r="BD638">
            <v>1.85</v>
          </cell>
          <cell r="BE638" t="str">
            <v>คู่</v>
          </cell>
          <cell r="BF638" t="str">
            <v xml:space="preserve">ทราย </v>
          </cell>
          <cell r="BG638" t="str">
            <v>ผ่าน</v>
          </cell>
          <cell r="BH638" t="str">
            <v>รถตัด</v>
          </cell>
        </row>
        <row r="639">
          <cell r="G639">
            <v>247</v>
          </cell>
          <cell r="H639" t="str">
            <v>BSC</v>
          </cell>
          <cell r="I639"/>
          <cell r="J639">
            <v>18.54</v>
          </cell>
          <cell r="K639">
            <v>18.54</v>
          </cell>
          <cell r="L639"/>
          <cell r="M639"/>
          <cell r="N639" t="str">
            <v>ให้ชาวไร่เช่า</v>
          </cell>
          <cell r="O639"/>
          <cell r="P639"/>
          <cell r="Q639">
            <v>0</v>
          </cell>
          <cell r="R639">
            <v>18.54</v>
          </cell>
          <cell r="S639"/>
          <cell r="T639"/>
          <cell r="U639"/>
          <cell r="V639"/>
          <cell r="W639">
            <v>0</v>
          </cell>
          <cell r="X639"/>
          <cell r="Y639"/>
          <cell r="Z639"/>
          <cell r="AA639"/>
          <cell r="AB639"/>
          <cell r="AC639"/>
          <cell r="AD639"/>
          <cell r="AE639"/>
          <cell r="AF639"/>
          <cell r="AG639">
            <v>5.3128371089536142</v>
          </cell>
          <cell r="AH639"/>
          <cell r="AI639"/>
          <cell r="AJ639"/>
          <cell r="AK639"/>
          <cell r="AL639" t="str">
            <v>Sup</v>
          </cell>
          <cell r="AM639"/>
          <cell r="AN639">
            <v>0</v>
          </cell>
          <cell r="AO639">
            <v>0</v>
          </cell>
          <cell r="AP639"/>
          <cell r="AQ639">
            <v>0</v>
          </cell>
          <cell r="AR639"/>
          <cell r="AS639"/>
          <cell r="AT639"/>
          <cell r="AU639"/>
          <cell r="AV639"/>
          <cell r="AW639"/>
          <cell r="AX639"/>
          <cell r="AY639"/>
          <cell r="AZ639"/>
          <cell r="BA639"/>
          <cell r="BB639"/>
          <cell r="BC639"/>
          <cell r="BD639"/>
          <cell r="BE639"/>
          <cell r="BF639" t="str">
            <v xml:space="preserve">ทราย </v>
          </cell>
          <cell r="BG639"/>
          <cell r="BH639"/>
        </row>
        <row r="640">
          <cell r="G640">
            <v>248</v>
          </cell>
          <cell r="H640"/>
          <cell r="I640"/>
          <cell r="J640">
            <v>1.38</v>
          </cell>
          <cell r="K640">
            <v>1.38</v>
          </cell>
          <cell r="L640"/>
          <cell r="M640"/>
          <cell r="N640" t="str">
            <v>ให้ชาวไร่เช่า</v>
          </cell>
          <cell r="O640" t="str">
            <v>พื้นที่ลุ่ม-น้ำขัง</v>
          </cell>
          <cell r="P640"/>
          <cell r="Q640">
            <v>0</v>
          </cell>
          <cell r="R640">
            <v>1.38</v>
          </cell>
          <cell r="S640"/>
          <cell r="T640"/>
          <cell r="U640"/>
          <cell r="V640"/>
          <cell r="W640">
            <v>0</v>
          </cell>
          <cell r="X640"/>
          <cell r="Y640"/>
          <cell r="Z640"/>
          <cell r="AA640"/>
          <cell r="AB640"/>
          <cell r="AC640"/>
          <cell r="AD640"/>
          <cell r="AE640"/>
          <cell r="AF640"/>
          <cell r="AG640">
            <v>0</v>
          </cell>
          <cell r="AH640"/>
          <cell r="AI640"/>
          <cell r="AJ640"/>
          <cell r="AK640"/>
          <cell r="AL640">
            <v>0</v>
          </cell>
          <cell r="AM640"/>
          <cell r="AN640">
            <v>0</v>
          </cell>
          <cell r="AO640">
            <v>0</v>
          </cell>
          <cell r="AP640"/>
          <cell r="AQ640">
            <v>0</v>
          </cell>
          <cell r="AR640"/>
          <cell r="AS640"/>
          <cell r="AT640"/>
          <cell r="AU640"/>
          <cell r="AV640"/>
          <cell r="AW640"/>
          <cell r="AX640"/>
          <cell r="AY640"/>
          <cell r="AZ640"/>
          <cell r="BA640"/>
          <cell r="BB640"/>
          <cell r="BC640"/>
          <cell r="BD640"/>
          <cell r="BE640"/>
          <cell r="BF640" t="str">
            <v xml:space="preserve">ทราย </v>
          </cell>
          <cell r="BG640"/>
          <cell r="BH640"/>
        </row>
        <row r="641">
          <cell r="G641">
            <v>249</v>
          </cell>
          <cell r="H641" t="str">
            <v>BSC</v>
          </cell>
          <cell r="I641"/>
          <cell r="J641">
            <v>42.06</v>
          </cell>
          <cell r="K641">
            <v>42.06</v>
          </cell>
          <cell r="L641"/>
          <cell r="M641"/>
          <cell r="N641" t="str">
            <v>อ้อยตอ 1</v>
          </cell>
          <cell r="O641"/>
          <cell r="P641"/>
          <cell r="Q641">
            <v>0</v>
          </cell>
          <cell r="R641"/>
          <cell r="S641"/>
          <cell r="T641"/>
          <cell r="U641">
            <v>42.06</v>
          </cell>
          <cell r="V641"/>
          <cell r="W641">
            <v>42.06</v>
          </cell>
          <cell r="X641">
            <v>504.72</v>
          </cell>
          <cell r="Y641">
            <v>12</v>
          </cell>
          <cell r="Z641">
            <v>22997.566800000001</v>
          </cell>
          <cell r="AA641">
            <v>546.78</v>
          </cell>
          <cell r="AB641">
            <v>546.78</v>
          </cell>
          <cell r="AC641">
            <v>13</v>
          </cell>
          <cell r="AD641">
            <v>546.78</v>
          </cell>
          <cell r="AE641">
            <v>13</v>
          </cell>
          <cell r="AF641"/>
          <cell r="AG641">
            <v>12.317403708987159</v>
          </cell>
          <cell r="AH641">
            <v>242516</v>
          </cell>
          <cell r="AI641" t="str">
            <v>อ้อยตอ 1</v>
          </cell>
          <cell r="AJ641" t="str">
            <v>อ้อยตอ</v>
          </cell>
          <cell r="AK641"/>
          <cell r="AL641" t="str">
            <v>Sup</v>
          </cell>
          <cell r="AM641"/>
          <cell r="AN641">
            <v>0</v>
          </cell>
          <cell r="AO641">
            <v>0</v>
          </cell>
          <cell r="AP641"/>
          <cell r="AQ641">
            <v>0</v>
          </cell>
          <cell r="AR641" t="str">
            <v>Sup</v>
          </cell>
          <cell r="AS641">
            <v>0</v>
          </cell>
          <cell r="AT641"/>
          <cell r="AU641"/>
          <cell r="AV641"/>
          <cell r="AW641">
            <v>42.06</v>
          </cell>
          <cell r="AX641" t="str">
            <v>น้ำหยดMove/ราดร่อง</v>
          </cell>
          <cell r="AY641" t="str">
            <v>เครื่องยนต์</v>
          </cell>
          <cell r="AZ641" t="str">
            <v>จ้างเหมา</v>
          </cell>
          <cell r="BA641">
            <v>2</v>
          </cell>
          <cell r="BB641" t="str">
            <v>yes</v>
          </cell>
          <cell r="BC641" t="str">
            <v>KK-3</v>
          </cell>
          <cell r="BD641">
            <v>1.65</v>
          </cell>
          <cell r="BE641" t="str">
            <v>เดี่ยว</v>
          </cell>
          <cell r="BF641" t="str">
            <v>เหนียว</v>
          </cell>
          <cell r="BG641" t="str">
            <v>ผ่าน</v>
          </cell>
          <cell r="BH641" t="str">
            <v>รถตัด</v>
          </cell>
        </row>
        <row r="642">
          <cell r="G642">
            <v>401</v>
          </cell>
          <cell r="H642"/>
          <cell r="I642"/>
          <cell r="J642">
            <v>49.55</v>
          </cell>
          <cell r="K642">
            <v>49.55</v>
          </cell>
          <cell r="L642">
            <v>51.53</v>
          </cell>
          <cell r="M642">
            <v>49.55</v>
          </cell>
          <cell r="N642" t="str">
            <v>ให้ชาวไร่เช่า</v>
          </cell>
          <cell r="O642"/>
          <cell r="P642"/>
          <cell r="Q642">
            <v>0</v>
          </cell>
          <cell r="R642">
            <v>49.55</v>
          </cell>
          <cell r="S642"/>
          <cell r="T642"/>
          <cell r="U642"/>
          <cell r="V642"/>
          <cell r="W642">
            <v>0</v>
          </cell>
          <cell r="X642"/>
          <cell r="Y642"/>
          <cell r="Z642"/>
          <cell r="AA642"/>
          <cell r="AB642"/>
          <cell r="AC642"/>
          <cell r="AD642"/>
          <cell r="AE642"/>
          <cell r="AF642"/>
          <cell r="AG642">
            <v>5.8690211907164498</v>
          </cell>
          <cell r="AH642"/>
          <cell r="AI642"/>
          <cell r="AJ642"/>
          <cell r="AK642"/>
          <cell r="AL642" t="str">
            <v>Rain</v>
          </cell>
          <cell r="AM642"/>
          <cell r="AN642">
            <v>0</v>
          </cell>
          <cell r="AO642">
            <v>0</v>
          </cell>
          <cell r="AP642"/>
          <cell r="AQ642" t="str">
            <v>ขุดขยายสระน้ำ 425/1 (1)</v>
          </cell>
          <cell r="AR642"/>
          <cell r="AS642"/>
          <cell r="AT642"/>
          <cell r="AU642"/>
          <cell r="AV642"/>
          <cell r="AW642"/>
          <cell r="AX642"/>
          <cell r="AY642"/>
          <cell r="AZ642"/>
          <cell r="BA642"/>
          <cell r="BB642"/>
          <cell r="BC642"/>
          <cell r="BD642"/>
          <cell r="BE642"/>
          <cell r="BF642" t="str">
            <v xml:space="preserve">ทราย </v>
          </cell>
          <cell r="BG642"/>
          <cell r="BH642"/>
        </row>
        <row r="643">
          <cell r="G643">
            <v>402</v>
          </cell>
          <cell r="H643" t="str">
            <v>BSC</v>
          </cell>
          <cell r="I643"/>
          <cell r="J643">
            <v>21.56</v>
          </cell>
          <cell r="K643">
            <v>21.56</v>
          </cell>
          <cell r="L643">
            <v>23.39</v>
          </cell>
          <cell r="M643">
            <v>21.56</v>
          </cell>
          <cell r="N643" t="str">
            <v>อ้อยตอ 1</v>
          </cell>
          <cell r="O643"/>
          <cell r="P643"/>
          <cell r="Q643">
            <v>0</v>
          </cell>
          <cell r="R643"/>
          <cell r="S643"/>
          <cell r="T643"/>
          <cell r="U643">
            <v>21.56</v>
          </cell>
          <cell r="V643"/>
          <cell r="W643">
            <v>21.56</v>
          </cell>
          <cell r="X643">
            <v>215.6</v>
          </cell>
          <cell r="Y643">
            <v>10</v>
          </cell>
          <cell r="Z643">
            <v>2789.0015999999996</v>
          </cell>
          <cell r="AA643">
            <v>129.35999999999999</v>
          </cell>
          <cell r="AB643">
            <v>129.35999999999999</v>
          </cell>
          <cell r="AC643">
            <v>6</v>
          </cell>
          <cell r="AD643">
            <v>107.8</v>
          </cell>
          <cell r="AE643">
            <v>5</v>
          </cell>
          <cell r="AF643"/>
          <cell r="AG643">
            <v>6.5491651205936936</v>
          </cell>
          <cell r="AH643">
            <v>242535</v>
          </cell>
          <cell r="AI643" t="str">
            <v>อ้อยตอ 1</v>
          </cell>
          <cell r="AJ643" t="str">
            <v>อ้อยตอ</v>
          </cell>
          <cell r="AK643"/>
          <cell r="AL643" t="str">
            <v>Sup</v>
          </cell>
          <cell r="AM643"/>
          <cell r="AN643">
            <v>1000</v>
          </cell>
          <cell r="AO643">
            <v>500</v>
          </cell>
          <cell r="AP643"/>
          <cell r="AQ643" t="str">
            <v>ขุดขยายสระน้ำ 418 (2)</v>
          </cell>
          <cell r="AR643" t="str">
            <v>Fully</v>
          </cell>
          <cell r="AS643">
            <v>0</v>
          </cell>
          <cell r="AT643"/>
          <cell r="AU643"/>
          <cell r="AV643"/>
          <cell r="AW643">
            <v>21.56</v>
          </cell>
          <cell r="AX643" t="str">
            <v>ราดร่อง</v>
          </cell>
          <cell r="AY643" t="str">
            <v>เครื่องยนต์</v>
          </cell>
          <cell r="AZ643" t="str">
            <v>ทำเอง รายวัน</v>
          </cell>
          <cell r="BA643" t="str">
            <v>&gt;4</v>
          </cell>
          <cell r="BB643" t="str">
            <v>yes</v>
          </cell>
          <cell r="BC643" t="str">
            <v>KK-3</v>
          </cell>
          <cell r="BD643">
            <v>1.85</v>
          </cell>
          <cell r="BE643" t="str">
            <v>คู่</v>
          </cell>
          <cell r="BF643" t="str">
            <v xml:space="preserve">ทราย </v>
          </cell>
          <cell r="BG643" t="str">
            <v>ผ่าน</v>
          </cell>
          <cell r="BH643" t="str">
            <v>รถตัด</v>
          </cell>
        </row>
        <row r="644">
          <cell r="G644">
            <v>403</v>
          </cell>
          <cell r="H644" t="str">
            <v>BSC</v>
          </cell>
          <cell r="I644"/>
          <cell r="J644">
            <v>70.569999999999993</v>
          </cell>
          <cell r="K644">
            <v>70.569999999999993</v>
          </cell>
          <cell r="L644">
            <v>71.819999999999993</v>
          </cell>
          <cell r="M644">
            <v>70.569999999999993</v>
          </cell>
          <cell r="N644" t="str">
            <v>ให้ชาวไร่เช่า</v>
          </cell>
          <cell r="O644"/>
          <cell r="P644"/>
          <cell r="Q644">
            <v>0</v>
          </cell>
          <cell r="R644">
            <v>70.569999999999993</v>
          </cell>
          <cell r="S644"/>
          <cell r="T644"/>
          <cell r="U644"/>
          <cell r="V644"/>
          <cell r="W644">
            <v>0</v>
          </cell>
          <cell r="X644"/>
          <cell r="Y644"/>
          <cell r="Z644"/>
          <cell r="AA644"/>
          <cell r="AB644"/>
          <cell r="AC644"/>
          <cell r="AD644"/>
          <cell r="AE644"/>
          <cell r="AF644"/>
          <cell r="AG644">
            <v>5.0461952671106713</v>
          </cell>
          <cell r="AH644"/>
          <cell r="AI644"/>
          <cell r="AJ644"/>
          <cell r="AK644"/>
          <cell r="AL644" t="str">
            <v>Rain</v>
          </cell>
          <cell r="AM644"/>
          <cell r="AN644">
            <v>0</v>
          </cell>
          <cell r="AO644">
            <v>0</v>
          </cell>
          <cell r="AP644"/>
          <cell r="AQ644">
            <v>0</v>
          </cell>
          <cell r="AR644"/>
          <cell r="AS644"/>
          <cell r="AT644"/>
          <cell r="AU644"/>
          <cell r="AV644"/>
          <cell r="AW644"/>
          <cell r="AX644"/>
          <cell r="AY644"/>
          <cell r="AZ644"/>
          <cell r="BA644"/>
          <cell r="BB644"/>
          <cell r="BC644"/>
          <cell r="BD644"/>
          <cell r="BE644"/>
          <cell r="BF644" t="str">
            <v xml:space="preserve">ทราย </v>
          </cell>
          <cell r="BG644"/>
          <cell r="BH644"/>
        </row>
        <row r="645">
          <cell r="G645" t="str">
            <v>403/1</v>
          </cell>
          <cell r="H645" t="str">
            <v>BSC</v>
          </cell>
          <cell r="I645"/>
          <cell r="J645">
            <v>52.18</v>
          </cell>
          <cell r="K645">
            <v>52.18</v>
          </cell>
          <cell r="L645">
            <v>54.55</v>
          </cell>
          <cell r="M645">
            <v>52.18</v>
          </cell>
          <cell r="N645" t="str">
            <v>ให้ชาวไร่เช่า</v>
          </cell>
          <cell r="O645"/>
          <cell r="P645"/>
          <cell r="Q645">
            <v>0</v>
          </cell>
          <cell r="R645">
            <v>52.18</v>
          </cell>
          <cell r="S645"/>
          <cell r="T645"/>
          <cell r="U645"/>
          <cell r="V645"/>
          <cell r="W645">
            <v>0</v>
          </cell>
          <cell r="X645"/>
          <cell r="Y645"/>
          <cell r="Z645"/>
          <cell r="AA645"/>
          <cell r="AB645"/>
          <cell r="AC645"/>
          <cell r="AD645"/>
          <cell r="AE645"/>
          <cell r="AF645"/>
          <cell r="AG645">
            <v>0</v>
          </cell>
          <cell r="AH645"/>
          <cell r="AI645"/>
          <cell r="AJ645"/>
          <cell r="AK645"/>
          <cell r="AL645" t="str">
            <v>Rain</v>
          </cell>
          <cell r="AM645"/>
          <cell r="AN645">
            <v>0</v>
          </cell>
          <cell r="AO645">
            <v>0</v>
          </cell>
          <cell r="AP645"/>
          <cell r="AQ645" t="str">
            <v>ขุดขยายสระน้ำ 425/1 (1)</v>
          </cell>
          <cell r="AR645"/>
          <cell r="AS645"/>
          <cell r="AT645"/>
          <cell r="AU645"/>
          <cell r="AV645"/>
          <cell r="AW645"/>
          <cell r="AX645"/>
          <cell r="AY645"/>
          <cell r="AZ645"/>
          <cell r="BA645"/>
          <cell r="BB645"/>
          <cell r="BC645"/>
          <cell r="BD645"/>
          <cell r="BE645"/>
          <cell r="BF645" t="str">
            <v xml:space="preserve">ทราย </v>
          </cell>
          <cell r="BG645"/>
          <cell r="BH645"/>
        </row>
        <row r="646">
          <cell r="G646" t="str">
            <v>403/2</v>
          </cell>
          <cell r="H646" t="str">
            <v>BSC</v>
          </cell>
          <cell r="I646"/>
          <cell r="J646">
            <v>14.63</v>
          </cell>
          <cell r="K646">
            <v>14.63</v>
          </cell>
          <cell r="L646">
            <v>14.99</v>
          </cell>
          <cell r="M646">
            <v>14.63</v>
          </cell>
          <cell r="N646" t="str">
            <v>ให้ชาวไร่เช่า</v>
          </cell>
          <cell r="O646"/>
          <cell r="P646"/>
          <cell r="Q646">
            <v>0</v>
          </cell>
          <cell r="R646">
            <v>14.63</v>
          </cell>
          <cell r="S646"/>
          <cell r="T646"/>
          <cell r="U646"/>
          <cell r="V646"/>
          <cell r="W646">
            <v>0</v>
          </cell>
          <cell r="X646"/>
          <cell r="Y646"/>
          <cell r="Z646"/>
          <cell r="AA646"/>
          <cell r="AB646"/>
          <cell r="AC646"/>
          <cell r="AD646"/>
          <cell r="AE646"/>
          <cell r="AF646"/>
          <cell r="AG646">
            <v>0</v>
          </cell>
          <cell r="AH646"/>
          <cell r="AI646"/>
          <cell r="AJ646"/>
          <cell r="AK646"/>
          <cell r="AL646" t="str">
            <v>Rain</v>
          </cell>
          <cell r="AM646"/>
          <cell r="AN646">
            <v>0</v>
          </cell>
          <cell r="AO646">
            <v>0</v>
          </cell>
          <cell r="AP646"/>
          <cell r="AQ646">
            <v>0</v>
          </cell>
          <cell r="AR646"/>
          <cell r="AS646"/>
          <cell r="AT646"/>
          <cell r="AU646"/>
          <cell r="AV646"/>
          <cell r="AW646"/>
          <cell r="AX646"/>
          <cell r="AY646"/>
          <cell r="AZ646"/>
          <cell r="BA646"/>
          <cell r="BB646"/>
          <cell r="BC646"/>
          <cell r="BD646"/>
          <cell r="BE646"/>
          <cell r="BF646" t="str">
            <v xml:space="preserve">ทราย </v>
          </cell>
          <cell r="BG646"/>
          <cell r="BH646"/>
        </row>
        <row r="647">
          <cell r="G647" t="str">
            <v>403/4</v>
          </cell>
          <cell r="H647" t="str">
            <v>BSC</v>
          </cell>
          <cell r="I647"/>
          <cell r="J647">
            <v>65.91</v>
          </cell>
          <cell r="K647">
            <v>65.91</v>
          </cell>
          <cell r="L647">
            <v>67.95</v>
          </cell>
          <cell r="M647">
            <v>65.91</v>
          </cell>
          <cell r="N647" t="str">
            <v>ให้ชาวไร่เช่า</v>
          </cell>
          <cell r="O647"/>
          <cell r="P647"/>
          <cell r="Q647">
            <v>0</v>
          </cell>
          <cell r="R647">
            <v>65.91</v>
          </cell>
          <cell r="S647"/>
          <cell r="T647"/>
          <cell r="U647"/>
          <cell r="V647"/>
          <cell r="W647">
            <v>0</v>
          </cell>
          <cell r="X647"/>
          <cell r="Y647"/>
          <cell r="Z647"/>
          <cell r="AA647"/>
          <cell r="AB647"/>
          <cell r="AC647"/>
          <cell r="AD647"/>
          <cell r="AE647"/>
          <cell r="AF647"/>
          <cell r="AG647">
            <v>0</v>
          </cell>
          <cell r="AH647"/>
          <cell r="AI647"/>
          <cell r="AJ647"/>
          <cell r="AK647"/>
          <cell r="AL647" t="str">
            <v>Rain</v>
          </cell>
          <cell r="AM647"/>
          <cell r="AN647">
            <v>0</v>
          </cell>
          <cell r="AO647">
            <v>0</v>
          </cell>
          <cell r="AP647"/>
          <cell r="AQ647">
            <v>0</v>
          </cell>
          <cell r="AR647"/>
          <cell r="AS647"/>
          <cell r="AT647"/>
          <cell r="AU647"/>
          <cell r="AV647"/>
          <cell r="AW647"/>
          <cell r="AX647"/>
          <cell r="AY647"/>
          <cell r="AZ647"/>
          <cell r="BA647"/>
          <cell r="BB647"/>
          <cell r="BC647"/>
          <cell r="BD647"/>
          <cell r="BE647"/>
          <cell r="BF647" t="str">
            <v xml:space="preserve">ทราย </v>
          </cell>
          <cell r="BG647"/>
          <cell r="BH647"/>
        </row>
        <row r="648">
          <cell r="G648">
            <v>406</v>
          </cell>
          <cell r="H648" t="str">
            <v>BSC</v>
          </cell>
          <cell r="I648"/>
          <cell r="J648">
            <v>21.19</v>
          </cell>
          <cell r="K648">
            <v>21.19</v>
          </cell>
          <cell r="L648">
            <v>21.19</v>
          </cell>
          <cell r="M648">
            <v>21.19</v>
          </cell>
          <cell r="N648" t="str">
            <v>พักดิน</v>
          </cell>
          <cell r="O648"/>
          <cell r="P648"/>
          <cell r="Q648">
            <v>0</v>
          </cell>
          <cell r="R648"/>
          <cell r="S648">
            <v>21.19</v>
          </cell>
          <cell r="T648"/>
          <cell r="U648"/>
          <cell r="V648"/>
          <cell r="W648">
            <v>21.19</v>
          </cell>
          <cell r="X648"/>
          <cell r="Y648"/>
          <cell r="Z648"/>
          <cell r="AA648"/>
          <cell r="AB648"/>
          <cell r="AC648"/>
          <cell r="AD648"/>
          <cell r="AE648"/>
          <cell r="AF648"/>
          <cell r="AG648">
            <v>5.1009910335063697</v>
          </cell>
          <cell r="AH648"/>
          <cell r="AI648" t="str">
            <v>พักดิน</v>
          </cell>
          <cell r="AJ648" t="str">
            <v>พักดิน</v>
          </cell>
          <cell r="AK648"/>
          <cell r="AL648" t="str">
            <v>Rain</v>
          </cell>
          <cell r="AM648"/>
          <cell r="AN648">
            <v>0</v>
          </cell>
          <cell r="AO648">
            <v>0</v>
          </cell>
          <cell r="AP648"/>
          <cell r="AQ648" t="str">
            <v>ขุดขยายสระน้ำ 418 (2)</v>
          </cell>
          <cell r="AR648" t="str">
            <v>Fully</v>
          </cell>
          <cell r="AS648">
            <v>0</v>
          </cell>
          <cell r="AT648"/>
          <cell r="AU648"/>
          <cell r="AV648"/>
          <cell r="AW648">
            <v>0</v>
          </cell>
          <cell r="AX648"/>
          <cell r="AY648"/>
          <cell r="AZ648"/>
          <cell r="BA648"/>
          <cell r="BB648"/>
          <cell r="BC648"/>
          <cell r="BD648"/>
          <cell r="BE648"/>
          <cell r="BF648" t="str">
            <v xml:space="preserve">ทราย </v>
          </cell>
          <cell r="BG648"/>
          <cell r="BH648"/>
        </row>
        <row r="649">
          <cell r="G649">
            <v>407</v>
          </cell>
          <cell r="H649"/>
          <cell r="I649"/>
          <cell r="J649">
            <v>55.56</v>
          </cell>
          <cell r="K649">
            <v>55.56</v>
          </cell>
          <cell r="L649">
            <v>57.84</v>
          </cell>
          <cell r="M649">
            <v>55.56</v>
          </cell>
          <cell r="N649" t="str">
            <v>ให้ชาวไร่เช่า</v>
          </cell>
          <cell r="O649"/>
          <cell r="P649"/>
          <cell r="Q649">
            <v>0</v>
          </cell>
          <cell r="R649">
            <v>55.56</v>
          </cell>
          <cell r="S649"/>
          <cell r="T649"/>
          <cell r="U649"/>
          <cell r="V649"/>
          <cell r="W649">
            <v>0</v>
          </cell>
          <cell r="X649"/>
          <cell r="Y649"/>
          <cell r="Z649"/>
          <cell r="AA649"/>
          <cell r="AB649"/>
          <cell r="AC649"/>
          <cell r="AD649"/>
          <cell r="AE649"/>
          <cell r="AF649"/>
          <cell r="AG649">
            <v>0</v>
          </cell>
          <cell r="AH649"/>
          <cell r="AI649"/>
          <cell r="AJ649"/>
          <cell r="AK649"/>
          <cell r="AL649" t="str">
            <v>Rain</v>
          </cell>
          <cell r="AM649"/>
          <cell r="AN649">
            <v>0</v>
          </cell>
          <cell r="AO649">
            <v>0</v>
          </cell>
          <cell r="AP649"/>
          <cell r="AQ649">
            <v>0</v>
          </cell>
          <cell r="AR649"/>
          <cell r="AS649"/>
          <cell r="AT649"/>
          <cell r="AU649"/>
          <cell r="AV649"/>
          <cell r="AW649"/>
          <cell r="AX649"/>
          <cell r="AY649"/>
          <cell r="AZ649"/>
          <cell r="BA649"/>
          <cell r="BB649"/>
          <cell r="BC649"/>
          <cell r="BD649"/>
          <cell r="BE649"/>
          <cell r="BF649" t="str">
            <v xml:space="preserve">ทราย </v>
          </cell>
          <cell r="BG649"/>
          <cell r="BH649"/>
        </row>
        <row r="650">
          <cell r="G650">
            <v>408</v>
          </cell>
          <cell r="H650" t="str">
            <v>BSC</v>
          </cell>
          <cell r="I650"/>
          <cell r="J650">
            <v>49.16</v>
          </cell>
          <cell r="K650">
            <v>49.16</v>
          </cell>
          <cell r="L650">
            <v>49.29</v>
          </cell>
          <cell r="M650">
            <v>49.16</v>
          </cell>
          <cell r="N650" t="str">
            <v>ให้ชาวไร่เช่า</v>
          </cell>
          <cell r="O650"/>
          <cell r="P650"/>
          <cell r="Q650">
            <v>0</v>
          </cell>
          <cell r="R650">
            <v>49.16</v>
          </cell>
          <cell r="S650"/>
          <cell r="T650"/>
          <cell r="U650"/>
          <cell r="V650"/>
          <cell r="W650">
            <v>0</v>
          </cell>
          <cell r="X650"/>
          <cell r="Y650"/>
          <cell r="Z650"/>
          <cell r="AA650"/>
          <cell r="AB650"/>
          <cell r="AC650"/>
          <cell r="AD650"/>
          <cell r="AE650"/>
          <cell r="AF650"/>
          <cell r="AG650">
            <v>0</v>
          </cell>
          <cell r="AH650"/>
          <cell r="AI650"/>
          <cell r="AJ650"/>
          <cell r="AK650"/>
          <cell r="AL650" t="str">
            <v>Rain</v>
          </cell>
          <cell r="AM650"/>
          <cell r="AN650">
            <v>0</v>
          </cell>
          <cell r="AO650">
            <v>0</v>
          </cell>
          <cell r="AP650"/>
          <cell r="AQ650" t="str">
            <v>ขุดขยายสระน้ำ 418 (2)</v>
          </cell>
          <cell r="AR650"/>
          <cell r="AS650"/>
          <cell r="AT650"/>
          <cell r="AU650"/>
          <cell r="AV650"/>
          <cell r="AW650"/>
          <cell r="AX650"/>
          <cell r="AY650"/>
          <cell r="AZ650"/>
          <cell r="BA650"/>
          <cell r="BB650"/>
          <cell r="BC650"/>
          <cell r="BD650"/>
          <cell r="BE650"/>
          <cell r="BF650" t="str">
            <v xml:space="preserve">ทราย </v>
          </cell>
          <cell r="BG650"/>
          <cell r="BH650"/>
        </row>
        <row r="651">
          <cell r="G651">
            <v>418</v>
          </cell>
          <cell r="H651"/>
          <cell r="I651"/>
          <cell r="J651">
            <v>12.85</v>
          </cell>
          <cell r="K651">
            <v>12.85</v>
          </cell>
          <cell r="L651">
            <v>12.85</v>
          </cell>
          <cell r="M651">
            <v>12.85</v>
          </cell>
          <cell r="N651" t="str">
            <v>พักดิน</v>
          </cell>
          <cell r="O651"/>
          <cell r="P651"/>
          <cell r="Q651">
            <v>0</v>
          </cell>
          <cell r="R651"/>
          <cell r="S651">
            <v>12.85</v>
          </cell>
          <cell r="T651"/>
          <cell r="U651"/>
          <cell r="V651"/>
          <cell r="W651">
            <v>12.85</v>
          </cell>
          <cell r="X651"/>
          <cell r="Y651"/>
          <cell r="Z651"/>
          <cell r="AA651"/>
          <cell r="AB651"/>
          <cell r="AC651"/>
          <cell r="AD651"/>
          <cell r="AE651"/>
          <cell r="AF651"/>
          <cell r="AG651">
            <v>2.7828793774319065</v>
          </cell>
          <cell r="AH651"/>
          <cell r="AI651" t="str">
            <v>พักดิน</v>
          </cell>
          <cell r="AJ651" t="str">
            <v>พักดิน</v>
          </cell>
          <cell r="AK651"/>
          <cell r="AL651" t="str">
            <v>Rain</v>
          </cell>
          <cell r="AM651"/>
          <cell r="AN651">
            <v>0</v>
          </cell>
          <cell r="AO651">
            <v>0</v>
          </cell>
          <cell r="AP651"/>
          <cell r="AQ651" t="str">
            <v>ขุดขยายสระน้ำ 418 (2)</v>
          </cell>
          <cell r="AR651" t="str">
            <v>Fully</v>
          </cell>
          <cell r="AS651">
            <v>0</v>
          </cell>
          <cell r="AT651"/>
          <cell r="AU651"/>
          <cell r="AV651"/>
          <cell r="AW651">
            <v>0</v>
          </cell>
          <cell r="AX651"/>
          <cell r="AY651"/>
          <cell r="AZ651"/>
          <cell r="BA651"/>
          <cell r="BB651"/>
          <cell r="BC651"/>
          <cell r="BD651"/>
          <cell r="BE651"/>
          <cell r="BF651" t="str">
            <v xml:space="preserve">ทราย </v>
          </cell>
          <cell r="BG651"/>
          <cell r="BH651"/>
        </row>
        <row r="652">
          <cell r="G652">
            <v>419</v>
          </cell>
          <cell r="H652" t="str">
            <v>BSC</v>
          </cell>
          <cell r="I652"/>
          <cell r="J652">
            <v>25.98</v>
          </cell>
          <cell r="K652">
            <v>25.98</v>
          </cell>
          <cell r="L652">
            <v>26.51</v>
          </cell>
          <cell r="M652">
            <v>25.98</v>
          </cell>
          <cell r="N652" t="str">
            <v>ให้ชาวไร่เช่า</v>
          </cell>
          <cell r="O652"/>
          <cell r="P652"/>
          <cell r="Q652">
            <v>0</v>
          </cell>
          <cell r="R652">
            <v>25.98</v>
          </cell>
          <cell r="S652"/>
          <cell r="T652"/>
          <cell r="U652"/>
          <cell r="V652"/>
          <cell r="W652">
            <v>0</v>
          </cell>
          <cell r="X652"/>
          <cell r="Y652"/>
          <cell r="Z652"/>
          <cell r="AA652"/>
          <cell r="AB652"/>
          <cell r="AC652"/>
          <cell r="AD652"/>
          <cell r="AE652"/>
          <cell r="AF652"/>
          <cell r="AG652">
            <v>0</v>
          </cell>
          <cell r="AH652"/>
          <cell r="AI652"/>
          <cell r="AJ652"/>
          <cell r="AK652"/>
          <cell r="AL652" t="str">
            <v>Rain</v>
          </cell>
          <cell r="AM652"/>
          <cell r="AN652">
            <v>0</v>
          </cell>
          <cell r="AO652">
            <v>0</v>
          </cell>
          <cell r="AP652"/>
          <cell r="AQ652">
            <v>0</v>
          </cell>
          <cell r="AR652"/>
          <cell r="AS652"/>
          <cell r="AT652"/>
          <cell r="AU652"/>
          <cell r="AV652"/>
          <cell r="AW652"/>
          <cell r="AX652"/>
          <cell r="AY652"/>
          <cell r="AZ652"/>
          <cell r="BA652"/>
          <cell r="BB652"/>
          <cell r="BC652"/>
          <cell r="BD652"/>
          <cell r="BE652"/>
          <cell r="BF652" t="str">
            <v xml:space="preserve">ทราย </v>
          </cell>
          <cell r="BG652"/>
          <cell r="BH652"/>
        </row>
        <row r="653">
          <cell r="G653">
            <v>425</v>
          </cell>
          <cell r="H653"/>
          <cell r="I653"/>
          <cell r="J653">
            <v>42.04</v>
          </cell>
          <cell r="K653">
            <v>42.04</v>
          </cell>
          <cell r="L653">
            <v>42.04</v>
          </cell>
          <cell r="M653">
            <v>42.04</v>
          </cell>
          <cell r="N653" t="str">
            <v>ให้ชาวไร่เช่า</v>
          </cell>
          <cell r="O653"/>
          <cell r="P653"/>
          <cell r="Q653">
            <v>0</v>
          </cell>
          <cell r="R653">
            <v>42.04</v>
          </cell>
          <cell r="S653"/>
          <cell r="T653"/>
          <cell r="U653"/>
          <cell r="V653"/>
          <cell r="W653">
            <v>0</v>
          </cell>
          <cell r="X653"/>
          <cell r="Y653"/>
          <cell r="Z653"/>
          <cell r="AA653"/>
          <cell r="AB653"/>
          <cell r="AC653"/>
          <cell r="AD653"/>
          <cell r="AE653"/>
          <cell r="AF653"/>
          <cell r="AG653">
            <v>0</v>
          </cell>
          <cell r="AH653"/>
          <cell r="AI653"/>
          <cell r="AJ653"/>
          <cell r="AK653"/>
          <cell r="AL653" t="str">
            <v>Rain</v>
          </cell>
          <cell r="AM653"/>
          <cell r="AN653">
            <v>0</v>
          </cell>
          <cell r="AO653">
            <v>0</v>
          </cell>
          <cell r="AP653"/>
          <cell r="AQ653">
            <v>0</v>
          </cell>
          <cell r="AR653"/>
          <cell r="AS653"/>
          <cell r="AT653"/>
          <cell r="AU653"/>
          <cell r="AV653"/>
          <cell r="AW653"/>
          <cell r="AX653"/>
          <cell r="AY653"/>
          <cell r="AZ653"/>
          <cell r="BA653"/>
          <cell r="BB653"/>
          <cell r="BC653"/>
          <cell r="BD653"/>
          <cell r="BE653"/>
          <cell r="BF653" t="str">
            <v xml:space="preserve">ทราย </v>
          </cell>
          <cell r="BG653"/>
          <cell r="BH653"/>
        </row>
        <row r="654">
          <cell r="G654" t="str">
            <v>425/1</v>
          </cell>
          <cell r="H654"/>
          <cell r="I654"/>
          <cell r="J654">
            <v>37.33</v>
          </cell>
          <cell r="K654">
            <v>37.33</v>
          </cell>
          <cell r="L654">
            <v>40.68</v>
          </cell>
          <cell r="M654">
            <v>37.33</v>
          </cell>
          <cell r="N654" t="str">
            <v>พักดิน</v>
          </cell>
          <cell r="O654"/>
          <cell r="P654"/>
          <cell r="Q654">
            <v>0</v>
          </cell>
          <cell r="R654"/>
          <cell r="S654">
            <v>37.33</v>
          </cell>
          <cell r="T654"/>
          <cell r="U654"/>
          <cell r="V654"/>
          <cell r="W654">
            <v>37.33</v>
          </cell>
          <cell r="X654">
            <v>0</v>
          </cell>
          <cell r="Y654"/>
          <cell r="Z654"/>
          <cell r="AA654"/>
          <cell r="AB654"/>
          <cell r="AC654"/>
          <cell r="AD654"/>
          <cell r="AE654"/>
          <cell r="AF654"/>
          <cell r="AG654">
            <v>7.0412536833645873</v>
          </cell>
          <cell r="AH654"/>
          <cell r="AI654" t="str">
            <v>พักดิน</v>
          </cell>
          <cell r="AJ654" t="str">
            <v>พักดิน</v>
          </cell>
          <cell r="AK654"/>
          <cell r="AL654" t="str">
            <v>Sup</v>
          </cell>
          <cell r="AM654"/>
          <cell r="AN654">
            <v>23211</v>
          </cell>
          <cell r="AO654">
            <v>2321.1</v>
          </cell>
          <cell r="AP654"/>
          <cell r="AQ654" t="str">
            <v>ขุดขยายสระน้ำ 425/1 (1)</v>
          </cell>
          <cell r="AR654" t="str">
            <v>Fully</v>
          </cell>
          <cell r="AS654">
            <v>0</v>
          </cell>
          <cell r="AT654"/>
          <cell r="AU654"/>
          <cell r="AV654"/>
          <cell r="AW654">
            <v>0</v>
          </cell>
          <cell r="AX654" t="str">
            <v>น้ำหยดMove</v>
          </cell>
          <cell r="AY654"/>
          <cell r="AZ654"/>
          <cell r="BA654">
            <v>4</v>
          </cell>
          <cell r="BB654" t="str">
            <v>yes</v>
          </cell>
          <cell r="BC654"/>
          <cell r="BD654">
            <v>1.85</v>
          </cell>
          <cell r="BE654" t="str">
            <v>คู่</v>
          </cell>
          <cell r="BF654" t="str">
            <v xml:space="preserve">ทราย </v>
          </cell>
          <cell r="BG654"/>
          <cell r="BH654"/>
        </row>
        <row r="655">
          <cell r="G655">
            <v>431</v>
          </cell>
          <cell r="H655"/>
          <cell r="I655"/>
          <cell r="J655">
            <v>14.35</v>
          </cell>
          <cell r="K655">
            <v>14.35</v>
          </cell>
          <cell r="L655">
            <v>14.35</v>
          </cell>
          <cell r="M655">
            <v>14.35</v>
          </cell>
          <cell r="N655" t="str">
            <v>ให้ชาวไร่เช่า</v>
          </cell>
          <cell r="O655"/>
          <cell r="P655"/>
          <cell r="Q655">
            <v>0</v>
          </cell>
          <cell r="R655">
            <v>14.35</v>
          </cell>
          <cell r="S655"/>
          <cell r="T655"/>
          <cell r="U655"/>
          <cell r="V655"/>
          <cell r="W655">
            <v>0</v>
          </cell>
          <cell r="X655"/>
          <cell r="Y655"/>
          <cell r="Z655"/>
          <cell r="AA655"/>
          <cell r="AB655"/>
          <cell r="AC655"/>
          <cell r="AD655"/>
          <cell r="AE655"/>
          <cell r="AF655"/>
          <cell r="AG655">
            <v>0</v>
          </cell>
          <cell r="AH655"/>
          <cell r="AI655"/>
          <cell r="AJ655"/>
          <cell r="AK655"/>
          <cell r="AL655">
            <v>0</v>
          </cell>
          <cell r="AM655"/>
          <cell r="AN655">
            <v>0</v>
          </cell>
          <cell r="AO655">
            <v>0</v>
          </cell>
          <cell r="AP655"/>
          <cell r="AQ655">
            <v>0</v>
          </cell>
          <cell r="AR655"/>
          <cell r="AS655"/>
          <cell r="AT655"/>
          <cell r="AU655"/>
          <cell r="AV655"/>
          <cell r="AW655"/>
          <cell r="AX655"/>
          <cell r="AY655"/>
          <cell r="AZ655"/>
          <cell r="BA655"/>
          <cell r="BB655"/>
          <cell r="BC655"/>
          <cell r="BD655"/>
          <cell r="BE655"/>
          <cell r="BF655" t="str">
            <v xml:space="preserve">ทราย </v>
          </cell>
          <cell r="BG655"/>
          <cell r="BH655"/>
        </row>
        <row r="656">
          <cell r="G656">
            <v>437</v>
          </cell>
          <cell r="H656" t="str">
            <v>BSC</v>
          </cell>
          <cell r="I656"/>
          <cell r="J656">
            <v>97.62</v>
          </cell>
          <cell r="K656">
            <v>97.62</v>
          </cell>
          <cell r="L656">
            <v>100.7</v>
          </cell>
          <cell r="M656">
            <v>97.62</v>
          </cell>
          <cell r="N656" t="str">
            <v>ให้ชาวไร่เช่า</v>
          </cell>
          <cell r="O656"/>
          <cell r="P656"/>
          <cell r="Q656">
            <v>0</v>
          </cell>
          <cell r="R656">
            <v>97.62</v>
          </cell>
          <cell r="S656"/>
          <cell r="T656"/>
          <cell r="U656"/>
          <cell r="V656"/>
          <cell r="W656">
            <v>0</v>
          </cell>
          <cell r="X656"/>
          <cell r="Y656"/>
          <cell r="Z656"/>
          <cell r="AA656"/>
          <cell r="AB656"/>
          <cell r="AC656"/>
          <cell r="AD656"/>
          <cell r="AE656"/>
          <cell r="AF656"/>
          <cell r="AG656">
            <v>0</v>
          </cell>
          <cell r="AH656"/>
          <cell r="AI656"/>
          <cell r="AJ656"/>
          <cell r="AK656"/>
          <cell r="AL656" t="str">
            <v>Rain</v>
          </cell>
          <cell r="AM656"/>
          <cell r="AN656">
            <v>0</v>
          </cell>
          <cell r="AO656">
            <v>0</v>
          </cell>
          <cell r="AP656"/>
          <cell r="AQ656">
            <v>0</v>
          </cell>
          <cell r="AR656"/>
          <cell r="AS656"/>
          <cell r="AT656"/>
          <cell r="AU656"/>
          <cell r="AV656"/>
          <cell r="AW656"/>
          <cell r="AX656"/>
          <cell r="AY656"/>
          <cell r="AZ656"/>
          <cell r="BA656"/>
          <cell r="BB656"/>
          <cell r="BC656"/>
          <cell r="BD656"/>
          <cell r="BE656"/>
          <cell r="BF656" t="str">
            <v xml:space="preserve">ทราย </v>
          </cell>
          <cell r="BG656"/>
          <cell r="BH656"/>
        </row>
        <row r="657">
          <cell r="G657">
            <v>444</v>
          </cell>
          <cell r="H657" t="str">
            <v>BSC</v>
          </cell>
          <cell r="I657"/>
          <cell r="J657">
            <v>44.03</v>
          </cell>
          <cell r="K657">
            <v>44.03</v>
          </cell>
          <cell r="L657">
            <v>46.17</v>
          </cell>
          <cell r="M657">
            <v>44.03</v>
          </cell>
          <cell r="N657" t="str">
            <v>ให้ชาวไร่เช่า</v>
          </cell>
          <cell r="O657"/>
          <cell r="P657"/>
          <cell r="Q657">
            <v>0</v>
          </cell>
          <cell r="R657">
            <v>44.03</v>
          </cell>
          <cell r="S657"/>
          <cell r="T657"/>
          <cell r="U657"/>
          <cell r="V657"/>
          <cell r="W657">
            <v>0</v>
          </cell>
          <cell r="X657"/>
          <cell r="Y657"/>
          <cell r="Z657"/>
          <cell r="AA657"/>
          <cell r="AB657"/>
          <cell r="AC657"/>
          <cell r="AD657"/>
          <cell r="AE657"/>
          <cell r="AF657"/>
          <cell r="AG657">
            <v>8.0717692482398355</v>
          </cell>
          <cell r="AH657"/>
          <cell r="AI657"/>
          <cell r="AJ657"/>
          <cell r="AK657"/>
          <cell r="AL657" t="str">
            <v>Rain</v>
          </cell>
          <cell r="AM657"/>
          <cell r="AN657">
            <v>0</v>
          </cell>
          <cell r="AO657">
            <v>0</v>
          </cell>
          <cell r="AP657"/>
          <cell r="AQ657" t="str">
            <v>ขุดขยายสระน้ำ 425/1 (1)</v>
          </cell>
          <cell r="AR657"/>
          <cell r="AS657"/>
          <cell r="AT657"/>
          <cell r="AU657"/>
          <cell r="AV657"/>
          <cell r="AW657"/>
          <cell r="AX657"/>
          <cell r="AY657"/>
          <cell r="AZ657"/>
          <cell r="BA657"/>
          <cell r="BB657"/>
          <cell r="BC657"/>
          <cell r="BD657"/>
          <cell r="BE657"/>
          <cell r="BF657" t="str">
            <v xml:space="preserve">ทราย </v>
          </cell>
          <cell r="BG657"/>
          <cell r="BH657"/>
        </row>
        <row r="658">
          <cell r="G658">
            <v>445</v>
          </cell>
          <cell r="H658"/>
          <cell r="I658"/>
          <cell r="J658">
            <v>10.26</v>
          </cell>
          <cell r="K658">
            <v>10.26</v>
          </cell>
          <cell r="L658">
            <v>11.25</v>
          </cell>
          <cell r="M658">
            <v>10.26</v>
          </cell>
          <cell r="N658" t="str">
            <v>ให้ชาวไร่เช่า</v>
          </cell>
          <cell r="O658" t="str">
            <v>ดินทรายปนลูกรัง</v>
          </cell>
          <cell r="P658"/>
          <cell r="Q658">
            <v>0</v>
          </cell>
          <cell r="R658">
            <v>10.26</v>
          </cell>
          <cell r="S658"/>
          <cell r="T658"/>
          <cell r="U658"/>
          <cell r="V658"/>
          <cell r="W658">
            <v>0</v>
          </cell>
          <cell r="X658"/>
          <cell r="Y658"/>
          <cell r="Z658"/>
          <cell r="AA658"/>
          <cell r="AB658"/>
          <cell r="AC658"/>
          <cell r="AD658"/>
          <cell r="AE658"/>
          <cell r="AF658"/>
          <cell r="AG658">
            <v>0</v>
          </cell>
          <cell r="AH658"/>
          <cell r="AI658"/>
          <cell r="AJ658"/>
          <cell r="AK658"/>
          <cell r="AL658" t="str">
            <v>Rain</v>
          </cell>
          <cell r="AM658"/>
          <cell r="AN658">
            <v>0</v>
          </cell>
          <cell r="AO658">
            <v>0</v>
          </cell>
          <cell r="AP658"/>
          <cell r="AQ658">
            <v>0</v>
          </cell>
          <cell r="AR658"/>
          <cell r="AS658"/>
          <cell r="AT658"/>
          <cell r="AU658"/>
          <cell r="AV658"/>
          <cell r="AW658"/>
          <cell r="AX658"/>
          <cell r="AY658"/>
          <cell r="AZ658"/>
          <cell r="BA658"/>
          <cell r="BB658"/>
          <cell r="BC658"/>
          <cell r="BD658"/>
          <cell r="BE658"/>
          <cell r="BF658" t="str">
            <v xml:space="preserve">ทราย </v>
          </cell>
          <cell r="BG658"/>
          <cell r="BH658"/>
        </row>
        <row r="659">
          <cell r="G659">
            <v>446</v>
          </cell>
          <cell r="H659"/>
          <cell r="I659"/>
          <cell r="J659">
            <v>37.630000000000003</v>
          </cell>
          <cell r="K659">
            <v>47.38</v>
          </cell>
          <cell r="L659">
            <v>47.38</v>
          </cell>
          <cell r="M659">
            <v>37.630000000000003</v>
          </cell>
          <cell r="N659" t="str">
            <v>พักดิน</v>
          </cell>
          <cell r="O659" t="str">
            <v>ขุดสระน้ำ</v>
          </cell>
          <cell r="P659">
            <v>9.75</v>
          </cell>
          <cell r="Q659">
            <v>0</v>
          </cell>
          <cell r="R659"/>
          <cell r="S659">
            <v>37.630000000000003</v>
          </cell>
          <cell r="T659"/>
          <cell r="U659"/>
          <cell r="V659"/>
          <cell r="W659">
            <v>37.630000000000003</v>
          </cell>
          <cell r="X659">
            <v>0</v>
          </cell>
          <cell r="Y659"/>
          <cell r="Z659"/>
          <cell r="AA659"/>
          <cell r="AB659"/>
          <cell r="AC659"/>
          <cell r="AD659"/>
          <cell r="AE659"/>
          <cell r="AF659"/>
          <cell r="AG659">
            <v>7.5259101780494282</v>
          </cell>
          <cell r="AH659"/>
          <cell r="AI659" t="str">
            <v>พักดิน</v>
          </cell>
          <cell r="AJ659" t="str">
            <v>พักดิน</v>
          </cell>
          <cell r="AK659"/>
          <cell r="AL659" t="str">
            <v>Rain</v>
          </cell>
          <cell r="AM659"/>
          <cell r="AN659">
            <v>0</v>
          </cell>
          <cell r="AO659">
            <v>0</v>
          </cell>
          <cell r="AP659"/>
          <cell r="AQ659" t="str">
            <v>ขุดขยายสระน้ำ 446 (3)</v>
          </cell>
          <cell r="AR659" t="str">
            <v>Fully</v>
          </cell>
          <cell r="AS659">
            <v>0</v>
          </cell>
          <cell r="AT659"/>
          <cell r="AU659"/>
          <cell r="AV659"/>
          <cell r="AW659">
            <v>0</v>
          </cell>
          <cell r="AX659" t="str">
            <v>น้ำหยดMove</v>
          </cell>
          <cell r="AY659"/>
          <cell r="AZ659"/>
          <cell r="BA659">
            <v>4</v>
          </cell>
          <cell r="BB659" t="str">
            <v>No</v>
          </cell>
          <cell r="BC659"/>
          <cell r="BD659">
            <v>1.85</v>
          </cell>
          <cell r="BE659" t="str">
            <v>คู่</v>
          </cell>
          <cell r="BF659" t="str">
            <v xml:space="preserve">ทราย </v>
          </cell>
          <cell r="BG659"/>
          <cell r="BH659"/>
        </row>
        <row r="660">
          <cell r="G660">
            <v>121</v>
          </cell>
          <cell r="H660"/>
          <cell r="I660"/>
          <cell r="J660">
            <v>23.4</v>
          </cell>
          <cell r="K660">
            <v>23.4</v>
          </cell>
          <cell r="L660">
            <v>24.47</v>
          </cell>
          <cell r="M660">
            <v>23.4</v>
          </cell>
          <cell r="N660" t="str">
            <v>ให้ชาวไร่เช่า</v>
          </cell>
          <cell r="O660"/>
          <cell r="P660"/>
          <cell r="Q660">
            <v>0</v>
          </cell>
          <cell r="R660">
            <v>23.4</v>
          </cell>
          <cell r="S660"/>
          <cell r="T660"/>
          <cell r="U660"/>
          <cell r="V660"/>
          <cell r="W660">
            <v>0</v>
          </cell>
          <cell r="X660"/>
          <cell r="Y660"/>
          <cell r="Z660"/>
          <cell r="AA660"/>
          <cell r="AB660"/>
          <cell r="AC660"/>
          <cell r="AD660"/>
          <cell r="AE660"/>
          <cell r="AF660"/>
          <cell r="AG660">
            <v>0</v>
          </cell>
          <cell r="AH660"/>
          <cell r="AI660"/>
          <cell r="AJ660"/>
          <cell r="AK660"/>
          <cell r="AL660" t="str">
            <v>Rain</v>
          </cell>
          <cell r="AM660"/>
          <cell r="AN660">
            <v>0</v>
          </cell>
          <cell r="AO660">
            <v>0</v>
          </cell>
          <cell r="AP660"/>
          <cell r="AQ660" t="str">
            <v>ขุดขยายสระน้ำ 418 (2)</v>
          </cell>
          <cell r="AR660"/>
          <cell r="AS660"/>
          <cell r="AT660"/>
          <cell r="AU660"/>
          <cell r="AV660"/>
          <cell r="AW660"/>
          <cell r="AX660"/>
          <cell r="AY660"/>
          <cell r="AZ660"/>
          <cell r="BA660"/>
          <cell r="BB660"/>
          <cell r="BC660"/>
          <cell r="BD660"/>
          <cell r="BE660"/>
          <cell r="BF660" t="str">
            <v xml:space="preserve">ทราย </v>
          </cell>
          <cell r="BG660"/>
          <cell r="BH660"/>
        </row>
        <row r="661">
          <cell r="G661">
            <v>447</v>
          </cell>
          <cell r="H661"/>
          <cell r="I661"/>
          <cell r="J661">
            <v>21.01</v>
          </cell>
          <cell r="K661">
            <v>21.01</v>
          </cell>
          <cell r="L661">
            <v>21.91</v>
          </cell>
          <cell r="M661">
            <v>21.01</v>
          </cell>
          <cell r="N661" t="str">
            <v>ให้ชาวไร่เช่า</v>
          </cell>
          <cell r="O661"/>
          <cell r="P661"/>
          <cell r="Q661">
            <v>0</v>
          </cell>
          <cell r="R661">
            <v>21.01</v>
          </cell>
          <cell r="S661"/>
          <cell r="T661"/>
          <cell r="U661"/>
          <cell r="V661"/>
          <cell r="W661">
            <v>0</v>
          </cell>
          <cell r="X661"/>
          <cell r="Y661"/>
          <cell r="Z661"/>
          <cell r="AA661"/>
          <cell r="AB661"/>
          <cell r="AC661"/>
          <cell r="AD661"/>
          <cell r="AE661"/>
          <cell r="AF661"/>
          <cell r="AG661">
            <v>0</v>
          </cell>
          <cell r="AH661"/>
          <cell r="AI661"/>
          <cell r="AJ661"/>
          <cell r="AK661"/>
          <cell r="AL661" t="str">
            <v>Rain</v>
          </cell>
          <cell r="AM661"/>
          <cell r="AN661">
            <v>0</v>
          </cell>
          <cell r="AO661">
            <v>0</v>
          </cell>
          <cell r="AP661"/>
          <cell r="AQ661" t="str">
            <v>ขุดขยายสระน้ำ 446 (3)</v>
          </cell>
          <cell r="AR661"/>
          <cell r="AS661"/>
          <cell r="AT661"/>
          <cell r="AU661"/>
          <cell r="AV661"/>
          <cell r="AW661"/>
          <cell r="AX661"/>
          <cell r="AY661"/>
          <cell r="AZ661"/>
          <cell r="BA661"/>
          <cell r="BB661"/>
          <cell r="BC661"/>
          <cell r="BD661"/>
          <cell r="BE661"/>
          <cell r="BF661" t="str">
            <v xml:space="preserve">ทราย </v>
          </cell>
          <cell r="BG661"/>
          <cell r="BH661"/>
        </row>
        <row r="662">
          <cell r="G662">
            <v>501</v>
          </cell>
          <cell r="H662" t="str">
            <v>BSC</v>
          </cell>
          <cell r="I662"/>
          <cell r="J662">
            <v>48.26</v>
          </cell>
          <cell r="K662">
            <v>48.26</v>
          </cell>
          <cell r="L662">
            <v>51.2</v>
          </cell>
          <cell r="M662">
            <v>48.26</v>
          </cell>
          <cell r="N662" t="str">
            <v>ให้ชาวไร่เช่า</v>
          </cell>
          <cell r="O662"/>
          <cell r="P662"/>
          <cell r="Q662">
            <v>0</v>
          </cell>
          <cell r="R662">
            <v>48.26</v>
          </cell>
          <cell r="S662"/>
          <cell r="T662"/>
          <cell r="U662"/>
          <cell r="V662"/>
          <cell r="W662">
            <v>0</v>
          </cell>
          <cell r="X662"/>
          <cell r="Y662"/>
          <cell r="Z662"/>
          <cell r="AA662"/>
          <cell r="AB662"/>
          <cell r="AC662"/>
          <cell r="AD662"/>
          <cell r="AE662"/>
          <cell r="AF662"/>
          <cell r="AG662">
            <v>8.5884790716949855</v>
          </cell>
          <cell r="AH662"/>
          <cell r="AI662"/>
          <cell r="AJ662"/>
          <cell r="AK662"/>
          <cell r="AL662" t="str">
            <v>Rain</v>
          </cell>
          <cell r="AM662"/>
          <cell r="AN662">
            <v>0</v>
          </cell>
          <cell r="AO662">
            <v>0</v>
          </cell>
          <cell r="AP662"/>
          <cell r="AQ662">
            <v>0</v>
          </cell>
          <cell r="AR662"/>
          <cell r="AS662"/>
          <cell r="AT662"/>
          <cell r="AU662"/>
          <cell r="AV662"/>
          <cell r="AW662"/>
          <cell r="AX662"/>
          <cell r="AY662"/>
          <cell r="AZ662"/>
          <cell r="BA662"/>
          <cell r="BB662"/>
          <cell r="BC662"/>
          <cell r="BD662"/>
          <cell r="BE662"/>
          <cell r="BF662" t="str">
            <v xml:space="preserve">ทราย </v>
          </cell>
          <cell r="BG662"/>
          <cell r="BH662"/>
        </row>
        <row r="663">
          <cell r="G663">
            <v>502</v>
          </cell>
          <cell r="H663" t="str">
            <v>BSC</v>
          </cell>
          <cell r="I663"/>
          <cell r="J663">
            <v>59.06</v>
          </cell>
          <cell r="K663">
            <v>58.06</v>
          </cell>
          <cell r="L663">
            <v>60.04</v>
          </cell>
          <cell r="M663">
            <v>58.06</v>
          </cell>
          <cell r="N663" t="str">
            <v>ให้ชาวไร่เช่า</v>
          </cell>
          <cell r="O663"/>
          <cell r="P663"/>
          <cell r="Q663">
            <v>0</v>
          </cell>
          <cell r="R663">
            <v>58.06</v>
          </cell>
          <cell r="S663"/>
          <cell r="T663"/>
          <cell r="U663"/>
          <cell r="V663"/>
          <cell r="W663">
            <v>0</v>
          </cell>
          <cell r="X663"/>
          <cell r="Y663"/>
          <cell r="Z663"/>
          <cell r="AA663"/>
          <cell r="AB663"/>
          <cell r="AC663"/>
          <cell r="AD663"/>
          <cell r="AE663"/>
          <cell r="AF663"/>
          <cell r="AG663">
            <v>8.0103341370995533</v>
          </cell>
          <cell r="AH663"/>
          <cell r="AI663"/>
          <cell r="AJ663"/>
          <cell r="AK663"/>
          <cell r="AL663" t="str">
            <v>Rain</v>
          </cell>
          <cell r="AM663"/>
          <cell r="AN663">
            <v>0</v>
          </cell>
          <cell r="AO663">
            <v>0</v>
          </cell>
          <cell r="AP663"/>
          <cell r="AQ663">
            <v>0</v>
          </cell>
          <cell r="AR663"/>
          <cell r="AS663"/>
          <cell r="AT663"/>
          <cell r="AU663"/>
          <cell r="AV663"/>
          <cell r="AW663"/>
          <cell r="AX663"/>
          <cell r="AY663"/>
          <cell r="AZ663"/>
          <cell r="BA663"/>
          <cell r="BB663"/>
          <cell r="BC663"/>
          <cell r="BD663"/>
          <cell r="BE663"/>
          <cell r="BF663" t="str">
            <v xml:space="preserve">ทราย </v>
          </cell>
          <cell r="BG663"/>
          <cell r="BH663"/>
        </row>
        <row r="664">
          <cell r="G664">
            <v>504</v>
          </cell>
          <cell r="H664" t="str">
            <v>BSC</v>
          </cell>
          <cell r="I664"/>
          <cell r="J664">
            <v>30.34</v>
          </cell>
          <cell r="K664">
            <v>28.5</v>
          </cell>
          <cell r="L664">
            <v>30.34</v>
          </cell>
          <cell r="M664">
            <v>30.34</v>
          </cell>
          <cell r="N664" t="str">
            <v>ให้ชาวไร่เช่า</v>
          </cell>
          <cell r="O664"/>
          <cell r="P664"/>
          <cell r="Q664">
            <v>0</v>
          </cell>
          <cell r="R664">
            <v>28.5</v>
          </cell>
          <cell r="S664"/>
          <cell r="T664"/>
          <cell r="U664"/>
          <cell r="V664"/>
          <cell r="W664">
            <v>0</v>
          </cell>
          <cell r="X664"/>
          <cell r="Y664"/>
          <cell r="Z664"/>
          <cell r="AA664"/>
          <cell r="AB664"/>
          <cell r="AC664"/>
          <cell r="AD664"/>
          <cell r="AE664"/>
          <cell r="AF664"/>
          <cell r="AG664">
            <v>8.8873684210526314</v>
          </cell>
          <cell r="AH664"/>
          <cell r="AI664"/>
          <cell r="AJ664"/>
          <cell r="AK664"/>
          <cell r="AL664" t="str">
            <v>Rain</v>
          </cell>
          <cell r="AM664"/>
          <cell r="AN664">
            <v>0</v>
          </cell>
          <cell r="AO664">
            <v>0</v>
          </cell>
          <cell r="AP664"/>
          <cell r="AQ664">
            <v>0</v>
          </cell>
          <cell r="AR664"/>
          <cell r="AS664"/>
          <cell r="AT664"/>
          <cell r="AU664"/>
          <cell r="AV664"/>
          <cell r="AW664"/>
          <cell r="AX664"/>
          <cell r="AY664"/>
          <cell r="AZ664"/>
          <cell r="BA664"/>
          <cell r="BB664"/>
          <cell r="BC664"/>
          <cell r="BD664"/>
          <cell r="BE664"/>
          <cell r="BF664" t="str">
            <v xml:space="preserve">ทราย </v>
          </cell>
          <cell r="BG664"/>
          <cell r="BH664"/>
        </row>
        <row r="665">
          <cell r="G665">
            <v>505</v>
          </cell>
          <cell r="H665" t="str">
            <v>BSC</v>
          </cell>
          <cell r="I665"/>
          <cell r="J665">
            <v>46.63</v>
          </cell>
          <cell r="K665">
            <v>46.63</v>
          </cell>
          <cell r="L665">
            <v>46.62</v>
          </cell>
          <cell r="M665">
            <v>46.63</v>
          </cell>
          <cell r="N665" t="str">
            <v>ให้ชาวไร่เช่า</v>
          </cell>
          <cell r="O665"/>
          <cell r="P665"/>
          <cell r="Q665">
            <v>0</v>
          </cell>
          <cell r="R665">
            <v>46.63</v>
          </cell>
          <cell r="S665"/>
          <cell r="T665"/>
          <cell r="U665"/>
          <cell r="V665"/>
          <cell r="W665">
            <v>0</v>
          </cell>
          <cell r="X665"/>
          <cell r="Y665"/>
          <cell r="Z665"/>
          <cell r="AA665"/>
          <cell r="AB665"/>
          <cell r="AC665"/>
          <cell r="AD665"/>
          <cell r="AE665"/>
          <cell r="AF665"/>
          <cell r="AG665">
            <v>8.6099077846879712</v>
          </cell>
          <cell r="AH665"/>
          <cell r="AI665"/>
          <cell r="AJ665"/>
          <cell r="AK665"/>
          <cell r="AL665" t="str">
            <v>Sup</v>
          </cell>
          <cell r="AM665"/>
          <cell r="AN665">
            <v>11047</v>
          </cell>
          <cell r="AO665">
            <v>3314.1</v>
          </cell>
          <cell r="AP665"/>
          <cell r="AQ665">
            <v>0</v>
          </cell>
          <cell r="AR665"/>
          <cell r="AS665"/>
          <cell r="AT665"/>
          <cell r="AU665"/>
          <cell r="AV665"/>
          <cell r="AW665"/>
          <cell r="AX665"/>
          <cell r="AY665"/>
          <cell r="AZ665"/>
          <cell r="BA665"/>
          <cell r="BB665"/>
          <cell r="BC665"/>
          <cell r="BD665"/>
          <cell r="BE665"/>
          <cell r="BF665" t="str">
            <v xml:space="preserve">ทราย </v>
          </cell>
          <cell r="BG665"/>
          <cell r="BH665"/>
        </row>
        <row r="666">
          <cell r="G666">
            <v>508</v>
          </cell>
          <cell r="H666" t="str">
            <v>BSC</v>
          </cell>
          <cell r="I666"/>
          <cell r="J666">
            <v>59.51</v>
          </cell>
          <cell r="K666">
            <v>59.51</v>
          </cell>
          <cell r="L666">
            <v>64.62</v>
          </cell>
          <cell r="M666">
            <v>59.51</v>
          </cell>
          <cell r="N666" t="str">
            <v>ให้ชาวไร่เช่า</v>
          </cell>
          <cell r="O666"/>
          <cell r="P666"/>
          <cell r="Q666">
            <v>0</v>
          </cell>
          <cell r="R666">
            <v>59.51</v>
          </cell>
          <cell r="S666"/>
          <cell r="T666"/>
          <cell r="U666"/>
          <cell r="V666"/>
          <cell r="W666">
            <v>0</v>
          </cell>
          <cell r="X666"/>
          <cell r="Y666"/>
          <cell r="Z666"/>
          <cell r="AA666"/>
          <cell r="AB666"/>
          <cell r="AC666"/>
          <cell r="AD666"/>
          <cell r="AE666"/>
          <cell r="AF666"/>
          <cell r="AG666">
            <v>8.3059989917660904</v>
          </cell>
          <cell r="AH666"/>
          <cell r="AI666"/>
          <cell r="AJ666"/>
          <cell r="AK666"/>
          <cell r="AL666" t="str">
            <v>Rain</v>
          </cell>
          <cell r="AM666"/>
          <cell r="AN666">
            <v>0</v>
          </cell>
          <cell r="AO666">
            <v>0</v>
          </cell>
          <cell r="AP666"/>
          <cell r="AQ666">
            <v>0</v>
          </cell>
          <cell r="AR666"/>
          <cell r="AS666"/>
          <cell r="AT666"/>
          <cell r="AU666"/>
          <cell r="AV666"/>
          <cell r="AW666"/>
          <cell r="AX666"/>
          <cell r="AY666"/>
          <cell r="AZ666"/>
          <cell r="BA666"/>
          <cell r="BB666"/>
          <cell r="BC666"/>
          <cell r="BD666"/>
          <cell r="BE666"/>
          <cell r="BF666" t="str">
            <v xml:space="preserve">ทราย </v>
          </cell>
          <cell r="BG666"/>
          <cell r="BH666"/>
        </row>
        <row r="667">
          <cell r="G667">
            <v>511</v>
          </cell>
          <cell r="H667" t="str">
            <v>BSC</v>
          </cell>
          <cell r="I667"/>
          <cell r="J667">
            <v>28.28</v>
          </cell>
          <cell r="K667">
            <v>28.28</v>
          </cell>
          <cell r="L667">
            <v>32</v>
          </cell>
          <cell r="M667">
            <v>28.28</v>
          </cell>
          <cell r="N667" t="str">
            <v>ให้ชาวไร่เช่า</v>
          </cell>
          <cell r="O667"/>
          <cell r="P667"/>
          <cell r="Q667">
            <v>0</v>
          </cell>
          <cell r="R667">
            <v>28.28</v>
          </cell>
          <cell r="S667"/>
          <cell r="T667"/>
          <cell r="U667"/>
          <cell r="V667"/>
          <cell r="W667">
            <v>0</v>
          </cell>
          <cell r="X667"/>
          <cell r="Y667"/>
          <cell r="Z667"/>
          <cell r="AA667"/>
          <cell r="AB667"/>
          <cell r="AC667"/>
          <cell r="AD667"/>
          <cell r="AE667"/>
          <cell r="AF667"/>
          <cell r="AG667">
            <v>8.9416548797736919</v>
          </cell>
          <cell r="AH667"/>
          <cell r="AI667"/>
          <cell r="AJ667"/>
          <cell r="AK667"/>
          <cell r="AL667" t="str">
            <v>Rain</v>
          </cell>
          <cell r="AM667"/>
          <cell r="AN667">
            <v>0</v>
          </cell>
          <cell r="AO667">
            <v>0</v>
          </cell>
          <cell r="AP667"/>
          <cell r="AQ667">
            <v>0</v>
          </cell>
          <cell r="AR667"/>
          <cell r="AS667"/>
          <cell r="AT667"/>
          <cell r="AU667"/>
          <cell r="AV667"/>
          <cell r="AW667"/>
          <cell r="AX667"/>
          <cell r="AY667"/>
          <cell r="AZ667"/>
          <cell r="BA667"/>
          <cell r="BB667"/>
          <cell r="BC667"/>
          <cell r="BD667"/>
          <cell r="BE667"/>
          <cell r="BF667" t="str">
            <v xml:space="preserve">ทราย </v>
          </cell>
          <cell r="BG667"/>
          <cell r="BH667"/>
        </row>
        <row r="668">
          <cell r="G668">
            <v>513</v>
          </cell>
          <cell r="H668" t="str">
            <v>BSC</v>
          </cell>
          <cell r="I668"/>
          <cell r="J668">
            <v>97.09</v>
          </cell>
          <cell r="K668">
            <v>97.09</v>
          </cell>
          <cell r="L668">
            <v>97.09</v>
          </cell>
          <cell r="M668">
            <v>90.75</v>
          </cell>
          <cell r="N668" t="str">
            <v>อ้อยตอ 1</v>
          </cell>
          <cell r="O668" t="str">
            <v>ถนน</v>
          </cell>
          <cell r="P668">
            <v>6.3400000000000034</v>
          </cell>
          <cell r="Q668">
            <v>0</v>
          </cell>
          <cell r="R668">
            <v>0</v>
          </cell>
          <cell r="S668"/>
          <cell r="T668"/>
          <cell r="U668">
            <v>90.75</v>
          </cell>
          <cell r="V668"/>
          <cell r="W668">
            <v>90.75</v>
          </cell>
          <cell r="X668">
            <v>453.75</v>
          </cell>
          <cell r="Y668">
            <v>5</v>
          </cell>
          <cell r="Z668">
            <v>65884.5</v>
          </cell>
          <cell r="AA668">
            <v>726</v>
          </cell>
          <cell r="AB668">
            <v>726</v>
          </cell>
          <cell r="AC668">
            <v>8</v>
          </cell>
          <cell r="AD668">
            <v>544.5</v>
          </cell>
          <cell r="AE668">
            <v>6</v>
          </cell>
          <cell r="AF668"/>
          <cell r="AG668">
            <v>10.964297520661159</v>
          </cell>
          <cell r="AH668">
            <v>242530</v>
          </cell>
          <cell r="AI668" t="str">
            <v>อ้อยตอ 1</v>
          </cell>
          <cell r="AJ668" t="str">
            <v>อ้อยตอ</v>
          </cell>
          <cell r="AK668"/>
          <cell r="AL668" t="str">
            <v>Rain</v>
          </cell>
          <cell r="AM668"/>
          <cell r="AN668">
            <v>0</v>
          </cell>
          <cell r="AO668">
            <v>0</v>
          </cell>
          <cell r="AP668"/>
          <cell r="AQ668">
            <v>0</v>
          </cell>
          <cell r="AR668" t="str">
            <v>Rain</v>
          </cell>
          <cell r="AS668">
            <v>90.75</v>
          </cell>
          <cell r="AT668"/>
          <cell r="AU668"/>
          <cell r="AV668"/>
          <cell r="AW668"/>
          <cell r="AX668"/>
          <cell r="AY668"/>
          <cell r="AZ668"/>
          <cell r="BA668"/>
          <cell r="BB668"/>
          <cell r="BC668" t="str">
            <v>KK-3</v>
          </cell>
          <cell r="BD668">
            <v>1.85</v>
          </cell>
          <cell r="BE668" t="str">
            <v>คู่</v>
          </cell>
          <cell r="BF668" t="str">
            <v xml:space="preserve">ทราย </v>
          </cell>
          <cell r="BG668" t="str">
            <v>ผ่าน</v>
          </cell>
          <cell r="BH668" t="str">
            <v>รถตัด</v>
          </cell>
        </row>
        <row r="669">
          <cell r="G669">
            <v>520</v>
          </cell>
          <cell r="H669"/>
          <cell r="I669"/>
          <cell r="J669">
            <v>54.79</v>
          </cell>
          <cell r="K669">
            <v>54.79</v>
          </cell>
          <cell r="L669"/>
          <cell r="M669"/>
          <cell r="N669" t="str">
            <v>อ้อยตอ 2</v>
          </cell>
          <cell r="O669"/>
          <cell r="P669"/>
          <cell r="Q669">
            <v>0</v>
          </cell>
          <cell r="R669"/>
          <cell r="S669"/>
          <cell r="T669"/>
          <cell r="U669">
            <v>54.79</v>
          </cell>
          <cell r="V669"/>
          <cell r="W669">
            <v>54.79</v>
          </cell>
          <cell r="X669">
            <v>657.48</v>
          </cell>
          <cell r="Y669">
            <v>12</v>
          </cell>
          <cell r="Z669">
            <v>36023.3292</v>
          </cell>
          <cell r="AA669">
            <v>657.48</v>
          </cell>
          <cell r="AB669">
            <v>657.48</v>
          </cell>
          <cell r="AC669">
            <v>12</v>
          </cell>
          <cell r="AD669">
            <v>657.48</v>
          </cell>
          <cell r="AE669">
            <v>12</v>
          </cell>
          <cell r="AF669"/>
          <cell r="AG669">
            <v>11.714546450082128</v>
          </cell>
          <cell r="AH669">
            <v>242547</v>
          </cell>
          <cell r="AI669" t="str">
            <v>อ้อยตอ 2</v>
          </cell>
          <cell r="AJ669" t="str">
            <v>อ้อยตอ</v>
          </cell>
          <cell r="AK669"/>
          <cell r="AL669" t="str">
            <v>Fully</v>
          </cell>
          <cell r="AM669"/>
          <cell r="AN669">
            <v>16069</v>
          </cell>
          <cell r="AO669">
            <v>8034.5</v>
          </cell>
          <cell r="AP669"/>
          <cell r="AQ669" t="str">
            <v>เจาะบ่อบาดาล 1(1) บ่อ+โซล่า+สถานี</v>
          </cell>
          <cell r="AR669" t="str">
            <v>Sup</v>
          </cell>
          <cell r="AS669">
            <v>0</v>
          </cell>
          <cell r="AT669"/>
          <cell r="AU669"/>
          <cell r="AV669"/>
          <cell r="AW669">
            <v>54.79</v>
          </cell>
          <cell r="AX669" t="str">
            <v>น้ำหยดMove/ราดร่อง</v>
          </cell>
          <cell r="AY669" t="str">
            <v>เครื่องยนต์</v>
          </cell>
          <cell r="AZ669" t="str">
            <v>จ้างเหมา</v>
          </cell>
          <cell r="BA669">
            <v>2</v>
          </cell>
          <cell r="BB669" t="str">
            <v>yes</v>
          </cell>
          <cell r="BC669" t="str">
            <v>KK-3</v>
          </cell>
          <cell r="BD669">
            <v>1.85</v>
          </cell>
          <cell r="BE669" t="str">
            <v>คู่</v>
          </cell>
          <cell r="BF669" t="str">
            <v xml:space="preserve">ทราย </v>
          </cell>
          <cell r="BG669" t="str">
            <v>ผ่าน</v>
          </cell>
          <cell r="BH669" t="str">
            <v>รถตัด</v>
          </cell>
        </row>
        <row r="670">
          <cell r="G670" t="str">
            <v>520/1</v>
          </cell>
          <cell r="H670" t="str">
            <v>BSC</v>
          </cell>
          <cell r="I670"/>
          <cell r="J670">
            <v>39.93</v>
          </cell>
          <cell r="K670">
            <v>39.93</v>
          </cell>
          <cell r="L670"/>
          <cell r="M670"/>
          <cell r="N670" t="str">
            <v>อ้อยตอ 2</v>
          </cell>
          <cell r="O670"/>
          <cell r="P670"/>
          <cell r="Q670">
            <v>0</v>
          </cell>
          <cell r="R670"/>
          <cell r="S670"/>
          <cell r="T670"/>
          <cell r="U670">
            <v>39.93</v>
          </cell>
          <cell r="V670"/>
          <cell r="W670">
            <v>39.93</v>
          </cell>
          <cell r="X670">
            <v>479.15999999999997</v>
          </cell>
          <cell r="Y670">
            <v>12</v>
          </cell>
          <cell r="Z670">
            <v>19132.858799999998</v>
          </cell>
          <cell r="AA670">
            <v>479.15999999999997</v>
          </cell>
          <cell r="AB670">
            <v>479.15999999999997</v>
          </cell>
          <cell r="AC670">
            <v>12</v>
          </cell>
          <cell r="AD670">
            <v>479.15999999999997</v>
          </cell>
          <cell r="AE670">
            <v>12</v>
          </cell>
          <cell r="AF670"/>
          <cell r="AG670">
            <v>9.7440520911595279</v>
          </cell>
          <cell r="AH670">
            <v>242546</v>
          </cell>
          <cell r="AI670" t="str">
            <v>อ้อยตอ 2</v>
          </cell>
          <cell r="AJ670" t="str">
            <v>อ้อยตอ</v>
          </cell>
          <cell r="AK670"/>
          <cell r="AL670" t="str">
            <v>Fully</v>
          </cell>
          <cell r="AM670"/>
          <cell r="AN670">
            <v>0</v>
          </cell>
          <cell r="AO670">
            <v>0</v>
          </cell>
          <cell r="AP670"/>
          <cell r="AQ670" t="str">
            <v>เจาะบ่อบาดาล 1(1) บ่อ+โซล่า+สถานี</v>
          </cell>
          <cell r="AR670" t="str">
            <v>Sup</v>
          </cell>
          <cell r="AS670">
            <v>0</v>
          </cell>
          <cell r="AT670"/>
          <cell r="AU670"/>
          <cell r="AV670"/>
          <cell r="AW670">
            <v>39.93</v>
          </cell>
          <cell r="AX670" t="str">
            <v>น้ำหยดMove/ราดร่อง</v>
          </cell>
          <cell r="AY670" t="str">
            <v>เครื่องยนต์</v>
          </cell>
          <cell r="AZ670" t="str">
            <v>จ้างเหมา</v>
          </cell>
          <cell r="BA670">
            <v>2</v>
          </cell>
          <cell r="BB670" t="str">
            <v>yes</v>
          </cell>
          <cell r="BC670" t="str">
            <v>KK-3</v>
          </cell>
          <cell r="BD670">
            <v>1.85</v>
          </cell>
          <cell r="BE670" t="str">
            <v>คู่</v>
          </cell>
          <cell r="BF670" t="str">
            <v xml:space="preserve">ทราย </v>
          </cell>
          <cell r="BG670" t="str">
            <v>ผ่าน</v>
          </cell>
          <cell r="BH670" t="str">
            <v>รถตัด</v>
          </cell>
        </row>
        <row r="671">
          <cell r="G671">
            <v>525</v>
          </cell>
          <cell r="H671" t="str">
            <v>BSC</v>
          </cell>
          <cell r="I671"/>
          <cell r="J671">
            <v>24.43</v>
          </cell>
          <cell r="K671">
            <v>24.43</v>
          </cell>
          <cell r="L671"/>
          <cell r="M671"/>
          <cell r="N671" t="str">
            <v>อ้อยตอ 1</v>
          </cell>
          <cell r="O671"/>
          <cell r="P671"/>
          <cell r="Q671">
            <v>0</v>
          </cell>
          <cell r="R671"/>
          <cell r="S671"/>
          <cell r="T671"/>
          <cell r="U671">
            <v>24.43</v>
          </cell>
          <cell r="V671"/>
          <cell r="W671">
            <v>24.43</v>
          </cell>
          <cell r="X671">
            <v>293.15999999999997</v>
          </cell>
          <cell r="Y671">
            <v>12</v>
          </cell>
          <cell r="Z671">
            <v>7161.898799999999</v>
          </cell>
          <cell r="AA671">
            <v>293.15999999999997</v>
          </cell>
          <cell r="AB671">
            <v>293.15999999999997</v>
          </cell>
          <cell r="AC671">
            <v>12</v>
          </cell>
          <cell r="AD671">
            <v>293.15999999999997</v>
          </cell>
          <cell r="AE671">
            <v>12</v>
          </cell>
          <cell r="AF671"/>
          <cell r="AG671">
            <v>14.350798198935735</v>
          </cell>
          <cell r="AH671">
            <v>242549</v>
          </cell>
          <cell r="AI671" t="str">
            <v>อ้อยตอ 1</v>
          </cell>
          <cell r="AJ671" t="str">
            <v>อ้อยตอ</v>
          </cell>
          <cell r="AK671"/>
          <cell r="AL671" t="str">
            <v>Fully</v>
          </cell>
          <cell r="AM671"/>
          <cell r="AN671">
            <v>0</v>
          </cell>
          <cell r="AO671">
            <v>0</v>
          </cell>
          <cell r="AP671"/>
          <cell r="AQ671">
            <v>0</v>
          </cell>
          <cell r="AR671" t="str">
            <v>Sup</v>
          </cell>
          <cell r="AS671">
            <v>0</v>
          </cell>
          <cell r="AT671"/>
          <cell r="AU671"/>
          <cell r="AV671"/>
          <cell r="AW671">
            <v>24.43</v>
          </cell>
          <cell r="AX671" t="str">
            <v>น้ำหยดMove/ราดร่อง</v>
          </cell>
          <cell r="AY671" t="str">
            <v>เครื่องยนต์</v>
          </cell>
          <cell r="AZ671" t="str">
            <v>จ้างเหมา</v>
          </cell>
          <cell r="BA671">
            <v>2</v>
          </cell>
          <cell r="BB671" t="str">
            <v>yes</v>
          </cell>
          <cell r="BC671" t="str">
            <v>KK-3</v>
          </cell>
          <cell r="BD671">
            <v>1.85</v>
          </cell>
          <cell r="BE671" t="str">
            <v>คู่</v>
          </cell>
          <cell r="BF671" t="str">
            <v xml:space="preserve">ทราย </v>
          </cell>
          <cell r="BG671" t="str">
            <v>ผ่าน</v>
          </cell>
          <cell r="BH671" t="str">
            <v>รถตัด</v>
          </cell>
        </row>
        <row r="672">
          <cell r="G672" t="str">
            <v>525/1</v>
          </cell>
          <cell r="H672" t="str">
            <v>BSC</v>
          </cell>
          <cell r="I672"/>
          <cell r="J672">
            <v>4.87</v>
          </cell>
          <cell r="K672">
            <v>4.87</v>
          </cell>
          <cell r="L672"/>
          <cell r="M672"/>
          <cell r="N672" t="str">
            <v>เศรษฐกิจพอเพียง</v>
          </cell>
          <cell r="O672" t="str">
            <v>เศรษฐกิจพอเพียง</v>
          </cell>
          <cell r="P672">
            <v>4.87</v>
          </cell>
          <cell r="Q672">
            <v>0</v>
          </cell>
          <cell r="R672"/>
          <cell r="S672"/>
          <cell r="T672"/>
          <cell r="U672"/>
          <cell r="V672"/>
          <cell r="W672">
            <v>0</v>
          </cell>
          <cell r="X672"/>
          <cell r="Y672"/>
          <cell r="Z672"/>
          <cell r="AA672"/>
          <cell r="AB672"/>
          <cell r="AC672"/>
          <cell r="AD672"/>
          <cell r="AE672"/>
          <cell r="AF672"/>
          <cell r="AG672">
            <v>0</v>
          </cell>
          <cell r="AH672"/>
          <cell r="AI672"/>
          <cell r="AJ672"/>
          <cell r="AK672"/>
          <cell r="AL672">
            <v>0</v>
          </cell>
          <cell r="AM672"/>
          <cell r="AN672">
            <v>0</v>
          </cell>
          <cell r="AO672">
            <v>0</v>
          </cell>
          <cell r="AP672"/>
          <cell r="AQ672">
            <v>0</v>
          </cell>
          <cell r="AR672"/>
          <cell r="AS672"/>
          <cell r="AT672"/>
          <cell r="AU672"/>
          <cell r="AV672"/>
          <cell r="AW672"/>
          <cell r="AX672"/>
          <cell r="AY672"/>
          <cell r="AZ672"/>
          <cell r="BA672"/>
          <cell r="BB672"/>
          <cell r="BC672"/>
          <cell r="BD672"/>
          <cell r="BE672"/>
          <cell r="BF672" t="str">
            <v xml:space="preserve">ทราย </v>
          </cell>
          <cell r="BG672"/>
          <cell r="BH672"/>
        </row>
        <row r="673">
          <cell r="G673">
            <v>526</v>
          </cell>
          <cell r="H673" t="str">
            <v>BSC</v>
          </cell>
          <cell r="I673"/>
          <cell r="J673">
            <v>8.86</v>
          </cell>
          <cell r="K673">
            <v>8.86</v>
          </cell>
          <cell r="L673"/>
          <cell r="M673"/>
          <cell r="N673" t="str">
            <v>พักดิน</v>
          </cell>
          <cell r="O673"/>
          <cell r="P673"/>
          <cell r="Q673">
            <v>0</v>
          </cell>
          <cell r="R673"/>
          <cell r="S673">
            <v>8.86</v>
          </cell>
          <cell r="T673"/>
          <cell r="U673"/>
          <cell r="V673"/>
          <cell r="W673">
            <v>8.86</v>
          </cell>
          <cell r="X673">
            <v>0</v>
          </cell>
          <cell r="Y673"/>
          <cell r="Z673"/>
          <cell r="AA673"/>
          <cell r="AB673"/>
          <cell r="AC673"/>
          <cell r="AD673"/>
          <cell r="AE673"/>
          <cell r="AF673"/>
          <cell r="AG673">
            <v>5.6512415349887135</v>
          </cell>
          <cell r="AH673"/>
          <cell r="AI673" t="str">
            <v>พักดิน</v>
          </cell>
          <cell r="AJ673" t="str">
            <v>พักดิน</v>
          </cell>
          <cell r="AK673"/>
          <cell r="AL673" t="str">
            <v>Fully</v>
          </cell>
          <cell r="AM673"/>
          <cell r="AN673">
            <v>0</v>
          </cell>
          <cell r="AO673">
            <v>0</v>
          </cell>
          <cell r="AP673"/>
          <cell r="AQ673" t="str">
            <v>เจาะบ่อบาดาล 1(2) บ่อ+โซล่า</v>
          </cell>
          <cell r="AR673" t="str">
            <v>Sup</v>
          </cell>
          <cell r="AS673">
            <v>0</v>
          </cell>
          <cell r="AT673"/>
          <cell r="AU673"/>
          <cell r="AV673"/>
          <cell r="AW673">
            <v>0</v>
          </cell>
          <cell r="AX673" t="str">
            <v>น้ำหยดMove</v>
          </cell>
          <cell r="AY673"/>
          <cell r="AZ673"/>
          <cell r="BA673">
            <v>2</v>
          </cell>
          <cell r="BB673" t="str">
            <v>yes</v>
          </cell>
          <cell r="BC673"/>
          <cell r="BD673">
            <v>1.85</v>
          </cell>
          <cell r="BE673" t="str">
            <v>คู่</v>
          </cell>
          <cell r="BF673" t="str">
            <v xml:space="preserve">ทราย </v>
          </cell>
          <cell r="BG673"/>
          <cell r="BH673"/>
        </row>
        <row r="674">
          <cell r="G674">
            <v>527</v>
          </cell>
          <cell r="H674" t="str">
            <v>BSC</v>
          </cell>
          <cell r="I674"/>
          <cell r="J674">
            <v>32.15</v>
          </cell>
          <cell r="K674">
            <v>32.15</v>
          </cell>
          <cell r="L674"/>
          <cell r="M674"/>
          <cell r="N674" t="str">
            <v>อ้อยตอ 1</v>
          </cell>
          <cell r="O674" t="str">
            <v>ถนน</v>
          </cell>
          <cell r="P674">
            <v>2.2299999999999969</v>
          </cell>
          <cell r="Q674">
            <v>0</v>
          </cell>
          <cell r="R674"/>
          <cell r="S674"/>
          <cell r="T674"/>
          <cell r="U674">
            <v>29.92</v>
          </cell>
          <cell r="V674"/>
          <cell r="W674">
            <v>29.92</v>
          </cell>
          <cell r="X674">
            <v>344.08000000000004</v>
          </cell>
          <cell r="Y674">
            <v>11.5</v>
          </cell>
          <cell r="Z674">
            <v>10742.4768</v>
          </cell>
          <cell r="AA674">
            <v>359.04</v>
          </cell>
          <cell r="AB674">
            <v>359.04</v>
          </cell>
          <cell r="AC674">
            <v>12</v>
          </cell>
          <cell r="AD674">
            <v>329.12</v>
          </cell>
          <cell r="AE674">
            <v>11</v>
          </cell>
          <cell r="AF674"/>
          <cell r="AG674">
            <v>11.955213903743314</v>
          </cell>
          <cell r="AH674">
            <v>242548</v>
          </cell>
          <cell r="AI674" t="str">
            <v>อ้อยตอ 1</v>
          </cell>
          <cell r="AJ674" t="str">
            <v>อ้อยตอ</v>
          </cell>
          <cell r="AK674"/>
          <cell r="AL674" t="str">
            <v>Fully</v>
          </cell>
          <cell r="AM674"/>
          <cell r="AN674">
            <v>0</v>
          </cell>
          <cell r="AO674">
            <v>0</v>
          </cell>
          <cell r="AP674"/>
          <cell r="AQ674" t="str">
            <v>เจาะบ่อบาดาล 1(2) บ่อ+โซล่า</v>
          </cell>
          <cell r="AR674" t="str">
            <v>Sup</v>
          </cell>
          <cell r="AS674">
            <v>0</v>
          </cell>
          <cell r="AT674"/>
          <cell r="AU674"/>
          <cell r="AV674"/>
          <cell r="AW674">
            <v>29.92</v>
          </cell>
          <cell r="AX674" t="str">
            <v>น้ำหยดMove/ราดร่อง</v>
          </cell>
          <cell r="AY674" t="str">
            <v>เครื่องยนต์</v>
          </cell>
          <cell r="AZ674" t="str">
            <v>จ้างเหมา</v>
          </cell>
          <cell r="BA674">
            <v>2</v>
          </cell>
          <cell r="BB674" t="str">
            <v>yes</v>
          </cell>
          <cell r="BC674" t="str">
            <v>KK-3</v>
          </cell>
          <cell r="BD674">
            <v>1.65</v>
          </cell>
          <cell r="BE674" t="str">
            <v>เดี่ยว</v>
          </cell>
          <cell r="BF674" t="str">
            <v xml:space="preserve">ทราย </v>
          </cell>
          <cell r="BG674" t="str">
            <v>ผ่าน</v>
          </cell>
          <cell r="BH674" t="str">
            <v>รถตัด</v>
          </cell>
        </row>
        <row r="675">
          <cell r="G675">
            <v>432</v>
          </cell>
          <cell r="H675" t="str">
            <v>BSC</v>
          </cell>
          <cell r="I675"/>
          <cell r="J675">
            <v>47.84</v>
          </cell>
          <cell r="K675">
            <v>47.84</v>
          </cell>
          <cell r="L675">
            <v>47.83</v>
          </cell>
          <cell r="M675">
            <v>47.84</v>
          </cell>
          <cell r="N675" t="str">
            <v>ให้ชาวไร่เช่า</v>
          </cell>
          <cell r="O675"/>
          <cell r="P675"/>
          <cell r="Q675">
            <v>0</v>
          </cell>
          <cell r="R675">
            <v>47.84</v>
          </cell>
          <cell r="S675"/>
          <cell r="T675"/>
          <cell r="U675"/>
          <cell r="V675"/>
          <cell r="W675">
            <v>0</v>
          </cell>
          <cell r="X675"/>
          <cell r="Y675"/>
          <cell r="Z675"/>
          <cell r="AA675"/>
          <cell r="AB675"/>
          <cell r="AC675"/>
          <cell r="AD675"/>
          <cell r="AE675"/>
          <cell r="AF675"/>
          <cell r="AG675">
            <v>7.5252926421404664</v>
          </cell>
          <cell r="AH675"/>
          <cell r="AI675"/>
          <cell r="AJ675"/>
          <cell r="AK675"/>
          <cell r="AL675" t="str">
            <v>Rain</v>
          </cell>
          <cell r="AM675"/>
          <cell r="AN675">
            <v>0</v>
          </cell>
          <cell r="AO675">
            <v>0</v>
          </cell>
          <cell r="AP675"/>
          <cell r="AQ675">
            <v>0</v>
          </cell>
          <cell r="AR675"/>
          <cell r="AS675"/>
          <cell r="AT675"/>
          <cell r="AU675"/>
          <cell r="AV675"/>
          <cell r="AW675"/>
          <cell r="AX675"/>
          <cell r="AY675"/>
          <cell r="AZ675"/>
          <cell r="BA675"/>
          <cell r="BB675"/>
          <cell r="BC675"/>
          <cell r="BD675"/>
          <cell r="BE675"/>
          <cell r="BF675" t="str">
            <v xml:space="preserve">ทราย </v>
          </cell>
          <cell r="BG675"/>
          <cell r="BH675"/>
        </row>
        <row r="676">
          <cell r="G676">
            <v>433</v>
          </cell>
          <cell r="H676" t="str">
            <v>BSC</v>
          </cell>
          <cell r="I676"/>
          <cell r="J676">
            <v>96.06</v>
          </cell>
          <cell r="K676">
            <v>96.06</v>
          </cell>
          <cell r="L676">
            <v>101.39</v>
          </cell>
          <cell r="M676">
            <v>96.06</v>
          </cell>
          <cell r="N676" t="str">
            <v>ให้ชาวไร่เช่า</v>
          </cell>
          <cell r="O676"/>
          <cell r="P676"/>
          <cell r="Q676">
            <v>0</v>
          </cell>
          <cell r="R676">
            <v>96.06</v>
          </cell>
          <cell r="S676"/>
          <cell r="T676"/>
          <cell r="U676"/>
          <cell r="V676"/>
          <cell r="W676">
            <v>0</v>
          </cell>
          <cell r="X676"/>
          <cell r="Y676"/>
          <cell r="Z676"/>
          <cell r="AA676"/>
          <cell r="AB676"/>
          <cell r="AC676"/>
          <cell r="AD676"/>
          <cell r="AE676"/>
          <cell r="AF676"/>
          <cell r="AG676">
            <v>0</v>
          </cell>
          <cell r="AH676"/>
          <cell r="AI676"/>
          <cell r="AJ676"/>
          <cell r="AK676"/>
          <cell r="AL676" t="str">
            <v>Rain</v>
          </cell>
          <cell r="AM676"/>
          <cell r="AN676">
            <v>0</v>
          </cell>
          <cell r="AO676">
            <v>0</v>
          </cell>
          <cell r="AP676"/>
          <cell r="AQ676">
            <v>0</v>
          </cell>
          <cell r="AR676"/>
          <cell r="AS676"/>
          <cell r="AT676"/>
          <cell r="AU676"/>
          <cell r="AV676"/>
          <cell r="AW676"/>
          <cell r="AX676"/>
          <cell r="AY676"/>
          <cell r="AZ676"/>
          <cell r="BA676"/>
          <cell r="BB676"/>
          <cell r="BC676"/>
          <cell r="BD676"/>
          <cell r="BE676"/>
          <cell r="BF676" t="str">
            <v xml:space="preserve">ทราย </v>
          </cell>
          <cell r="BG676"/>
          <cell r="BH676"/>
        </row>
        <row r="677">
          <cell r="G677">
            <v>151</v>
          </cell>
          <cell r="H677" t="str">
            <v>BSC</v>
          </cell>
          <cell r="I677"/>
          <cell r="J677">
            <v>25.36</v>
          </cell>
          <cell r="K677">
            <v>25.36</v>
          </cell>
          <cell r="L677"/>
          <cell r="M677"/>
          <cell r="N677" t="str">
            <v>อ้อยตุลาคม</v>
          </cell>
          <cell r="O677"/>
          <cell r="P677"/>
          <cell r="Q677">
            <v>0</v>
          </cell>
          <cell r="R677"/>
          <cell r="S677"/>
          <cell r="T677"/>
          <cell r="U677">
            <v>25.36</v>
          </cell>
          <cell r="V677"/>
          <cell r="W677">
            <v>25.36</v>
          </cell>
          <cell r="X677">
            <v>355.03999999999996</v>
          </cell>
          <cell r="Y677">
            <v>14</v>
          </cell>
          <cell r="Z677">
            <v>8360.6847999999991</v>
          </cell>
          <cell r="AA677">
            <v>329.68</v>
          </cell>
          <cell r="AB677">
            <v>329.68</v>
          </cell>
          <cell r="AC677">
            <v>13</v>
          </cell>
          <cell r="AD677">
            <v>355.03999999999996</v>
          </cell>
          <cell r="AE677">
            <v>14</v>
          </cell>
          <cell r="AF677"/>
          <cell r="AG677">
            <v>0</v>
          </cell>
          <cell r="AH677">
            <v>242484</v>
          </cell>
          <cell r="AI677" t="str">
            <v>อ้อยตุลาคม</v>
          </cell>
          <cell r="AJ677" t="str">
            <v>อ้อยปลูก</v>
          </cell>
          <cell r="AK677"/>
          <cell r="AL677" t="str">
            <v>Rain</v>
          </cell>
          <cell r="AM677" t="str">
            <v>สระ</v>
          </cell>
          <cell r="AN677">
            <v>0</v>
          </cell>
          <cell r="AO677">
            <v>0</v>
          </cell>
          <cell r="AP677"/>
          <cell r="AQ677">
            <v>0</v>
          </cell>
          <cell r="AR677" t="str">
            <v>Sup</v>
          </cell>
          <cell r="AS677">
            <v>0</v>
          </cell>
          <cell r="AT677"/>
          <cell r="AU677"/>
          <cell r="AV677"/>
          <cell r="AW677">
            <v>25.36</v>
          </cell>
          <cell r="AX677" t="str">
            <v>น้ำหยดMove</v>
          </cell>
          <cell r="AY677" t="str">
            <v>เครื่องยนต์</v>
          </cell>
          <cell r="AZ677" t="str">
            <v>จ้างเหมา</v>
          </cell>
          <cell r="BA677">
            <v>2</v>
          </cell>
          <cell r="BB677" t="str">
            <v>yes</v>
          </cell>
          <cell r="BC677" t="str">
            <v>KK-3</v>
          </cell>
          <cell r="BD677">
            <v>1.85</v>
          </cell>
          <cell r="BE677" t="str">
            <v>คู่</v>
          </cell>
          <cell r="BF677" t="str">
            <v xml:space="preserve">ทราย </v>
          </cell>
          <cell r="BG677" t="str">
            <v>ผ่าน</v>
          </cell>
          <cell r="BH677" t="str">
            <v>รถตัด</v>
          </cell>
        </row>
        <row r="678">
          <cell r="G678">
            <v>152</v>
          </cell>
          <cell r="H678" t="str">
            <v>BSC</v>
          </cell>
          <cell r="I678"/>
          <cell r="J678">
            <v>47.94</v>
          </cell>
          <cell r="K678">
            <v>47.94</v>
          </cell>
          <cell r="L678"/>
          <cell r="M678"/>
          <cell r="N678" t="str">
            <v>ให้ชาวไร่เช่า</v>
          </cell>
          <cell r="O678"/>
          <cell r="P678"/>
          <cell r="Q678">
            <v>0</v>
          </cell>
          <cell r="R678">
            <v>47.94</v>
          </cell>
          <cell r="S678"/>
          <cell r="T678"/>
          <cell r="U678"/>
          <cell r="V678"/>
          <cell r="W678">
            <v>0</v>
          </cell>
          <cell r="X678"/>
          <cell r="Y678"/>
          <cell r="Z678"/>
          <cell r="AA678"/>
          <cell r="AB678"/>
          <cell r="AC678"/>
          <cell r="AD678"/>
          <cell r="AE678"/>
          <cell r="AF678"/>
          <cell r="AG678">
            <v>0</v>
          </cell>
          <cell r="AH678"/>
          <cell r="AI678"/>
          <cell r="AJ678"/>
          <cell r="AK678"/>
          <cell r="AL678" t="str">
            <v>Rain</v>
          </cell>
          <cell r="AM678">
            <v>0</v>
          </cell>
          <cell r="AN678">
            <v>0</v>
          </cell>
          <cell r="AO678">
            <v>0</v>
          </cell>
          <cell r="AP678"/>
          <cell r="AQ678">
            <v>0</v>
          </cell>
          <cell r="AR678"/>
          <cell r="AS678"/>
          <cell r="AT678"/>
          <cell r="AU678"/>
          <cell r="AV678"/>
          <cell r="AW678"/>
          <cell r="AX678"/>
          <cell r="AY678"/>
          <cell r="AZ678"/>
          <cell r="BA678"/>
          <cell r="BB678"/>
          <cell r="BC678"/>
          <cell r="BD678"/>
          <cell r="BE678"/>
          <cell r="BF678" t="str">
            <v xml:space="preserve">ทราย </v>
          </cell>
          <cell r="BG678"/>
          <cell r="BH678"/>
        </row>
        <row r="679">
          <cell r="G679">
            <v>154</v>
          </cell>
          <cell r="H679" t="str">
            <v>BSC</v>
          </cell>
          <cell r="I679"/>
          <cell r="J679">
            <v>28.28</v>
          </cell>
          <cell r="K679">
            <v>28.28</v>
          </cell>
          <cell r="L679"/>
          <cell r="M679"/>
          <cell r="N679" t="str">
            <v>ให้ชาวไร่เช่า</v>
          </cell>
          <cell r="O679"/>
          <cell r="P679"/>
          <cell r="Q679">
            <v>0</v>
          </cell>
          <cell r="R679">
            <v>28.28</v>
          </cell>
          <cell r="S679"/>
          <cell r="T679"/>
          <cell r="U679"/>
          <cell r="V679"/>
          <cell r="W679">
            <v>0</v>
          </cell>
          <cell r="X679"/>
          <cell r="Y679"/>
          <cell r="Z679"/>
          <cell r="AA679"/>
          <cell r="AB679"/>
          <cell r="AC679"/>
          <cell r="AD679"/>
          <cell r="AE679"/>
          <cell r="AF679"/>
          <cell r="AG679">
            <v>3.5240452616690239</v>
          </cell>
          <cell r="AH679"/>
          <cell r="AI679"/>
          <cell r="AJ679"/>
          <cell r="AK679"/>
          <cell r="AL679" t="str">
            <v>Rain</v>
          </cell>
          <cell r="AM679">
            <v>0</v>
          </cell>
          <cell r="AN679">
            <v>0</v>
          </cell>
          <cell r="AO679">
            <v>0</v>
          </cell>
          <cell r="AP679"/>
          <cell r="AQ679">
            <v>0</v>
          </cell>
          <cell r="AR679"/>
          <cell r="AS679"/>
          <cell r="AT679"/>
          <cell r="AU679"/>
          <cell r="AV679"/>
          <cell r="AW679"/>
          <cell r="AX679"/>
          <cell r="AY679"/>
          <cell r="AZ679"/>
          <cell r="BA679"/>
          <cell r="BB679"/>
          <cell r="BC679"/>
          <cell r="BD679"/>
          <cell r="BE679"/>
          <cell r="BF679" t="str">
            <v xml:space="preserve">ทราย </v>
          </cell>
          <cell r="BG679"/>
          <cell r="BH679"/>
        </row>
        <row r="680">
          <cell r="G680">
            <v>155</v>
          </cell>
          <cell r="H680" t="str">
            <v>BSC</v>
          </cell>
          <cell r="I680"/>
          <cell r="J680">
            <v>32.19</v>
          </cell>
          <cell r="K680">
            <v>33.450000000000003</v>
          </cell>
          <cell r="L680"/>
          <cell r="M680"/>
          <cell r="N680" t="str">
            <v>อ้อยตุลาคม</v>
          </cell>
          <cell r="O680"/>
          <cell r="P680">
            <v>1.2600000000000051</v>
          </cell>
          <cell r="Q680">
            <v>0</v>
          </cell>
          <cell r="R680"/>
          <cell r="S680"/>
          <cell r="T680"/>
          <cell r="U680">
            <v>32.19</v>
          </cell>
          <cell r="V680"/>
          <cell r="W680">
            <v>32.19</v>
          </cell>
          <cell r="X680">
            <v>450.65999999999997</v>
          </cell>
          <cell r="Y680">
            <v>14</v>
          </cell>
          <cell r="Z680">
            <v>10361.960999999999</v>
          </cell>
          <cell r="AA680">
            <v>321.89999999999998</v>
          </cell>
          <cell r="AB680">
            <v>321.89999999999998</v>
          </cell>
          <cell r="AC680">
            <v>10</v>
          </cell>
          <cell r="AD680">
            <v>321.89999999999998</v>
          </cell>
          <cell r="AE680">
            <v>10</v>
          </cell>
          <cell r="AF680"/>
          <cell r="AG680">
            <v>0</v>
          </cell>
          <cell r="AH680">
            <v>242468</v>
          </cell>
          <cell r="AI680" t="str">
            <v>อ้อยตุลาคม</v>
          </cell>
          <cell r="AJ680" t="str">
            <v>อ้อยปลูก</v>
          </cell>
          <cell r="AK680"/>
          <cell r="AL680" t="str">
            <v>Rain</v>
          </cell>
          <cell r="AM680" t="str">
            <v>สระ</v>
          </cell>
          <cell r="AN680">
            <v>0</v>
          </cell>
          <cell r="AO680">
            <v>0</v>
          </cell>
          <cell r="AP680"/>
          <cell r="AQ680">
            <v>0</v>
          </cell>
          <cell r="AR680" t="str">
            <v>Sup</v>
          </cell>
          <cell r="AS680">
            <v>0</v>
          </cell>
          <cell r="AT680"/>
          <cell r="AU680"/>
          <cell r="AV680"/>
          <cell r="AW680">
            <v>32.19</v>
          </cell>
          <cell r="AX680" t="str">
            <v>น้ำหยดMove</v>
          </cell>
          <cell r="AY680" t="str">
            <v>เครื่องยนต์</v>
          </cell>
          <cell r="AZ680" t="str">
            <v>จ้างเหมา</v>
          </cell>
          <cell r="BA680">
            <v>2</v>
          </cell>
          <cell r="BB680" t="str">
            <v>yes</v>
          </cell>
          <cell r="BC680" t="str">
            <v>KK-3</v>
          </cell>
          <cell r="BD680">
            <v>1.65</v>
          </cell>
          <cell r="BE680" t="str">
            <v>เดี่ยว</v>
          </cell>
          <cell r="BF680" t="str">
            <v xml:space="preserve">ทราย </v>
          </cell>
          <cell r="BG680" t="str">
            <v>ผ่าน</v>
          </cell>
          <cell r="BH680" t="str">
            <v>รถตัด</v>
          </cell>
        </row>
        <row r="681">
          <cell r="G681">
            <v>157</v>
          </cell>
          <cell r="H681" t="str">
            <v>BSC</v>
          </cell>
          <cell r="I681"/>
          <cell r="J681">
            <v>17.63</v>
          </cell>
          <cell r="K681">
            <v>17.63</v>
          </cell>
          <cell r="L681"/>
          <cell r="M681"/>
          <cell r="N681" t="str">
            <v>ให้ชาวไร่เช่า</v>
          </cell>
          <cell r="O681" t="str">
            <v>ที่ลุ่มรับน้ำ</v>
          </cell>
          <cell r="P681"/>
          <cell r="Q681">
            <v>0</v>
          </cell>
          <cell r="R681">
            <v>17.63</v>
          </cell>
          <cell r="S681"/>
          <cell r="T681"/>
          <cell r="U681"/>
          <cell r="V681"/>
          <cell r="W681">
            <v>0</v>
          </cell>
          <cell r="X681"/>
          <cell r="Y681"/>
          <cell r="Z681"/>
          <cell r="AA681"/>
          <cell r="AB681"/>
          <cell r="AC681"/>
          <cell r="AD681"/>
          <cell r="AE681"/>
          <cell r="AF681"/>
          <cell r="AG681">
            <v>0</v>
          </cell>
          <cell r="AH681"/>
          <cell r="AI681"/>
          <cell r="AJ681"/>
          <cell r="AK681"/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/>
          <cell r="AQ681">
            <v>0</v>
          </cell>
          <cell r="AR681"/>
          <cell r="AS681"/>
          <cell r="AT681"/>
          <cell r="AU681"/>
          <cell r="AV681"/>
          <cell r="AW681"/>
          <cell r="AX681"/>
          <cell r="AY681"/>
          <cell r="AZ681"/>
          <cell r="BA681"/>
          <cell r="BB681"/>
          <cell r="BC681"/>
          <cell r="BD681"/>
          <cell r="BE681"/>
          <cell r="BF681" t="str">
            <v xml:space="preserve">ทราย </v>
          </cell>
          <cell r="BG681"/>
          <cell r="BH681"/>
        </row>
        <row r="682">
          <cell r="G682" t="str">
            <v>157/1</v>
          </cell>
          <cell r="H682" t="str">
            <v>BSC</v>
          </cell>
          <cell r="I682"/>
          <cell r="J682">
            <v>4.0599999999999996</v>
          </cell>
          <cell r="K682">
            <v>4.0599999999999996</v>
          </cell>
          <cell r="L682"/>
          <cell r="M682"/>
          <cell r="N682" t="str">
            <v>ให้ชาวไร่เช่า</v>
          </cell>
          <cell r="O682" t="str">
            <v>ที่ลุ่มรับน้ำ</v>
          </cell>
          <cell r="P682"/>
          <cell r="Q682">
            <v>0</v>
          </cell>
          <cell r="R682">
            <v>4.0599999999999996</v>
          </cell>
          <cell r="S682"/>
          <cell r="T682"/>
          <cell r="U682"/>
          <cell r="V682"/>
          <cell r="W682">
            <v>0</v>
          </cell>
          <cell r="X682"/>
          <cell r="Y682"/>
          <cell r="Z682"/>
          <cell r="AA682"/>
          <cell r="AB682"/>
          <cell r="AC682"/>
          <cell r="AD682"/>
          <cell r="AE682"/>
          <cell r="AF682"/>
          <cell r="AG682">
            <v>0</v>
          </cell>
          <cell r="AH682"/>
          <cell r="AI682"/>
          <cell r="AJ682"/>
          <cell r="AK682"/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/>
          <cell r="AQ682">
            <v>0</v>
          </cell>
          <cell r="AR682"/>
          <cell r="AS682"/>
          <cell r="AT682"/>
          <cell r="AU682"/>
          <cell r="AV682"/>
          <cell r="AW682"/>
          <cell r="AX682"/>
          <cell r="AY682"/>
          <cell r="AZ682"/>
          <cell r="BA682"/>
          <cell r="BB682"/>
          <cell r="BC682"/>
          <cell r="BD682"/>
          <cell r="BE682"/>
          <cell r="BF682" t="str">
            <v xml:space="preserve">ทราย </v>
          </cell>
          <cell r="BG682"/>
          <cell r="BH682"/>
        </row>
        <row r="683">
          <cell r="G683">
            <v>156</v>
          </cell>
          <cell r="H683" t="str">
            <v>BSC</v>
          </cell>
          <cell r="I683"/>
          <cell r="J683">
            <v>15.62</v>
          </cell>
          <cell r="K683">
            <v>15.62</v>
          </cell>
          <cell r="L683"/>
          <cell r="M683"/>
          <cell r="N683" t="str">
            <v>อ้อยตุลาคม</v>
          </cell>
          <cell r="O683"/>
          <cell r="P683"/>
          <cell r="Q683">
            <v>0</v>
          </cell>
          <cell r="R683"/>
          <cell r="S683"/>
          <cell r="T683"/>
          <cell r="U683">
            <v>15.62</v>
          </cell>
          <cell r="V683"/>
          <cell r="W683">
            <v>15.62</v>
          </cell>
          <cell r="X683">
            <v>218.67999999999998</v>
          </cell>
          <cell r="Y683">
            <v>14</v>
          </cell>
          <cell r="Z683">
            <v>2927.8127999999997</v>
          </cell>
          <cell r="AA683">
            <v>187.44</v>
          </cell>
          <cell r="AB683">
            <v>187.44</v>
          </cell>
          <cell r="AC683">
            <v>12</v>
          </cell>
          <cell r="AD683">
            <v>187.44</v>
          </cell>
          <cell r="AE683">
            <v>12</v>
          </cell>
          <cell r="AF683"/>
          <cell r="AG683">
            <v>0</v>
          </cell>
          <cell r="AH683">
            <v>242466</v>
          </cell>
          <cell r="AI683" t="str">
            <v>อ้อยตุลาคม</v>
          </cell>
          <cell r="AJ683" t="str">
            <v>อ้อยปลูก</v>
          </cell>
          <cell r="AK683"/>
          <cell r="AL683" t="str">
            <v>Rain</v>
          </cell>
          <cell r="AM683" t="str">
            <v>สระ</v>
          </cell>
          <cell r="AN683">
            <v>0</v>
          </cell>
          <cell r="AO683">
            <v>0</v>
          </cell>
          <cell r="AP683"/>
          <cell r="AQ683">
            <v>0</v>
          </cell>
          <cell r="AR683" t="str">
            <v>Sup</v>
          </cell>
          <cell r="AS683">
            <v>0</v>
          </cell>
          <cell r="AT683"/>
          <cell r="AU683"/>
          <cell r="AV683"/>
          <cell r="AW683">
            <v>15.62</v>
          </cell>
          <cell r="AX683" t="str">
            <v>น้ำหยดMove</v>
          </cell>
          <cell r="AY683" t="str">
            <v>เครื่องยนต์</v>
          </cell>
          <cell r="AZ683" t="str">
            <v>จ้างเหมา</v>
          </cell>
          <cell r="BA683">
            <v>2</v>
          </cell>
          <cell r="BB683" t="str">
            <v>yes</v>
          </cell>
          <cell r="BC683" t="str">
            <v>KK-3</v>
          </cell>
          <cell r="BD683">
            <v>1.65</v>
          </cell>
          <cell r="BE683" t="str">
            <v>เดี่ยว</v>
          </cell>
          <cell r="BF683" t="str">
            <v xml:space="preserve">ทราย </v>
          </cell>
          <cell r="BG683" t="str">
            <v>ผ่าน</v>
          </cell>
          <cell r="BH683" t="str">
            <v>รถตัด</v>
          </cell>
        </row>
        <row r="684">
          <cell r="G684" t="str">
            <v>153/1</v>
          </cell>
          <cell r="H684" t="str">
            <v>BSC</v>
          </cell>
          <cell r="I684"/>
          <cell r="J684">
            <v>4.17</v>
          </cell>
          <cell r="K684">
            <v>4.17</v>
          </cell>
          <cell r="L684"/>
          <cell r="M684"/>
          <cell r="N684" t="str">
            <v>ให้ชาวไร่เช่า</v>
          </cell>
          <cell r="O684"/>
          <cell r="P684"/>
          <cell r="Q684">
            <v>0</v>
          </cell>
          <cell r="R684">
            <v>4.17</v>
          </cell>
          <cell r="S684"/>
          <cell r="T684"/>
          <cell r="U684"/>
          <cell r="V684"/>
          <cell r="W684">
            <v>0</v>
          </cell>
          <cell r="X684"/>
          <cell r="Y684"/>
          <cell r="Z684"/>
          <cell r="AA684"/>
          <cell r="AB684"/>
          <cell r="AC684"/>
          <cell r="AD684"/>
          <cell r="AE684"/>
          <cell r="AF684"/>
          <cell r="AG684">
            <v>0</v>
          </cell>
          <cell r="AH684"/>
          <cell r="AI684"/>
          <cell r="AJ684"/>
          <cell r="AK684"/>
          <cell r="AL684" t="str">
            <v>Rain</v>
          </cell>
          <cell r="AM684">
            <v>0</v>
          </cell>
          <cell r="AN684">
            <v>0</v>
          </cell>
          <cell r="AO684">
            <v>0</v>
          </cell>
          <cell r="AP684"/>
          <cell r="AQ684">
            <v>0</v>
          </cell>
          <cell r="AR684"/>
          <cell r="AS684"/>
          <cell r="AT684"/>
          <cell r="AU684"/>
          <cell r="AV684"/>
          <cell r="AW684"/>
          <cell r="AX684"/>
          <cell r="AY684"/>
          <cell r="AZ684"/>
          <cell r="BA684"/>
          <cell r="BB684"/>
          <cell r="BC684"/>
          <cell r="BD684"/>
          <cell r="BE684"/>
          <cell r="BF684" t="str">
            <v xml:space="preserve">ทราย </v>
          </cell>
          <cell r="BG684"/>
          <cell r="BH684"/>
        </row>
        <row r="685">
          <cell r="G685">
            <v>806803</v>
          </cell>
          <cell r="H685" t="str">
            <v>BSC</v>
          </cell>
          <cell r="I685"/>
          <cell r="J685">
            <v>9.6999999999999993</v>
          </cell>
          <cell r="K685">
            <v>9.6999999999999993</v>
          </cell>
          <cell r="L685"/>
          <cell r="M685"/>
          <cell r="N685" t="str">
            <v>อ้อยตุลาคม</v>
          </cell>
          <cell r="O685"/>
          <cell r="P685"/>
          <cell r="Q685">
            <v>0</v>
          </cell>
          <cell r="R685"/>
          <cell r="S685"/>
          <cell r="T685"/>
          <cell r="U685">
            <v>9.6999999999999993</v>
          </cell>
          <cell r="V685"/>
          <cell r="W685">
            <v>9.6999999999999993</v>
          </cell>
          <cell r="X685">
            <v>145.5</v>
          </cell>
          <cell r="Y685">
            <v>15</v>
          </cell>
          <cell r="Z685">
            <v>1223.1699999999998</v>
          </cell>
          <cell r="AA685">
            <v>126.1</v>
          </cell>
          <cell r="AB685">
            <v>126.1</v>
          </cell>
          <cell r="AC685">
            <v>13</v>
          </cell>
          <cell r="AD685">
            <v>116.39999999999999</v>
          </cell>
          <cell r="AE685">
            <v>12</v>
          </cell>
          <cell r="AF685"/>
          <cell r="AG685">
            <v>0</v>
          </cell>
          <cell r="AH685">
            <v>242477</v>
          </cell>
          <cell r="AI685" t="str">
            <v>อ้อยตุลาคม</v>
          </cell>
          <cell r="AJ685" t="str">
            <v>อ้อยปลูก</v>
          </cell>
          <cell r="AK685"/>
          <cell r="AL685" t="str">
            <v>Sup</v>
          </cell>
          <cell r="AM685" t="str">
            <v>สระ</v>
          </cell>
          <cell r="AN685">
            <v>0</v>
          </cell>
          <cell r="AO685">
            <v>0</v>
          </cell>
          <cell r="AP685"/>
          <cell r="AQ685">
            <v>0</v>
          </cell>
          <cell r="AR685" t="str">
            <v>Sup</v>
          </cell>
          <cell r="AS685">
            <v>0</v>
          </cell>
          <cell r="AT685"/>
          <cell r="AU685"/>
          <cell r="AV685"/>
          <cell r="AW685">
            <v>9.6999999999999993</v>
          </cell>
          <cell r="AX685" t="str">
            <v>น้ำหยดMove</v>
          </cell>
          <cell r="AY685" t="str">
            <v>เครื่องยนต์</v>
          </cell>
          <cell r="AZ685" t="str">
            <v>จ้างเหมา</v>
          </cell>
          <cell r="BA685">
            <v>2</v>
          </cell>
          <cell r="BB685" t="str">
            <v>yes</v>
          </cell>
          <cell r="BC685" t="str">
            <v>KK-3</v>
          </cell>
          <cell r="BD685">
            <v>1.85</v>
          </cell>
          <cell r="BE685" t="str">
            <v>คู่</v>
          </cell>
          <cell r="BF685" t="str">
            <v xml:space="preserve">ทราย </v>
          </cell>
          <cell r="BG685" t="str">
            <v>ผ่าน</v>
          </cell>
          <cell r="BH685" t="str">
            <v>รถตัด</v>
          </cell>
        </row>
        <row r="686">
          <cell r="G686">
            <v>806804</v>
          </cell>
          <cell r="H686" t="str">
            <v>BSC</v>
          </cell>
          <cell r="I686"/>
          <cell r="J686">
            <v>15.38</v>
          </cell>
          <cell r="K686">
            <v>15.26</v>
          </cell>
          <cell r="L686"/>
          <cell r="M686"/>
          <cell r="N686" t="str">
            <v>อ้อยตุลาคม</v>
          </cell>
          <cell r="O686"/>
          <cell r="P686"/>
          <cell r="Q686">
            <v>0</v>
          </cell>
          <cell r="R686"/>
          <cell r="S686"/>
          <cell r="T686"/>
          <cell r="U686">
            <v>15.26</v>
          </cell>
          <cell r="V686"/>
          <cell r="W686">
            <v>15.26</v>
          </cell>
          <cell r="X686">
            <v>228.9</v>
          </cell>
          <cell r="Y686">
            <v>15</v>
          </cell>
          <cell r="Z686">
            <v>3260.1463999999996</v>
          </cell>
          <cell r="AA686">
            <v>213.64</v>
          </cell>
          <cell r="AB686">
            <v>213.64</v>
          </cell>
          <cell r="AC686">
            <v>14</v>
          </cell>
          <cell r="AD686">
            <v>183.12</v>
          </cell>
          <cell r="AE686">
            <v>12</v>
          </cell>
          <cell r="AF686"/>
          <cell r="AG686">
            <v>0</v>
          </cell>
          <cell r="AH686">
            <v>242472</v>
          </cell>
          <cell r="AI686" t="str">
            <v>อ้อยตุลาคม</v>
          </cell>
          <cell r="AJ686" t="str">
            <v>อ้อยปลูก</v>
          </cell>
          <cell r="AK686"/>
          <cell r="AL686" t="str">
            <v>Sup</v>
          </cell>
          <cell r="AM686" t="str">
            <v>สระ</v>
          </cell>
          <cell r="AN686">
            <v>0</v>
          </cell>
          <cell r="AO686">
            <v>0</v>
          </cell>
          <cell r="AP686"/>
          <cell r="AQ686">
            <v>0</v>
          </cell>
          <cell r="AR686" t="str">
            <v>Sup</v>
          </cell>
          <cell r="AS686">
            <v>0</v>
          </cell>
          <cell r="AT686"/>
          <cell r="AU686"/>
          <cell r="AV686"/>
          <cell r="AW686">
            <v>15.26</v>
          </cell>
          <cell r="AX686" t="str">
            <v>น้ำหยดMove</v>
          </cell>
          <cell r="AY686" t="str">
            <v>เครื่องยนต์</v>
          </cell>
          <cell r="AZ686" t="str">
            <v>จ้างเหมา</v>
          </cell>
          <cell r="BA686">
            <v>2</v>
          </cell>
          <cell r="BB686" t="str">
            <v>yes</v>
          </cell>
          <cell r="BC686" t="str">
            <v>KK-3</v>
          </cell>
          <cell r="BD686">
            <v>1.65</v>
          </cell>
          <cell r="BE686" t="str">
            <v>คู่</v>
          </cell>
          <cell r="BF686" t="str">
            <v xml:space="preserve">ทราย </v>
          </cell>
          <cell r="BG686" t="str">
            <v>ผ่าน</v>
          </cell>
          <cell r="BH686" t="str">
            <v>รถตัด</v>
          </cell>
        </row>
        <row r="687">
          <cell r="G687">
            <v>806805</v>
          </cell>
          <cell r="H687" t="str">
            <v>BSC</v>
          </cell>
          <cell r="I687"/>
          <cell r="J687">
            <v>26.63</v>
          </cell>
          <cell r="K687">
            <v>25.45</v>
          </cell>
          <cell r="L687"/>
          <cell r="M687"/>
          <cell r="N687" t="str">
            <v>อ้อยตุลาคม</v>
          </cell>
          <cell r="O687"/>
          <cell r="P687"/>
          <cell r="Q687">
            <v>0</v>
          </cell>
          <cell r="R687"/>
          <cell r="S687"/>
          <cell r="T687"/>
          <cell r="U687">
            <v>25.45</v>
          </cell>
          <cell r="V687"/>
          <cell r="W687">
            <v>25.45</v>
          </cell>
          <cell r="X687">
            <v>381.75</v>
          </cell>
          <cell r="Y687">
            <v>15</v>
          </cell>
          <cell r="Z687">
            <v>9715.5375000000004</v>
          </cell>
          <cell r="AA687">
            <v>381.75</v>
          </cell>
          <cell r="AB687">
            <v>381.75</v>
          </cell>
          <cell r="AC687">
            <v>15</v>
          </cell>
          <cell r="AD687">
            <v>381.75</v>
          </cell>
          <cell r="AE687">
            <v>15</v>
          </cell>
          <cell r="AF687"/>
          <cell r="AG687">
            <v>0</v>
          </cell>
          <cell r="AH687">
            <v>242472</v>
          </cell>
          <cell r="AI687" t="str">
            <v>อ้อยตุลาคม</v>
          </cell>
          <cell r="AJ687" t="str">
            <v>อ้อยปลูก</v>
          </cell>
          <cell r="AK687"/>
          <cell r="AL687" t="str">
            <v>Sup</v>
          </cell>
          <cell r="AM687" t="str">
            <v>สระ</v>
          </cell>
          <cell r="AN687">
            <v>0</v>
          </cell>
          <cell r="AO687">
            <v>0</v>
          </cell>
          <cell r="AP687"/>
          <cell r="AQ687">
            <v>0</v>
          </cell>
          <cell r="AR687" t="str">
            <v>Sup</v>
          </cell>
          <cell r="AS687">
            <v>0</v>
          </cell>
          <cell r="AT687"/>
          <cell r="AU687"/>
          <cell r="AV687"/>
          <cell r="AW687">
            <v>25.45</v>
          </cell>
          <cell r="AX687" t="str">
            <v>น้ำหยดMove</v>
          </cell>
          <cell r="AY687" t="str">
            <v>เครื่องยนต์</v>
          </cell>
          <cell r="AZ687" t="str">
            <v>จ้างเหมา</v>
          </cell>
          <cell r="BA687">
            <v>2</v>
          </cell>
          <cell r="BB687" t="str">
            <v>yes</v>
          </cell>
          <cell r="BC687" t="str">
            <v>KK-3</v>
          </cell>
          <cell r="BD687">
            <v>1.65</v>
          </cell>
          <cell r="BE687" t="str">
            <v>เดี่ยว</v>
          </cell>
          <cell r="BF687" t="str">
            <v xml:space="preserve">ทราย </v>
          </cell>
          <cell r="BG687" t="str">
            <v>ผ่าน</v>
          </cell>
          <cell r="BH687" t="str">
            <v>รถตัด</v>
          </cell>
        </row>
        <row r="688">
          <cell r="G688" t="str">
            <v>806805/1</v>
          </cell>
          <cell r="H688" t="str">
            <v>BSC</v>
          </cell>
          <cell r="I688"/>
          <cell r="J688">
            <v>6.78</v>
          </cell>
          <cell r="K688">
            <v>6.78</v>
          </cell>
          <cell r="L688"/>
          <cell r="M688"/>
          <cell r="N688" t="str">
            <v>ปลูกไม่ได้</v>
          </cell>
          <cell r="O688"/>
          <cell r="P688">
            <v>6.78</v>
          </cell>
          <cell r="Q688"/>
          <cell r="R688"/>
          <cell r="S688"/>
          <cell r="T688"/>
          <cell r="U688"/>
          <cell r="V688"/>
          <cell r="W688">
            <v>0</v>
          </cell>
          <cell r="X688"/>
          <cell r="Y688"/>
          <cell r="Z688"/>
          <cell r="AA688"/>
          <cell r="AB688"/>
          <cell r="AC688"/>
          <cell r="AD688"/>
          <cell r="AE688"/>
          <cell r="AF688"/>
          <cell r="AG688">
            <v>0</v>
          </cell>
          <cell r="AH688"/>
          <cell r="AI688"/>
          <cell r="AJ688"/>
          <cell r="AK688"/>
          <cell r="AL688" t="str">
            <v>Sup</v>
          </cell>
          <cell r="AM688">
            <v>0</v>
          </cell>
          <cell r="AN688">
            <v>32599</v>
          </cell>
          <cell r="AO688">
            <v>6519.8</v>
          </cell>
          <cell r="AP688"/>
          <cell r="AQ688">
            <v>0</v>
          </cell>
          <cell r="AR688"/>
          <cell r="AS688"/>
          <cell r="AT688"/>
          <cell r="AU688"/>
          <cell r="AV688"/>
          <cell r="AW688"/>
          <cell r="AX688"/>
          <cell r="AY688"/>
          <cell r="AZ688"/>
          <cell r="BA688"/>
          <cell r="BB688"/>
          <cell r="BC688"/>
          <cell r="BD688"/>
          <cell r="BE688"/>
          <cell r="BF688" t="str">
            <v xml:space="preserve">ทราย </v>
          </cell>
          <cell r="BG688"/>
          <cell r="BH688"/>
        </row>
        <row r="689">
          <cell r="G689" t="str">
            <v>806806/1</v>
          </cell>
          <cell r="H689" t="str">
            <v>รับใหม่</v>
          </cell>
          <cell r="I689"/>
          <cell r="J689"/>
          <cell r="K689">
            <v>20.02</v>
          </cell>
          <cell r="L689"/>
          <cell r="M689"/>
          <cell r="N689" t="str">
            <v>อ้อยตอ 1/พักดิน</v>
          </cell>
          <cell r="O689"/>
          <cell r="P689"/>
          <cell r="Q689"/>
          <cell r="R689"/>
          <cell r="S689">
            <v>6.08</v>
          </cell>
          <cell r="T689"/>
          <cell r="U689">
            <v>13.94</v>
          </cell>
          <cell r="V689"/>
          <cell r="W689">
            <v>20.02</v>
          </cell>
          <cell r="X689">
            <v>0</v>
          </cell>
          <cell r="Y689"/>
          <cell r="Z689">
            <v>1554.5888</v>
          </cell>
          <cell r="AA689">
            <v>111.52</v>
          </cell>
          <cell r="AB689">
            <v>111.52</v>
          </cell>
          <cell r="AC689">
            <v>8</v>
          </cell>
          <cell r="AD689">
            <v>97.58</v>
          </cell>
          <cell r="AE689">
            <v>7</v>
          </cell>
          <cell r="AF689"/>
          <cell r="AG689">
            <v>7.0354645354645351</v>
          </cell>
          <cell r="AH689">
            <v>242556</v>
          </cell>
          <cell r="AI689" t="str">
            <v>อ้อยตอ 1</v>
          </cell>
          <cell r="AJ689" t="str">
            <v>อ้อยตอ</v>
          </cell>
          <cell r="AK689"/>
          <cell r="AL689" t="str">
            <v>Sup</v>
          </cell>
          <cell r="AM689">
            <v>0</v>
          </cell>
          <cell r="AN689"/>
          <cell r="AO689"/>
          <cell r="AP689"/>
          <cell r="AQ689">
            <v>0</v>
          </cell>
          <cell r="AR689" t="str">
            <v>Sup</v>
          </cell>
          <cell r="AS689">
            <v>0</v>
          </cell>
          <cell r="AT689"/>
          <cell r="AU689"/>
          <cell r="AV689"/>
          <cell r="AW689">
            <v>13.94</v>
          </cell>
          <cell r="AX689" t="str">
            <v>น้ำหยดMove</v>
          </cell>
          <cell r="AY689"/>
          <cell r="AZ689"/>
          <cell r="BA689">
            <v>2</v>
          </cell>
          <cell r="BB689" t="str">
            <v>yes</v>
          </cell>
          <cell r="BC689" t="str">
            <v>KK-3</v>
          </cell>
          <cell r="BD689">
            <v>1.65</v>
          </cell>
          <cell r="BE689" t="str">
            <v>เดี่ยว</v>
          </cell>
          <cell r="BF689" t="str">
            <v xml:space="preserve">ทราย </v>
          </cell>
          <cell r="BG689" t="str">
            <v>ผ่าน</v>
          </cell>
          <cell r="BH689" t="str">
            <v>รถตัด</v>
          </cell>
        </row>
        <row r="690">
          <cell r="G690">
            <v>806809</v>
          </cell>
          <cell r="H690"/>
          <cell r="I690"/>
          <cell r="J690">
            <v>5.89</v>
          </cell>
          <cell r="K690">
            <v>5.89</v>
          </cell>
          <cell r="L690"/>
          <cell r="M690"/>
          <cell r="N690" t="str">
            <v>ให้ชาวไร่เช่า</v>
          </cell>
          <cell r="O690" t="str">
            <v>แผนขุดขยายสระ</v>
          </cell>
          <cell r="P690"/>
          <cell r="Q690">
            <v>0</v>
          </cell>
          <cell r="R690">
            <v>5.89</v>
          </cell>
          <cell r="S690"/>
          <cell r="T690"/>
          <cell r="U690"/>
          <cell r="V690"/>
          <cell r="W690">
            <v>0</v>
          </cell>
          <cell r="X690"/>
          <cell r="Y690"/>
          <cell r="Z690"/>
          <cell r="AA690"/>
          <cell r="AB690"/>
          <cell r="AC690"/>
          <cell r="AD690"/>
          <cell r="AE690"/>
          <cell r="AF690"/>
          <cell r="AG690">
            <v>0</v>
          </cell>
          <cell r="AH690"/>
          <cell r="AI690"/>
          <cell r="AJ690"/>
          <cell r="AK690"/>
          <cell r="AL690" t="str">
            <v>Sup</v>
          </cell>
          <cell r="AM690">
            <v>0</v>
          </cell>
          <cell r="AN690">
            <v>0</v>
          </cell>
          <cell r="AO690">
            <v>0</v>
          </cell>
          <cell r="AP690"/>
          <cell r="AQ690">
            <v>0</v>
          </cell>
          <cell r="AR690"/>
          <cell r="AS690"/>
          <cell r="AT690"/>
          <cell r="AU690"/>
          <cell r="AV690"/>
          <cell r="AW690"/>
          <cell r="AX690"/>
          <cell r="AY690"/>
          <cell r="AZ690"/>
          <cell r="BA690"/>
          <cell r="BB690"/>
          <cell r="BC690"/>
          <cell r="BD690"/>
          <cell r="BE690"/>
          <cell r="BF690" t="str">
            <v xml:space="preserve">ทราย </v>
          </cell>
          <cell r="BG690"/>
          <cell r="BH690"/>
        </row>
        <row r="691">
          <cell r="G691">
            <v>806810</v>
          </cell>
          <cell r="H691" t="str">
            <v>BSC</v>
          </cell>
          <cell r="I691"/>
          <cell r="J691">
            <v>8.0399999999999991</v>
          </cell>
          <cell r="K691">
            <v>8.0399999999999991</v>
          </cell>
          <cell r="L691"/>
          <cell r="M691"/>
          <cell r="N691" t="str">
            <v>อ้อยตอ 1</v>
          </cell>
          <cell r="O691"/>
          <cell r="P691"/>
          <cell r="Q691">
            <v>0</v>
          </cell>
          <cell r="R691"/>
          <cell r="S691"/>
          <cell r="T691"/>
          <cell r="U691">
            <v>8.0399999999999991</v>
          </cell>
          <cell r="V691"/>
          <cell r="W691">
            <v>8.0399999999999991</v>
          </cell>
          <cell r="X691">
            <v>96.47999999999999</v>
          </cell>
          <cell r="Y691">
            <v>12</v>
          </cell>
          <cell r="Z691">
            <v>646.41599999999983</v>
          </cell>
          <cell r="AA691">
            <v>80.399999999999991</v>
          </cell>
          <cell r="AB691">
            <v>80.399999999999991</v>
          </cell>
          <cell r="AC691">
            <v>10</v>
          </cell>
          <cell r="AD691">
            <v>88.44</v>
          </cell>
          <cell r="AE691">
            <v>11</v>
          </cell>
          <cell r="AF691"/>
          <cell r="AG691">
            <v>12.597014925373136</v>
          </cell>
          <cell r="AH691">
            <v>242555</v>
          </cell>
          <cell r="AI691" t="str">
            <v>อ้อยตอ 1</v>
          </cell>
          <cell r="AJ691" t="str">
            <v>อ้อยตอ</v>
          </cell>
          <cell r="AK691"/>
          <cell r="AL691" t="str">
            <v>Sup</v>
          </cell>
          <cell r="AM691" t="str">
            <v>สระ</v>
          </cell>
          <cell r="AN691">
            <v>0</v>
          </cell>
          <cell r="AO691">
            <v>0</v>
          </cell>
          <cell r="AP691"/>
          <cell r="AQ691">
            <v>0</v>
          </cell>
          <cell r="AR691" t="str">
            <v>Sup</v>
          </cell>
          <cell r="AS691">
            <v>0</v>
          </cell>
          <cell r="AT691"/>
          <cell r="AU691"/>
          <cell r="AV691"/>
          <cell r="AW691">
            <v>8.0399999999999991</v>
          </cell>
          <cell r="AX691" t="str">
            <v>น้ำหยดMove</v>
          </cell>
          <cell r="AY691" t="str">
            <v>เครื่องยนต์</v>
          </cell>
          <cell r="AZ691" t="str">
            <v>จ้างเหมา</v>
          </cell>
          <cell r="BA691">
            <v>2</v>
          </cell>
          <cell r="BB691" t="str">
            <v>yes</v>
          </cell>
          <cell r="BC691" t="str">
            <v>KK-3</v>
          </cell>
          <cell r="BD691">
            <v>1.65</v>
          </cell>
          <cell r="BE691" t="str">
            <v>เดี่ยว</v>
          </cell>
          <cell r="BF691" t="str">
            <v xml:space="preserve">ทราย </v>
          </cell>
          <cell r="BG691" t="str">
            <v>ผ่าน</v>
          </cell>
          <cell r="BH691" t="str">
            <v>รถตัด</v>
          </cell>
        </row>
        <row r="692">
          <cell r="G692">
            <v>806812</v>
          </cell>
          <cell r="H692"/>
          <cell r="I692"/>
          <cell r="J692">
            <v>12.51</v>
          </cell>
          <cell r="K692">
            <v>12.51</v>
          </cell>
          <cell r="L692"/>
          <cell r="M692"/>
          <cell r="N692" t="str">
            <v>อ้อยตอ 1</v>
          </cell>
          <cell r="O692"/>
          <cell r="P692"/>
          <cell r="Q692">
            <v>0</v>
          </cell>
          <cell r="R692"/>
          <cell r="S692"/>
          <cell r="T692"/>
          <cell r="U692">
            <v>12.51</v>
          </cell>
          <cell r="V692"/>
          <cell r="W692">
            <v>12.51</v>
          </cell>
          <cell r="X692">
            <v>125.1</v>
          </cell>
          <cell r="Y692">
            <v>10</v>
          </cell>
          <cell r="Z692">
            <v>1565.001</v>
          </cell>
          <cell r="AA692">
            <v>125.1</v>
          </cell>
          <cell r="AB692">
            <v>125.1</v>
          </cell>
          <cell r="AC692">
            <v>10</v>
          </cell>
          <cell r="AD692">
            <v>112.59</v>
          </cell>
          <cell r="AE692">
            <v>9</v>
          </cell>
          <cell r="AF692"/>
          <cell r="AG692">
            <v>8.4684252597921663</v>
          </cell>
          <cell r="AH692">
            <v>242554</v>
          </cell>
          <cell r="AI692" t="str">
            <v>อ้อยตอ 1</v>
          </cell>
          <cell r="AJ692" t="str">
            <v>อ้อยตอ</v>
          </cell>
          <cell r="AK692"/>
          <cell r="AL692" t="str">
            <v>Sup</v>
          </cell>
          <cell r="AM692" t="str">
            <v>สระ</v>
          </cell>
          <cell r="AN692">
            <v>0</v>
          </cell>
          <cell r="AO692">
            <v>0</v>
          </cell>
          <cell r="AP692"/>
          <cell r="AQ692" t="str">
            <v xml:space="preserve">ปรับปรุงสถานีสูบไฟฟ้า </v>
          </cell>
          <cell r="AR692" t="str">
            <v>Sup</v>
          </cell>
          <cell r="AS692">
            <v>0</v>
          </cell>
          <cell r="AT692"/>
          <cell r="AU692"/>
          <cell r="AV692"/>
          <cell r="AW692">
            <v>12.51</v>
          </cell>
          <cell r="AX692" t="str">
            <v>น้ำหยดMove</v>
          </cell>
          <cell r="AY692" t="str">
            <v>เครื่องยนต์</v>
          </cell>
          <cell r="AZ692" t="str">
            <v>จ้างเหมา</v>
          </cell>
          <cell r="BA692">
            <v>2</v>
          </cell>
          <cell r="BB692" t="str">
            <v>yes</v>
          </cell>
          <cell r="BC692" t="str">
            <v>KK-3</v>
          </cell>
          <cell r="BD692">
            <v>1.65</v>
          </cell>
          <cell r="BE692" t="str">
            <v>เดี่ยว</v>
          </cell>
          <cell r="BF692" t="str">
            <v xml:space="preserve">ทราย </v>
          </cell>
          <cell r="BG692" t="str">
            <v>ผ่าน</v>
          </cell>
          <cell r="BH692" t="str">
            <v>รถตัด</v>
          </cell>
        </row>
        <row r="693">
          <cell r="G693">
            <v>806813</v>
          </cell>
          <cell r="H693" t="str">
            <v>BSC</v>
          </cell>
          <cell r="I693"/>
          <cell r="J693">
            <v>15.93</v>
          </cell>
          <cell r="K693">
            <v>15.93</v>
          </cell>
          <cell r="L693"/>
          <cell r="M693"/>
          <cell r="N693" t="str">
            <v>พักดิน</v>
          </cell>
          <cell r="O693"/>
          <cell r="P693"/>
          <cell r="Q693">
            <v>0</v>
          </cell>
          <cell r="R693"/>
          <cell r="S693">
            <v>15.93</v>
          </cell>
          <cell r="T693"/>
          <cell r="U693"/>
          <cell r="V693"/>
          <cell r="W693">
            <v>15.93</v>
          </cell>
          <cell r="X693">
            <v>0</v>
          </cell>
          <cell r="Y693"/>
          <cell r="Z693"/>
          <cell r="AA693"/>
          <cell r="AB693"/>
          <cell r="AC693"/>
          <cell r="AD693"/>
          <cell r="AE693"/>
          <cell r="AF693"/>
          <cell r="AG693">
            <v>4.2799748901443824</v>
          </cell>
          <cell r="AH693"/>
          <cell r="AI693" t="str">
            <v>พักดิน</v>
          </cell>
          <cell r="AJ693" t="str">
            <v>พักดิน</v>
          </cell>
          <cell r="AK693"/>
          <cell r="AL693" t="str">
            <v>Sup</v>
          </cell>
          <cell r="AM693">
            <v>0</v>
          </cell>
          <cell r="AN693">
            <v>0</v>
          </cell>
          <cell r="AO693">
            <v>0</v>
          </cell>
          <cell r="AP693"/>
          <cell r="AQ693" t="str">
            <v xml:space="preserve">ปรับปรุงสถานีสูบไฟฟ้า </v>
          </cell>
          <cell r="AR693" t="str">
            <v>Fully</v>
          </cell>
          <cell r="AS693">
            <v>0</v>
          </cell>
          <cell r="AT693"/>
          <cell r="AU693"/>
          <cell r="AV693"/>
          <cell r="AW693">
            <v>0</v>
          </cell>
          <cell r="AX693" t="str">
            <v>น้ำหยดMove</v>
          </cell>
          <cell r="AY693"/>
          <cell r="AZ693"/>
          <cell r="BA693">
            <v>4</v>
          </cell>
          <cell r="BB693" t="str">
            <v>yes</v>
          </cell>
          <cell r="BC693"/>
          <cell r="BD693">
            <v>1.85</v>
          </cell>
          <cell r="BE693" t="str">
            <v>คู่</v>
          </cell>
          <cell r="BF693" t="str">
            <v xml:space="preserve">ทราย </v>
          </cell>
          <cell r="BG693"/>
          <cell r="BH693"/>
        </row>
        <row r="694">
          <cell r="G694">
            <v>806814</v>
          </cell>
          <cell r="H694" t="str">
            <v>BSC</v>
          </cell>
          <cell r="I694"/>
          <cell r="J694">
            <v>19.23</v>
          </cell>
          <cell r="K694">
            <v>19.23</v>
          </cell>
          <cell r="L694"/>
          <cell r="M694"/>
          <cell r="N694" t="str">
            <v>พักดิน</v>
          </cell>
          <cell r="O694"/>
          <cell r="P694"/>
          <cell r="Q694">
            <v>0</v>
          </cell>
          <cell r="R694"/>
          <cell r="S694">
            <v>19.23</v>
          </cell>
          <cell r="T694"/>
          <cell r="U694"/>
          <cell r="V694"/>
          <cell r="W694">
            <v>19.23</v>
          </cell>
          <cell r="X694">
            <v>0</v>
          </cell>
          <cell r="Y694"/>
          <cell r="Z694"/>
          <cell r="AA694"/>
          <cell r="AB694"/>
          <cell r="AC694"/>
          <cell r="AD694"/>
          <cell r="AE694"/>
          <cell r="AF694"/>
          <cell r="AG694">
            <v>5.2636505460218403</v>
          </cell>
          <cell r="AH694"/>
          <cell r="AI694" t="str">
            <v>พักดิน</v>
          </cell>
          <cell r="AJ694" t="str">
            <v>พักดิน</v>
          </cell>
          <cell r="AK694"/>
          <cell r="AL694" t="str">
            <v>Sup</v>
          </cell>
          <cell r="AM694">
            <v>0</v>
          </cell>
          <cell r="AN694">
            <v>0</v>
          </cell>
          <cell r="AO694">
            <v>0</v>
          </cell>
          <cell r="AP694"/>
          <cell r="AQ694" t="str">
            <v xml:space="preserve">ปรับปรุงสถานีสูบไฟฟ้า </v>
          </cell>
          <cell r="AR694" t="str">
            <v>Fully</v>
          </cell>
          <cell r="AS694">
            <v>0</v>
          </cell>
          <cell r="AT694"/>
          <cell r="AU694"/>
          <cell r="AV694"/>
          <cell r="AW694">
            <v>0</v>
          </cell>
          <cell r="AX694" t="str">
            <v>น้ำหยดMove</v>
          </cell>
          <cell r="AY694"/>
          <cell r="AZ694"/>
          <cell r="BA694">
            <v>4</v>
          </cell>
          <cell r="BB694" t="str">
            <v>yes</v>
          </cell>
          <cell r="BC694"/>
          <cell r="BD694">
            <v>1.85</v>
          </cell>
          <cell r="BE694" t="str">
            <v>คู่</v>
          </cell>
          <cell r="BF694" t="str">
            <v xml:space="preserve">ทราย </v>
          </cell>
          <cell r="BG694"/>
          <cell r="BH694"/>
        </row>
        <row r="695">
          <cell r="G695">
            <v>806815</v>
          </cell>
          <cell r="H695" t="str">
            <v>BSC</v>
          </cell>
          <cell r="I695"/>
          <cell r="J695">
            <v>23.12</v>
          </cell>
          <cell r="K695">
            <v>23.12</v>
          </cell>
          <cell r="L695"/>
          <cell r="M695"/>
          <cell r="N695" t="str">
            <v>อ้อยตอ 1</v>
          </cell>
          <cell r="O695"/>
          <cell r="P695"/>
          <cell r="Q695">
            <v>0</v>
          </cell>
          <cell r="R695"/>
          <cell r="S695"/>
          <cell r="T695"/>
          <cell r="U695">
            <v>23.12</v>
          </cell>
          <cell r="V695"/>
          <cell r="W695">
            <v>23.12</v>
          </cell>
          <cell r="X695">
            <v>231.20000000000002</v>
          </cell>
          <cell r="Y695">
            <v>10</v>
          </cell>
          <cell r="Z695">
            <v>3741.7408</v>
          </cell>
          <cell r="AA695">
            <v>161.84</v>
          </cell>
          <cell r="AB695">
            <v>161.84</v>
          </cell>
          <cell r="AC695">
            <v>7</v>
          </cell>
          <cell r="AD695">
            <v>161.84</v>
          </cell>
          <cell r="AE695">
            <v>7</v>
          </cell>
          <cell r="AF695"/>
          <cell r="AG695">
            <v>7.3762975778546709</v>
          </cell>
          <cell r="AH695">
            <v>242560</v>
          </cell>
          <cell r="AI695" t="str">
            <v>อ้อยตอ 1</v>
          </cell>
          <cell r="AJ695" t="str">
            <v>อ้อยตอ</v>
          </cell>
          <cell r="AK695"/>
          <cell r="AL695" t="str">
            <v>Sup</v>
          </cell>
          <cell r="AM695" t="str">
            <v>บ่อบาดาล1</v>
          </cell>
          <cell r="AN695">
            <v>18115</v>
          </cell>
          <cell r="AO695">
            <v>1811.5</v>
          </cell>
          <cell r="AP695"/>
          <cell r="AQ695" t="str">
            <v>บ่อบาดาล+โซล่าเซลล์ (1)</v>
          </cell>
          <cell r="AR695" t="str">
            <v>Sup</v>
          </cell>
          <cell r="AS695">
            <v>0</v>
          </cell>
          <cell r="AT695"/>
          <cell r="AU695"/>
          <cell r="AV695"/>
          <cell r="AW695">
            <v>23.12</v>
          </cell>
          <cell r="AX695" t="str">
            <v>น้ำหยดFix</v>
          </cell>
          <cell r="AY695" t="str">
            <v>เครื่องยนต์</v>
          </cell>
          <cell r="AZ695" t="str">
            <v>ทำเอง รายวัน</v>
          </cell>
          <cell r="BA695">
            <v>3</v>
          </cell>
          <cell r="BB695" t="str">
            <v>yes</v>
          </cell>
          <cell r="BC695" t="str">
            <v>KK-3</v>
          </cell>
          <cell r="BD695">
            <v>1.65</v>
          </cell>
          <cell r="BE695" t="str">
            <v>เดี่ยว</v>
          </cell>
          <cell r="BF695" t="str">
            <v xml:space="preserve">ทราย </v>
          </cell>
          <cell r="BG695" t="str">
            <v>ผ่าน</v>
          </cell>
          <cell r="BH695" t="str">
            <v>รถตัด</v>
          </cell>
        </row>
        <row r="696">
          <cell r="G696">
            <v>806816</v>
          </cell>
          <cell r="H696" t="str">
            <v>BSC</v>
          </cell>
          <cell r="I696"/>
          <cell r="J696">
            <v>25.97</v>
          </cell>
          <cell r="K696">
            <v>14.5</v>
          </cell>
          <cell r="L696"/>
          <cell r="M696"/>
          <cell r="N696" t="str">
            <v>อ้อยตุลาคม</v>
          </cell>
          <cell r="O696"/>
          <cell r="P696"/>
          <cell r="Q696">
            <v>0</v>
          </cell>
          <cell r="R696"/>
          <cell r="S696"/>
          <cell r="T696"/>
          <cell r="U696">
            <v>14.5</v>
          </cell>
          <cell r="V696"/>
          <cell r="W696">
            <v>14.5</v>
          </cell>
          <cell r="X696">
            <v>217.5</v>
          </cell>
          <cell r="Y696">
            <v>15</v>
          </cell>
          <cell r="Z696">
            <v>2523</v>
          </cell>
          <cell r="AA696">
            <v>174</v>
          </cell>
          <cell r="AB696">
            <v>174</v>
          </cell>
          <cell r="AC696">
            <v>12</v>
          </cell>
          <cell r="AD696">
            <v>174</v>
          </cell>
          <cell r="AE696">
            <v>12</v>
          </cell>
          <cell r="AF696"/>
          <cell r="AG696">
            <v>0</v>
          </cell>
          <cell r="AH696">
            <v>242500</v>
          </cell>
          <cell r="AI696" t="str">
            <v>อ้อยตุลาคม</v>
          </cell>
          <cell r="AJ696" t="str">
            <v>อ้อยปลูก</v>
          </cell>
          <cell r="AK696"/>
          <cell r="AL696" t="str">
            <v>Sup</v>
          </cell>
          <cell r="AM696" t="str">
            <v>สระ</v>
          </cell>
          <cell r="AN696">
            <v>4800</v>
          </cell>
          <cell r="AO696">
            <v>480</v>
          </cell>
          <cell r="AP696"/>
          <cell r="AQ696">
            <v>0</v>
          </cell>
          <cell r="AR696" t="str">
            <v>Sup</v>
          </cell>
          <cell r="AS696">
            <v>0</v>
          </cell>
          <cell r="AT696"/>
          <cell r="AU696"/>
          <cell r="AV696"/>
          <cell r="AW696">
            <v>14.5</v>
          </cell>
          <cell r="AX696" t="str">
            <v>น้ำหยดFix</v>
          </cell>
          <cell r="AY696" t="str">
            <v>เครื่องยนต์</v>
          </cell>
          <cell r="AZ696" t="str">
            <v>ทำเอง รายวัน</v>
          </cell>
          <cell r="BA696">
            <v>2</v>
          </cell>
          <cell r="BB696" t="str">
            <v>yes</v>
          </cell>
          <cell r="BC696" t="str">
            <v>PK-3</v>
          </cell>
          <cell r="BD696">
            <v>1.85</v>
          </cell>
          <cell r="BE696" t="str">
            <v>คู่</v>
          </cell>
          <cell r="BF696" t="str">
            <v xml:space="preserve">ทราย </v>
          </cell>
          <cell r="BG696" t="str">
            <v>ผ่าน</v>
          </cell>
          <cell r="BH696" t="str">
            <v>รถตัด</v>
          </cell>
        </row>
        <row r="697">
          <cell r="G697" t="str">
            <v>806816/1</v>
          </cell>
          <cell r="H697" t="str">
            <v>BSC</v>
          </cell>
          <cell r="I697"/>
          <cell r="J697"/>
          <cell r="K697">
            <v>11.469999999999999</v>
          </cell>
          <cell r="L697"/>
          <cell r="M697"/>
          <cell r="N697" t="str">
            <v>อ้อยน้ำราด</v>
          </cell>
          <cell r="O697"/>
          <cell r="P697"/>
          <cell r="Q697"/>
          <cell r="R697"/>
          <cell r="S697"/>
          <cell r="T697"/>
          <cell r="U697">
            <v>11.469999999999999</v>
          </cell>
          <cell r="V697"/>
          <cell r="W697">
            <v>11.469999999999999</v>
          </cell>
          <cell r="X697">
            <v>137.63999999999999</v>
          </cell>
          <cell r="Y697">
            <v>12</v>
          </cell>
          <cell r="Z697">
            <v>1578.7307999999996</v>
          </cell>
          <cell r="AA697">
            <v>137.63999999999999</v>
          </cell>
          <cell r="AB697">
            <v>137.63999999999999</v>
          </cell>
          <cell r="AC697">
            <v>12</v>
          </cell>
          <cell r="AD697">
            <v>114.69999999999999</v>
          </cell>
          <cell r="AE697">
            <v>10</v>
          </cell>
          <cell r="AF697"/>
          <cell r="AG697" t="e">
            <v>#N/A</v>
          </cell>
          <cell r="AH697">
            <v>242592</v>
          </cell>
          <cell r="AI697" t="str">
            <v>อ้อยน้ำราด</v>
          </cell>
          <cell r="AJ697" t="str">
            <v>อ้อยปลูก</v>
          </cell>
          <cell r="AK697"/>
          <cell r="AL697" t="str">
            <v>Sup</v>
          </cell>
          <cell r="AM697">
            <v>0</v>
          </cell>
          <cell r="AN697"/>
          <cell r="AO697"/>
          <cell r="AP697"/>
          <cell r="AQ697" t="e">
            <v>#N/A</v>
          </cell>
          <cell r="AR697" t="str">
            <v>Sup</v>
          </cell>
          <cell r="AS697">
            <v>0</v>
          </cell>
          <cell r="AT697"/>
          <cell r="AU697"/>
          <cell r="AV697"/>
          <cell r="AW697">
            <v>11.469999999999999</v>
          </cell>
          <cell r="AX697" t="str">
            <v>น้ำหยดMove</v>
          </cell>
          <cell r="AY697" t="str">
            <v>เครื่องยนต์</v>
          </cell>
          <cell r="AZ697" t="str">
            <v>จ้างเหมา</v>
          </cell>
          <cell r="BA697">
            <v>2</v>
          </cell>
          <cell r="BB697" t="str">
            <v>yes</v>
          </cell>
          <cell r="BC697" t="str">
            <v>KK-3</v>
          </cell>
          <cell r="BD697">
            <v>1.65</v>
          </cell>
          <cell r="BE697" t="str">
            <v>เดี่ยว</v>
          </cell>
          <cell r="BF697" t="str">
            <v xml:space="preserve">ทราย </v>
          </cell>
          <cell r="BG697" t="str">
            <v>ผ่าน</v>
          </cell>
          <cell r="BH697" t="str">
            <v>รถตัด</v>
          </cell>
        </row>
        <row r="698">
          <cell r="G698">
            <v>806817</v>
          </cell>
          <cell r="H698" t="str">
            <v>BSC</v>
          </cell>
          <cell r="I698"/>
          <cell r="J698">
            <v>31.45</v>
          </cell>
          <cell r="K698">
            <v>31.45</v>
          </cell>
          <cell r="L698"/>
          <cell r="M698"/>
          <cell r="N698" t="str">
            <v>พักดิน</v>
          </cell>
          <cell r="O698"/>
          <cell r="P698"/>
          <cell r="Q698">
            <v>0</v>
          </cell>
          <cell r="R698"/>
          <cell r="S698">
            <v>31.45</v>
          </cell>
          <cell r="T698"/>
          <cell r="U698"/>
          <cell r="V698"/>
          <cell r="W698">
            <v>31.45</v>
          </cell>
          <cell r="X698"/>
          <cell r="Y698"/>
          <cell r="Z698"/>
          <cell r="AA698"/>
          <cell r="AB698"/>
          <cell r="AC698"/>
          <cell r="AD698"/>
          <cell r="AE698"/>
          <cell r="AF698"/>
          <cell r="AG698">
            <v>9.8769475357710661</v>
          </cell>
          <cell r="AH698"/>
          <cell r="AI698" t="str">
            <v>พักดิน</v>
          </cell>
          <cell r="AJ698" t="str">
            <v>พักดิน</v>
          </cell>
          <cell r="AK698"/>
          <cell r="AL698" t="str">
            <v>Sup</v>
          </cell>
          <cell r="AM698">
            <v>0</v>
          </cell>
          <cell r="AN698">
            <v>0</v>
          </cell>
          <cell r="AO698">
            <v>0</v>
          </cell>
          <cell r="AP698"/>
          <cell r="AQ698">
            <v>0</v>
          </cell>
          <cell r="AR698"/>
          <cell r="AS698"/>
          <cell r="AT698"/>
          <cell r="AU698"/>
          <cell r="AV698"/>
          <cell r="AW698"/>
          <cell r="AX698"/>
          <cell r="AY698"/>
          <cell r="AZ698"/>
          <cell r="BA698"/>
          <cell r="BB698"/>
          <cell r="BC698"/>
          <cell r="BD698"/>
          <cell r="BE698"/>
          <cell r="BF698" t="str">
            <v xml:space="preserve">ทราย </v>
          </cell>
          <cell r="BG698"/>
          <cell r="BH698"/>
        </row>
        <row r="699">
          <cell r="G699">
            <v>806818</v>
          </cell>
          <cell r="H699" t="str">
            <v>BSC</v>
          </cell>
          <cell r="I699"/>
          <cell r="J699">
            <v>13.43</v>
          </cell>
          <cell r="K699">
            <v>13.43</v>
          </cell>
          <cell r="L699"/>
          <cell r="M699"/>
          <cell r="N699" t="str">
            <v>พักดิน</v>
          </cell>
          <cell r="O699"/>
          <cell r="P699"/>
          <cell r="Q699">
            <v>0</v>
          </cell>
          <cell r="R699"/>
          <cell r="S699">
            <v>13.43</v>
          </cell>
          <cell r="T699"/>
          <cell r="U699"/>
          <cell r="V699"/>
          <cell r="W699">
            <v>13.43</v>
          </cell>
          <cell r="X699"/>
          <cell r="Y699"/>
          <cell r="Z699"/>
          <cell r="AA699"/>
          <cell r="AB699"/>
          <cell r="AC699"/>
          <cell r="AD699"/>
          <cell r="AE699"/>
          <cell r="AF699"/>
          <cell r="AG699">
            <v>4.630677587490692</v>
          </cell>
          <cell r="AH699"/>
          <cell r="AI699" t="str">
            <v>พักดิน</v>
          </cell>
          <cell r="AJ699" t="str">
            <v>พักดิน</v>
          </cell>
          <cell r="AK699"/>
          <cell r="AL699" t="str">
            <v>Sup</v>
          </cell>
          <cell r="AM699">
            <v>0</v>
          </cell>
          <cell r="AN699">
            <v>0</v>
          </cell>
          <cell r="AO699">
            <v>0</v>
          </cell>
          <cell r="AP699"/>
          <cell r="AQ699">
            <v>0</v>
          </cell>
          <cell r="AR699"/>
          <cell r="AS699"/>
          <cell r="AT699"/>
          <cell r="AU699"/>
          <cell r="AV699"/>
          <cell r="AW699"/>
          <cell r="AX699"/>
          <cell r="AY699"/>
          <cell r="AZ699"/>
          <cell r="BA699"/>
          <cell r="BB699"/>
          <cell r="BC699"/>
          <cell r="BD699"/>
          <cell r="BE699"/>
          <cell r="BF699" t="str">
            <v xml:space="preserve">ทราย </v>
          </cell>
          <cell r="BG699"/>
          <cell r="BH699"/>
        </row>
        <row r="700">
          <cell r="G700">
            <v>806819</v>
          </cell>
          <cell r="H700" t="str">
            <v>BSC</v>
          </cell>
          <cell r="I700"/>
          <cell r="J700">
            <v>9.36</v>
          </cell>
          <cell r="K700">
            <v>9.36</v>
          </cell>
          <cell r="L700"/>
          <cell r="M700"/>
          <cell r="N700" t="str">
            <v>อ้อยตุลาคม</v>
          </cell>
          <cell r="O700"/>
          <cell r="P700"/>
          <cell r="Q700">
            <v>0</v>
          </cell>
          <cell r="R700"/>
          <cell r="S700"/>
          <cell r="T700"/>
          <cell r="U700">
            <v>9.36</v>
          </cell>
          <cell r="V700"/>
          <cell r="W700">
            <v>9.36</v>
          </cell>
          <cell r="X700">
            <v>140.39999999999998</v>
          </cell>
          <cell r="Y700">
            <v>15</v>
          </cell>
          <cell r="Z700">
            <v>1138.9247999999998</v>
          </cell>
          <cell r="AA700">
            <v>121.67999999999999</v>
          </cell>
          <cell r="AB700">
            <v>121.67999999999999</v>
          </cell>
          <cell r="AC700">
            <v>13</v>
          </cell>
          <cell r="AD700">
            <v>121.67999999999999</v>
          </cell>
          <cell r="AE700">
            <v>13</v>
          </cell>
          <cell r="AF700"/>
          <cell r="AG700">
            <v>0</v>
          </cell>
          <cell r="AH700">
            <v>242481</v>
          </cell>
          <cell r="AI700" t="str">
            <v>อ้อยตุลาคม</v>
          </cell>
          <cell r="AJ700" t="str">
            <v>อ้อยปลูก</v>
          </cell>
          <cell r="AK700"/>
          <cell r="AL700" t="str">
            <v>Sup</v>
          </cell>
          <cell r="AM700">
            <v>0</v>
          </cell>
          <cell r="AN700">
            <v>5000</v>
          </cell>
          <cell r="AO700">
            <v>2000</v>
          </cell>
          <cell r="AP700"/>
          <cell r="AQ700">
            <v>0</v>
          </cell>
          <cell r="AR700" t="str">
            <v>Fully</v>
          </cell>
          <cell r="AS700">
            <v>0</v>
          </cell>
          <cell r="AT700"/>
          <cell r="AU700"/>
          <cell r="AV700"/>
          <cell r="AW700">
            <v>9.36</v>
          </cell>
          <cell r="AX700" t="str">
            <v>น้ำหยดFix</v>
          </cell>
          <cell r="AY700" t="str">
            <v>ระบบไฟฟ้า-เครื่องยนต์</v>
          </cell>
          <cell r="AZ700" t="str">
            <v>ทำเอง รายวัน</v>
          </cell>
          <cell r="BA700" t="str">
            <v>&gt;4</v>
          </cell>
          <cell r="BB700" t="str">
            <v>yes</v>
          </cell>
          <cell r="BC700" t="str">
            <v>KK-3</v>
          </cell>
          <cell r="BD700">
            <v>1.85</v>
          </cell>
          <cell r="BE700" t="str">
            <v>คู่</v>
          </cell>
          <cell r="BF700" t="str">
            <v xml:space="preserve">ทราย </v>
          </cell>
          <cell r="BG700" t="str">
            <v>ผ่าน</v>
          </cell>
          <cell r="BH700" t="str">
            <v>รถตัด</v>
          </cell>
        </row>
        <row r="701">
          <cell r="G701">
            <v>806820</v>
          </cell>
          <cell r="H701"/>
          <cell r="I701"/>
          <cell r="J701">
            <v>31.77</v>
          </cell>
          <cell r="K701">
            <v>31.77</v>
          </cell>
          <cell r="L701"/>
          <cell r="M701"/>
          <cell r="N701" t="str">
            <v>อ้อยตุลาคม</v>
          </cell>
          <cell r="O701"/>
          <cell r="P701"/>
          <cell r="Q701">
            <v>0</v>
          </cell>
          <cell r="R701"/>
          <cell r="S701"/>
          <cell r="T701"/>
          <cell r="U701">
            <v>31.77</v>
          </cell>
          <cell r="V701"/>
          <cell r="W701">
            <v>31.77</v>
          </cell>
          <cell r="X701">
            <v>476.55</v>
          </cell>
          <cell r="Y701">
            <v>15</v>
          </cell>
          <cell r="Z701">
            <v>12111.9948</v>
          </cell>
          <cell r="AA701">
            <v>381.24</v>
          </cell>
          <cell r="AB701">
            <v>381.24</v>
          </cell>
          <cell r="AC701">
            <v>12</v>
          </cell>
          <cell r="AD701">
            <v>349.46999999999997</v>
          </cell>
          <cell r="AE701">
            <v>11</v>
          </cell>
          <cell r="AF701"/>
          <cell r="AG701">
            <v>0</v>
          </cell>
          <cell r="AH701">
            <v>242477</v>
          </cell>
          <cell r="AI701" t="str">
            <v>อ้อยตุลาคม</v>
          </cell>
          <cell r="AJ701" t="str">
            <v>อ้อยปลูก</v>
          </cell>
          <cell r="AK701"/>
          <cell r="AL701" t="str">
            <v>Sup</v>
          </cell>
          <cell r="AM701">
            <v>0</v>
          </cell>
          <cell r="AN701">
            <v>0</v>
          </cell>
          <cell r="AO701">
            <v>0</v>
          </cell>
          <cell r="AP701"/>
          <cell r="AQ701">
            <v>0</v>
          </cell>
          <cell r="AR701" t="str">
            <v>Sup</v>
          </cell>
          <cell r="AS701">
            <v>0</v>
          </cell>
          <cell r="AT701"/>
          <cell r="AU701"/>
          <cell r="AV701"/>
          <cell r="AW701">
            <v>31.77</v>
          </cell>
          <cell r="AX701" t="str">
            <v>น้ำหยดMove</v>
          </cell>
          <cell r="AY701" t="str">
            <v>เครื่องยนต์</v>
          </cell>
          <cell r="AZ701" t="str">
            <v>จ้างเหมา</v>
          </cell>
          <cell r="BA701">
            <v>2</v>
          </cell>
          <cell r="BB701" t="str">
            <v>yes</v>
          </cell>
          <cell r="BC701" t="str">
            <v>KK-3</v>
          </cell>
          <cell r="BD701">
            <v>1.65</v>
          </cell>
          <cell r="BE701" t="str">
            <v>เดี่ยว</v>
          </cell>
          <cell r="BF701" t="str">
            <v xml:space="preserve">ทราย </v>
          </cell>
          <cell r="BG701" t="str">
            <v>ผ่าน</v>
          </cell>
          <cell r="BH701" t="str">
            <v>รถตัด</v>
          </cell>
        </row>
        <row r="702">
          <cell r="G702">
            <v>806821</v>
          </cell>
          <cell r="H702" t="str">
            <v>BSC</v>
          </cell>
          <cell r="I702"/>
          <cell r="J702">
            <v>25.86</v>
          </cell>
          <cell r="K702">
            <v>25.86</v>
          </cell>
          <cell r="L702"/>
          <cell r="M702"/>
          <cell r="N702" t="str">
            <v>อ้อยตุลาคม</v>
          </cell>
          <cell r="O702"/>
          <cell r="P702"/>
          <cell r="Q702">
            <v>0</v>
          </cell>
          <cell r="R702"/>
          <cell r="S702"/>
          <cell r="T702"/>
          <cell r="U702">
            <v>25.86</v>
          </cell>
          <cell r="V702"/>
          <cell r="W702">
            <v>25.86</v>
          </cell>
          <cell r="X702">
            <v>387.9</v>
          </cell>
          <cell r="Y702">
            <v>15</v>
          </cell>
          <cell r="Z702">
            <v>9362.3543999999983</v>
          </cell>
          <cell r="AA702">
            <v>362.03999999999996</v>
          </cell>
          <cell r="AB702">
            <v>362.03999999999996</v>
          </cell>
          <cell r="AC702">
            <v>14</v>
          </cell>
          <cell r="AD702">
            <v>336.18</v>
          </cell>
          <cell r="AE702">
            <v>13</v>
          </cell>
          <cell r="AF702"/>
          <cell r="AG702">
            <v>0</v>
          </cell>
          <cell r="AH702">
            <v>242475</v>
          </cell>
          <cell r="AI702" t="str">
            <v>อ้อยตุลาคม</v>
          </cell>
          <cell r="AJ702" t="str">
            <v>อ้อยปลูก</v>
          </cell>
          <cell r="AK702"/>
          <cell r="AL702" t="str">
            <v>Sup</v>
          </cell>
          <cell r="AM702">
            <v>0</v>
          </cell>
          <cell r="AN702">
            <v>0</v>
          </cell>
          <cell r="AO702">
            <v>0</v>
          </cell>
          <cell r="AP702"/>
          <cell r="AQ702">
            <v>0</v>
          </cell>
          <cell r="AR702" t="str">
            <v>Sup</v>
          </cell>
          <cell r="AS702">
            <v>0</v>
          </cell>
          <cell r="AT702"/>
          <cell r="AU702"/>
          <cell r="AV702"/>
          <cell r="AW702">
            <v>25.86</v>
          </cell>
          <cell r="AX702" t="str">
            <v>น้ำหยดMove</v>
          </cell>
          <cell r="AY702" t="str">
            <v>เครื่องยนต์</v>
          </cell>
          <cell r="AZ702" t="str">
            <v>จ้างเหมา</v>
          </cell>
          <cell r="BA702">
            <v>2</v>
          </cell>
          <cell r="BB702" t="str">
            <v>yes</v>
          </cell>
          <cell r="BC702" t="str">
            <v>KK-3/PK-2</v>
          </cell>
          <cell r="BD702">
            <v>1.85</v>
          </cell>
          <cell r="BE702" t="str">
            <v>คู่</v>
          </cell>
          <cell r="BF702" t="str">
            <v xml:space="preserve">ทราย </v>
          </cell>
          <cell r="BG702" t="str">
            <v>ผ่าน</v>
          </cell>
          <cell r="BH702" t="str">
            <v>รถตัด</v>
          </cell>
        </row>
        <row r="703">
          <cell r="G703">
            <v>806822</v>
          </cell>
          <cell r="H703" t="str">
            <v>BSC</v>
          </cell>
          <cell r="I703"/>
          <cell r="J703">
            <v>17.13</v>
          </cell>
          <cell r="K703">
            <v>17.13</v>
          </cell>
          <cell r="L703"/>
          <cell r="M703"/>
          <cell r="N703" t="str">
            <v>พักดิน</v>
          </cell>
          <cell r="O703"/>
          <cell r="P703"/>
          <cell r="Q703">
            <v>0</v>
          </cell>
          <cell r="R703"/>
          <cell r="S703">
            <v>17.13</v>
          </cell>
          <cell r="T703"/>
          <cell r="U703"/>
          <cell r="V703"/>
          <cell r="W703">
            <v>17.13</v>
          </cell>
          <cell r="X703"/>
          <cell r="Y703"/>
          <cell r="Z703"/>
          <cell r="AA703"/>
          <cell r="AB703"/>
          <cell r="AC703"/>
          <cell r="AD703"/>
          <cell r="AE703"/>
          <cell r="AF703"/>
          <cell r="AG703">
            <v>4.1441914769410397</v>
          </cell>
          <cell r="AH703"/>
          <cell r="AI703" t="str">
            <v>พักดิน</v>
          </cell>
          <cell r="AJ703" t="str">
            <v>พักดิน</v>
          </cell>
          <cell r="AK703"/>
          <cell r="AL703" t="str">
            <v>Rain</v>
          </cell>
          <cell r="AM703">
            <v>0</v>
          </cell>
          <cell r="AN703">
            <v>0</v>
          </cell>
          <cell r="AO703">
            <v>0</v>
          </cell>
          <cell r="AP703"/>
          <cell r="AQ703">
            <v>0</v>
          </cell>
          <cell r="AR703"/>
          <cell r="AS703"/>
          <cell r="AT703"/>
          <cell r="AU703"/>
          <cell r="AV703"/>
          <cell r="AW703"/>
          <cell r="AX703"/>
          <cell r="AY703"/>
          <cell r="AZ703"/>
          <cell r="BA703"/>
          <cell r="BB703"/>
          <cell r="BC703"/>
          <cell r="BD703"/>
          <cell r="BE703"/>
          <cell r="BF703" t="str">
            <v xml:space="preserve">ทราย </v>
          </cell>
          <cell r="BG703"/>
          <cell r="BH703"/>
        </row>
        <row r="704">
          <cell r="G704">
            <v>806823</v>
          </cell>
          <cell r="H704" t="str">
            <v>BSC</v>
          </cell>
          <cell r="I704"/>
          <cell r="J704">
            <v>9.86</v>
          </cell>
          <cell r="K704">
            <v>9.86</v>
          </cell>
          <cell r="L704"/>
          <cell r="M704"/>
          <cell r="N704" t="str">
            <v>ให้ชาวไร่เช่า</v>
          </cell>
          <cell r="O704" t="str">
            <v>แปลงกระเด็น</v>
          </cell>
          <cell r="P704"/>
          <cell r="Q704">
            <v>0</v>
          </cell>
          <cell r="R704">
            <v>9.86</v>
          </cell>
          <cell r="S704"/>
          <cell r="T704"/>
          <cell r="U704"/>
          <cell r="V704"/>
          <cell r="W704">
            <v>0</v>
          </cell>
          <cell r="X704"/>
          <cell r="Y704"/>
          <cell r="Z704"/>
          <cell r="AA704"/>
          <cell r="AB704"/>
          <cell r="AC704"/>
          <cell r="AD704"/>
          <cell r="AE704"/>
          <cell r="AF704"/>
          <cell r="AG704">
            <v>0</v>
          </cell>
          <cell r="AH704"/>
          <cell r="AI704"/>
          <cell r="AJ704"/>
          <cell r="AK704"/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/>
          <cell r="AQ704">
            <v>0</v>
          </cell>
          <cell r="AR704"/>
          <cell r="AS704"/>
          <cell r="AT704"/>
          <cell r="AU704"/>
          <cell r="AV704"/>
          <cell r="AW704"/>
          <cell r="AX704"/>
          <cell r="AY704"/>
          <cell r="AZ704"/>
          <cell r="BA704"/>
          <cell r="BB704"/>
          <cell r="BC704"/>
          <cell r="BD704"/>
          <cell r="BE704"/>
          <cell r="BF704" t="str">
            <v xml:space="preserve">ทราย </v>
          </cell>
          <cell r="BG704"/>
          <cell r="BH704"/>
        </row>
        <row r="705">
          <cell r="G705">
            <v>806824</v>
          </cell>
          <cell r="H705" t="str">
            <v>BSC</v>
          </cell>
          <cell r="I705"/>
          <cell r="J705">
            <v>8.11</v>
          </cell>
          <cell r="K705">
            <v>7.91</v>
          </cell>
          <cell r="L705"/>
          <cell r="M705"/>
          <cell r="N705" t="str">
            <v>ให้ชาวไร่เช่า</v>
          </cell>
          <cell r="O705"/>
          <cell r="P705"/>
          <cell r="Q705">
            <v>0</v>
          </cell>
          <cell r="R705">
            <v>7.91</v>
          </cell>
          <cell r="S705"/>
          <cell r="T705"/>
          <cell r="U705"/>
          <cell r="V705"/>
          <cell r="W705">
            <v>0</v>
          </cell>
          <cell r="X705"/>
          <cell r="Y705"/>
          <cell r="Z705"/>
          <cell r="AA705"/>
          <cell r="AB705"/>
          <cell r="AC705"/>
          <cell r="AD705"/>
          <cell r="AE705"/>
          <cell r="AF705"/>
          <cell r="AG705">
            <v>0</v>
          </cell>
          <cell r="AH705"/>
          <cell r="AI705"/>
          <cell r="AJ705"/>
          <cell r="AK705"/>
          <cell r="AL705" t="str">
            <v>Sup</v>
          </cell>
          <cell r="AM705">
            <v>0</v>
          </cell>
          <cell r="AN705">
            <v>0</v>
          </cell>
          <cell r="AO705">
            <v>0</v>
          </cell>
          <cell r="AP705"/>
          <cell r="AQ705">
            <v>0</v>
          </cell>
          <cell r="AR705"/>
          <cell r="AS705"/>
          <cell r="AT705"/>
          <cell r="AU705"/>
          <cell r="AV705"/>
          <cell r="AW705"/>
          <cell r="AX705"/>
          <cell r="AY705"/>
          <cell r="AZ705"/>
          <cell r="BA705"/>
          <cell r="BB705"/>
          <cell r="BC705"/>
          <cell r="BD705"/>
          <cell r="BE705"/>
          <cell r="BF705" t="str">
            <v xml:space="preserve">ทราย </v>
          </cell>
          <cell r="BG705"/>
          <cell r="BH705"/>
        </row>
        <row r="706">
          <cell r="G706">
            <v>806825</v>
          </cell>
          <cell r="H706" t="str">
            <v>BSC</v>
          </cell>
          <cell r="I706"/>
          <cell r="J706">
            <v>30.05</v>
          </cell>
          <cell r="K706">
            <v>30.05</v>
          </cell>
          <cell r="L706"/>
          <cell r="M706"/>
          <cell r="N706" t="str">
            <v>อ้อยตุลาคม</v>
          </cell>
          <cell r="O706"/>
          <cell r="P706"/>
          <cell r="Q706">
            <v>0</v>
          </cell>
          <cell r="R706"/>
          <cell r="S706"/>
          <cell r="T706"/>
          <cell r="U706">
            <v>30.05</v>
          </cell>
          <cell r="V706"/>
          <cell r="W706">
            <v>30.05</v>
          </cell>
          <cell r="X706">
            <v>450.75</v>
          </cell>
          <cell r="Y706">
            <v>15</v>
          </cell>
          <cell r="Z706">
            <v>15351.042500000001</v>
          </cell>
          <cell r="AA706">
            <v>510.85</v>
          </cell>
          <cell r="AB706">
            <v>510.85</v>
          </cell>
          <cell r="AC706">
            <v>17</v>
          </cell>
          <cell r="AD706">
            <v>510.85</v>
          </cell>
          <cell r="AE706">
            <v>17</v>
          </cell>
          <cell r="AF706"/>
          <cell r="AG706">
            <v>0</v>
          </cell>
          <cell r="AH706">
            <v>242481</v>
          </cell>
          <cell r="AI706" t="str">
            <v>อ้อยตุลาคม</v>
          </cell>
          <cell r="AJ706" t="str">
            <v>อ้อยปลูก</v>
          </cell>
          <cell r="AK706"/>
          <cell r="AL706" t="str">
            <v>Sup</v>
          </cell>
          <cell r="AM706">
            <v>0</v>
          </cell>
          <cell r="AN706">
            <v>0</v>
          </cell>
          <cell r="AO706">
            <v>0</v>
          </cell>
          <cell r="AP706"/>
          <cell r="AQ706" t="str">
            <v>บ่อบาดาล+โซล่าเซลล์ (1)</v>
          </cell>
          <cell r="AR706" t="str">
            <v>Fully</v>
          </cell>
          <cell r="AS706">
            <v>0</v>
          </cell>
          <cell r="AT706"/>
          <cell r="AU706"/>
          <cell r="AV706"/>
          <cell r="AW706">
            <v>30.05</v>
          </cell>
          <cell r="AX706" t="str">
            <v>น้ำหยดFix</v>
          </cell>
          <cell r="AY706" t="str">
            <v>ระบบไฟฟ้า-เครื่องยนต์</v>
          </cell>
          <cell r="AZ706" t="str">
            <v>ทำเอง รายวัน</v>
          </cell>
          <cell r="BA706" t="str">
            <v>&gt;4</v>
          </cell>
          <cell r="BB706" t="str">
            <v>yes</v>
          </cell>
          <cell r="BC706" t="str">
            <v>KK-3</v>
          </cell>
          <cell r="BD706">
            <v>1.85</v>
          </cell>
          <cell r="BE706" t="str">
            <v>คู่</v>
          </cell>
          <cell r="BF706" t="str">
            <v>เหนียว</v>
          </cell>
          <cell r="BG706" t="str">
            <v>ผ่าน</v>
          </cell>
          <cell r="BH706" t="str">
            <v>รถตัด</v>
          </cell>
        </row>
        <row r="707">
          <cell r="G707">
            <v>806826</v>
          </cell>
          <cell r="H707" t="str">
            <v>BSC</v>
          </cell>
          <cell r="I707"/>
          <cell r="J707">
            <v>22.24</v>
          </cell>
          <cell r="K707">
            <v>22.24</v>
          </cell>
          <cell r="L707"/>
          <cell r="M707"/>
          <cell r="N707" t="str">
            <v>ให้ชาวไร่เช่า</v>
          </cell>
          <cell r="O707" t="str">
            <v>แปลงกระเด็น</v>
          </cell>
          <cell r="P707"/>
          <cell r="Q707">
            <v>0</v>
          </cell>
          <cell r="R707">
            <v>22.24</v>
          </cell>
          <cell r="S707"/>
          <cell r="T707"/>
          <cell r="U707"/>
          <cell r="V707"/>
          <cell r="W707">
            <v>0</v>
          </cell>
          <cell r="X707"/>
          <cell r="Y707"/>
          <cell r="Z707"/>
          <cell r="AA707"/>
          <cell r="AB707"/>
          <cell r="AC707"/>
          <cell r="AD707"/>
          <cell r="AE707"/>
          <cell r="AF707"/>
          <cell r="AG707">
            <v>0</v>
          </cell>
          <cell r="AH707"/>
          <cell r="AI707"/>
          <cell r="AJ707"/>
          <cell r="AK707"/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/>
          <cell r="AQ707">
            <v>0</v>
          </cell>
          <cell r="AR707"/>
          <cell r="AS707"/>
          <cell r="AT707"/>
          <cell r="AU707"/>
          <cell r="AV707"/>
          <cell r="AW707"/>
          <cell r="AX707"/>
          <cell r="AY707"/>
          <cell r="AZ707"/>
          <cell r="BA707"/>
          <cell r="BB707"/>
          <cell r="BC707"/>
          <cell r="BD707"/>
          <cell r="BE707"/>
          <cell r="BF707" t="str">
            <v>เหนียว</v>
          </cell>
          <cell r="BG707"/>
          <cell r="BH707"/>
        </row>
        <row r="708">
          <cell r="G708">
            <v>806827</v>
          </cell>
          <cell r="H708" t="str">
            <v>BSC</v>
          </cell>
          <cell r="I708"/>
          <cell r="J708">
            <v>5.51</v>
          </cell>
          <cell r="K708">
            <v>5.51</v>
          </cell>
          <cell r="L708"/>
          <cell r="M708"/>
          <cell r="N708" t="str">
            <v>ให้ชาวไร่เช่า</v>
          </cell>
          <cell r="O708" t="str">
            <v>แปลงกระเด็น</v>
          </cell>
          <cell r="P708"/>
          <cell r="Q708">
            <v>0</v>
          </cell>
          <cell r="R708">
            <v>5.51</v>
          </cell>
          <cell r="S708"/>
          <cell r="T708"/>
          <cell r="U708"/>
          <cell r="V708"/>
          <cell r="W708">
            <v>0</v>
          </cell>
          <cell r="X708"/>
          <cell r="Y708"/>
          <cell r="Z708"/>
          <cell r="AA708"/>
          <cell r="AB708"/>
          <cell r="AC708"/>
          <cell r="AD708"/>
          <cell r="AE708"/>
          <cell r="AF708"/>
          <cell r="AG708">
            <v>0</v>
          </cell>
          <cell r="AH708"/>
          <cell r="AI708"/>
          <cell r="AJ708"/>
          <cell r="AK708"/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/>
          <cell r="AQ708">
            <v>0</v>
          </cell>
          <cell r="AR708"/>
          <cell r="AS708"/>
          <cell r="AT708"/>
          <cell r="AU708"/>
          <cell r="AV708"/>
          <cell r="AW708"/>
          <cell r="AX708"/>
          <cell r="AY708"/>
          <cell r="AZ708"/>
          <cell r="BA708"/>
          <cell r="BB708"/>
          <cell r="BC708"/>
          <cell r="BD708"/>
          <cell r="BE708"/>
          <cell r="BF708" t="str">
            <v xml:space="preserve">ทราย </v>
          </cell>
          <cell r="BG708"/>
          <cell r="BH708"/>
        </row>
        <row r="709">
          <cell r="G709">
            <v>806828</v>
          </cell>
          <cell r="H709" t="str">
            <v>BSC</v>
          </cell>
          <cell r="I709"/>
          <cell r="J709">
            <v>24.61</v>
          </cell>
          <cell r="K709">
            <v>24.72</v>
          </cell>
          <cell r="L709"/>
          <cell r="M709"/>
          <cell r="N709" t="str">
            <v>อ้อยตุลาคม</v>
          </cell>
          <cell r="O709"/>
          <cell r="P709"/>
          <cell r="Q709">
            <v>0</v>
          </cell>
          <cell r="R709"/>
          <cell r="S709"/>
          <cell r="T709"/>
          <cell r="U709">
            <v>24.72</v>
          </cell>
          <cell r="V709"/>
          <cell r="W709">
            <v>24.72</v>
          </cell>
          <cell r="X709">
            <v>370.79999999999995</v>
          </cell>
          <cell r="Y709">
            <v>15</v>
          </cell>
          <cell r="Z709">
            <v>8555.0975999999991</v>
          </cell>
          <cell r="AA709">
            <v>346.08</v>
          </cell>
          <cell r="AB709">
            <v>346.08</v>
          </cell>
          <cell r="AC709">
            <v>14</v>
          </cell>
          <cell r="AD709">
            <v>296.64</v>
          </cell>
          <cell r="AE709">
            <v>12</v>
          </cell>
          <cell r="AF709"/>
          <cell r="AG709">
            <v>0</v>
          </cell>
          <cell r="AH709">
            <v>242469</v>
          </cell>
          <cell r="AI709" t="str">
            <v>อ้อยตุลาคม</v>
          </cell>
          <cell r="AJ709" t="str">
            <v>อ้อยปลูก</v>
          </cell>
          <cell r="AK709"/>
          <cell r="AL709" t="str">
            <v>Sup</v>
          </cell>
          <cell r="AM709" t="str">
            <v>บ่อบาดาล2+โซลาเติมสระ</v>
          </cell>
          <cell r="AN709">
            <v>0</v>
          </cell>
          <cell r="AO709">
            <v>0</v>
          </cell>
          <cell r="AP709"/>
          <cell r="AQ709" t="str">
            <v>เจาะบ่อบาดาล (1)</v>
          </cell>
          <cell r="AR709" t="str">
            <v>Sup</v>
          </cell>
          <cell r="AS709">
            <v>0</v>
          </cell>
          <cell r="AT709"/>
          <cell r="AU709"/>
          <cell r="AV709"/>
          <cell r="AW709">
            <v>24.72</v>
          </cell>
          <cell r="AX709" t="str">
            <v>น้ำหยดMove</v>
          </cell>
          <cell r="AY709" t="str">
            <v>เครื่องยนต์</v>
          </cell>
          <cell r="AZ709" t="str">
            <v>จ้างเหมา</v>
          </cell>
          <cell r="BA709">
            <v>3</v>
          </cell>
          <cell r="BB709" t="str">
            <v>yes</v>
          </cell>
          <cell r="BC709" t="str">
            <v>KK-3</v>
          </cell>
          <cell r="BD709">
            <v>1.65</v>
          </cell>
          <cell r="BE709" t="str">
            <v>เดี่ยว</v>
          </cell>
          <cell r="BF709" t="str">
            <v xml:space="preserve">ทราย </v>
          </cell>
          <cell r="BG709" t="str">
            <v>ผ่าน</v>
          </cell>
          <cell r="BH709" t="str">
            <v>รถตัด</v>
          </cell>
        </row>
        <row r="710">
          <cell r="G710">
            <v>806829</v>
          </cell>
          <cell r="H710" t="str">
            <v>BSC</v>
          </cell>
          <cell r="I710"/>
          <cell r="J710">
            <v>20.440000000000001</v>
          </cell>
          <cell r="K710">
            <v>20.440000000000001</v>
          </cell>
          <cell r="L710"/>
          <cell r="M710"/>
          <cell r="N710" t="str">
            <v>อ้อยตุลาคม</v>
          </cell>
          <cell r="O710" t="str">
            <v>พักดิน</v>
          </cell>
          <cell r="P710"/>
          <cell r="Q710">
            <v>0</v>
          </cell>
          <cell r="R710"/>
          <cell r="S710"/>
          <cell r="T710"/>
          <cell r="U710">
            <v>20.440000000000001</v>
          </cell>
          <cell r="V710"/>
          <cell r="W710">
            <v>20.440000000000001</v>
          </cell>
          <cell r="X710">
            <v>306.60000000000002</v>
          </cell>
          <cell r="Y710">
            <v>15</v>
          </cell>
          <cell r="Z710">
            <v>5431.3168000000005</v>
          </cell>
          <cell r="AA710">
            <v>265.72000000000003</v>
          </cell>
          <cell r="AB710">
            <v>265.72000000000003</v>
          </cell>
          <cell r="AC710">
            <v>13</v>
          </cell>
          <cell r="AD710">
            <v>245.28000000000003</v>
          </cell>
          <cell r="AE710">
            <v>12</v>
          </cell>
          <cell r="AF710"/>
          <cell r="AG710">
            <v>0</v>
          </cell>
          <cell r="AH710">
            <v>242474</v>
          </cell>
          <cell r="AI710" t="str">
            <v>อ้อยตุลาคม</v>
          </cell>
          <cell r="AJ710" t="str">
            <v>อ้อยปลูก</v>
          </cell>
          <cell r="AK710"/>
          <cell r="AL710" t="str">
            <v>Sup</v>
          </cell>
          <cell r="AM710" t="str">
            <v>บ่อบาดาล2+โซลาเติมสระ</v>
          </cell>
          <cell r="AN710">
            <v>0</v>
          </cell>
          <cell r="AO710">
            <v>0</v>
          </cell>
          <cell r="AP710"/>
          <cell r="AQ710">
            <v>0</v>
          </cell>
          <cell r="AR710" t="str">
            <v>Sup</v>
          </cell>
          <cell r="AS710">
            <v>0</v>
          </cell>
          <cell r="AT710"/>
          <cell r="AU710"/>
          <cell r="AV710"/>
          <cell r="AW710">
            <v>20.440000000000001</v>
          </cell>
          <cell r="AX710" t="str">
            <v>น้ำหยดMove</v>
          </cell>
          <cell r="AY710" t="str">
            <v>เครื่องยนต์</v>
          </cell>
          <cell r="AZ710" t="str">
            <v>จ้างเหมา</v>
          </cell>
          <cell r="BA710">
            <v>2</v>
          </cell>
          <cell r="BB710" t="str">
            <v>yes</v>
          </cell>
          <cell r="BC710" t="str">
            <v>KK-3</v>
          </cell>
          <cell r="BD710">
            <v>1.65</v>
          </cell>
          <cell r="BE710" t="str">
            <v>เดี่ยว</v>
          </cell>
          <cell r="BF710" t="str">
            <v xml:space="preserve">ทราย </v>
          </cell>
          <cell r="BG710" t="str">
            <v>ผ่าน</v>
          </cell>
          <cell r="BH710" t="str">
            <v>รถตัด</v>
          </cell>
        </row>
        <row r="711">
          <cell r="G711">
            <v>806830</v>
          </cell>
          <cell r="H711" t="str">
            <v>BSC</v>
          </cell>
          <cell r="I711"/>
          <cell r="J711">
            <v>3.18</v>
          </cell>
          <cell r="K711">
            <v>3.18</v>
          </cell>
          <cell r="L711"/>
          <cell r="M711"/>
          <cell r="N711" t="str">
            <v>ให้ชาวไร่เช่า</v>
          </cell>
          <cell r="O711" t="str">
            <v>แปลงกระเด็น</v>
          </cell>
          <cell r="P711"/>
          <cell r="Q711">
            <v>0</v>
          </cell>
          <cell r="R711">
            <v>3.18</v>
          </cell>
          <cell r="S711"/>
          <cell r="T711"/>
          <cell r="U711"/>
          <cell r="V711"/>
          <cell r="W711">
            <v>0</v>
          </cell>
          <cell r="X711"/>
          <cell r="Y711"/>
          <cell r="Z711"/>
          <cell r="AA711"/>
          <cell r="AB711"/>
          <cell r="AC711"/>
          <cell r="AD711"/>
          <cell r="AE711"/>
          <cell r="AF711"/>
          <cell r="AG711">
            <v>0</v>
          </cell>
          <cell r="AH711"/>
          <cell r="AI711"/>
          <cell r="AJ711"/>
          <cell r="AK711"/>
          <cell r="AL711" t="str">
            <v>Rain</v>
          </cell>
          <cell r="AM711">
            <v>0</v>
          </cell>
          <cell r="AN711">
            <v>0</v>
          </cell>
          <cell r="AO711">
            <v>0</v>
          </cell>
          <cell r="AP711"/>
          <cell r="AQ711">
            <v>0</v>
          </cell>
          <cell r="AR711"/>
          <cell r="AS711"/>
          <cell r="AT711"/>
          <cell r="AU711"/>
          <cell r="AV711"/>
          <cell r="AW711"/>
          <cell r="AX711"/>
          <cell r="AY711"/>
          <cell r="AZ711"/>
          <cell r="BA711"/>
          <cell r="BB711"/>
          <cell r="BC711"/>
          <cell r="BD711"/>
          <cell r="BE711"/>
          <cell r="BF711" t="str">
            <v>เหนียว</v>
          </cell>
          <cell r="BG711"/>
          <cell r="BH711"/>
        </row>
        <row r="712">
          <cell r="G712">
            <v>806831</v>
          </cell>
          <cell r="H712" t="str">
            <v>BSC</v>
          </cell>
          <cell r="I712"/>
          <cell r="J712">
            <v>12.63</v>
          </cell>
          <cell r="K712">
            <v>12.63</v>
          </cell>
          <cell r="L712"/>
          <cell r="M712"/>
          <cell r="N712" t="str">
            <v>ให้ชาวไร่เช่า</v>
          </cell>
          <cell r="O712" t="str">
            <v>แปลงกระเด็น</v>
          </cell>
          <cell r="P712"/>
          <cell r="Q712">
            <v>0</v>
          </cell>
          <cell r="R712">
            <v>12.63</v>
          </cell>
          <cell r="S712"/>
          <cell r="T712"/>
          <cell r="U712"/>
          <cell r="V712"/>
          <cell r="W712">
            <v>0</v>
          </cell>
          <cell r="X712"/>
          <cell r="Y712"/>
          <cell r="Z712"/>
          <cell r="AA712"/>
          <cell r="AB712"/>
          <cell r="AC712"/>
          <cell r="AD712"/>
          <cell r="AE712"/>
          <cell r="AF712"/>
          <cell r="AG712">
            <v>0</v>
          </cell>
          <cell r="AH712"/>
          <cell r="AI712"/>
          <cell r="AJ712"/>
          <cell r="AK712"/>
          <cell r="AL712" t="str">
            <v>Rain</v>
          </cell>
          <cell r="AM712">
            <v>0</v>
          </cell>
          <cell r="AN712">
            <v>0</v>
          </cell>
          <cell r="AO712">
            <v>0</v>
          </cell>
          <cell r="AP712"/>
          <cell r="AQ712">
            <v>0</v>
          </cell>
          <cell r="AR712"/>
          <cell r="AS712"/>
          <cell r="AT712"/>
          <cell r="AU712"/>
          <cell r="AV712"/>
          <cell r="AW712"/>
          <cell r="AX712"/>
          <cell r="AY712"/>
          <cell r="AZ712"/>
          <cell r="BA712"/>
          <cell r="BB712"/>
          <cell r="BC712"/>
          <cell r="BD712"/>
          <cell r="BE712"/>
          <cell r="BF712" t="str">
            <v>เหนียว</v>
          </cell>
          <cell r="BG712"/>
          <cell r="BH712"/>
        </row>
        <row r="713">
          <cell r="G713">
            <v>806832</v>
          </cell>
          <cell r="H713" t="str">
            <v>BSC</v>
          </cell>
          <cell r="I713"/>
          <cell r="J713">
            <v>27.35</v>
          </cell>
          <cell r="K713">
            <v>27.35</v>
          </cell>
          <cell r="L713"/>
          <cell r="M713"/>
          <cell r="N713" t="str">
            <v>พักดิน</v>
          </cell>
          <cell r="O713"/>
          <cell r="P713"/>
          <cell r="Q713">
            <v>0</v>
          </cell>
          <cell r="R713"/>
          <cell r="S713">
            <v>27.35</v>
          </cell>
          <cell r="T713"/>
          <cell r="U713"/>
          <cell r="V713"/>
          <cell r="W713">
            <v>27.35</v>
          </cell>
          <cell r="X713"/>
          <cell r="Y713"/>
          <cell r="Z713"/>
          <cell r="AA713"/>
          <cell r="AB713"/>
          <cell r="AC713"/>
          <cell r="AD713"/>
          <cell r="AE713"/>
          <cell r="AF713"/>
          <cell r="AG713">
            <v>6.3371115173674584</v>
          </cell>
          <cell r="AH713"/>
          <cell r="AI713" t="str">
            <v>พักดิน</v>
          </cell>
          <cell r="AJ713" t="str">
            <v>พักดิน</v>
          </cell>
          <cell r="AK713"/>
          <cell r="AL713" t="str">
            <v>Sup</v>
          </cell>
          <cell r="AM713">
            <v>0</v>
          </cell>
          <cell r="AN713">
            <v>7482</v>
          </cell>
          <cell r="AO713">
            <v>3741</v>
          </cell>
          <cell r="AP713"/>
          <cell r="AQ713">
            <v>0</v>
          </cell>
          <cell r="AR713"/>
          <cell r="AS713"/>
          <cell r="AT713"/>
          <cell r="AU713"/>
          <cell r="AV713"/>
          <cell r="AW713"/>
          <cell r="AX713"/>
          <cell r="AY713"/>
          <cell r="AZ713"/>
          <cell r="BA713"/>
          <cell r="BB713"/>
          <cell r="BC713"/>
          <cell r="BD713"/>
          <cell r="BE713"/>
          <cell r="BF713" t="str">
            <v>เหนียว</v>
          </cell>
          <cell r="BG713"/>
          <cell r="BH713"/>
        </row>
        <row r="714">
          <cell r="G714">
            <v>806833</v>
          </cell>
          <cell r="H714" t="str">
            <v>BSC</v>
          </cell>
          <cell r="I714"/>
          <cell r="J714">
            <v>25</v>
          </cell>
          <cell r="K714">
            <v>25</v>
          </cell>
          <cell r="L714"/>
          <cell r="M714"/>
          <cell r="N714" t="str">
            <v>อ้อยตอ 1</v>
          </cell>
          <cell r="O714"/>
          <cell r="P714"/>
          <cell r="Q714">
            <v>0</v>
          </cell>
          <cell r="R714"/>
          <cell r="S714"/>
          <cell r="T714"/>
          <cell r="U714">
            <v>25</v>
          </cell>
          <cell r="V714"/>
          <cell r="W714">
            <v>25</v>
          </cell>
          <cell r="X714">
            <v>250</v>
          </cell>
          <cell r="Y714">
            <v>10</v>
          </cell>
          <cell r="Z714">
            <v>7500</v>
          </cell>
          <cell r="AA714">
            <v>300</v>
          </cell>
          <cell r="AB714">
            <v>300</v>
          </cell>
          <cell r="AC714">
            <v>12</v>
          </cell>
          <cell r="AD714">
            <v>275</v>
          </cell>
          <cell r="AE714">
            <v>11</v>
          </cell>
          <cell r="AF714"/>
          <cell r="AG714">
            <v>9.4376000000000015</v>
          </cell>
          <cell r="AH714">
            <v>242562</v>
          </cell>
          <cell r="AI714" t="str">
            <v>อ้อยตอ 1</v>
          </cell>
          <cell r="AJ714" t="str">
            <v>อ้อยตอ</v>
          </cell>
          <cell r="AK714"/>
          <cell r="AL714" t="str">
            <v>Sup</v>
          </cell>
          <cell r="AM714" t="str">
            <v>บ่อบาดาล3+โซลาเติมสระ</v>
          </cell>
          <cell r="AN714">
            <v>0</v>
          </cell>
          <cell r="AO714">
            <v>0</v>
          </cell>
          <cell r="AP714"/>
          <cell r="AQ714" t="str">
            <v>เจาะบ่อบาดาล (2)</v>
          </cell>
          <cell r="AR714" t="str">
            <v>Sup</v>
          </cell>
          <cell r="AS714">
            <v>0</v>
          </cell>
          <cell r="AT714"/>
          <cell r="AU714"/>
          <cell r="AV714"/>
          <cell r="AW714">
            <v>25</v>
          </cell>
          <cell r="AX714" t="str">
            <v>น้ำหยดMove</v>
          </cell>
          <cell r="AY714" t="str">
            <v>เครื่องยนต์</v>
          </cell>
          <cell r="AZ714" t="str">
            <v>จ้างเหมา</v>
          </cell>
          <cell r="BA714">
            <v>3</v>
          </cell>
          <cell r="BB714" t="str">
            <v>yes</v>
          </cell>
          <cell r="BC714" t="str">
            <v>KK-3</v>
          </cell>
          <cell r="BD714">
            <v>1.85</v>
          </cell>
          <cell r="BE714" t="str">
            <v>คู่</v>
          </cell>
          <cell r="BF714" t="str">
            <v>เหนียว</v>
          </cell>
          <cell r="BG714" t="str">
            <v>ผ่าน</v>
          </cell>
          <cell r="BH714" t="str">
            <v>รถตัด</v>
          </cell>
        </row>
        <row r="715">
          <cell r="G715">
            <v>806834</v>
          </cell>
          <cell r="H715" t="str">
            <v>BSC</v>
          </cell>
          <cell r="I715"/>
          <cell r="J715">
            <v>21.13</v>
          </cell>
          <cell r="K715">
            <v>21.13</v>
          </cell>
          <cell r="L715"/>
          <cell r="M715"/>
          <cell r="N715" t="str">
            <v>อ้อยตอ 1</v>
          </cell>
          <cell r="O715"/>
          <cell r="P715"/>
          <cell r="Q715">
            <v>0</v>
          </cell>
          <cell r="R715"/>
          <cell r="S715"/>
          <cell r="T715"/>
          <cell r="U715">
            <v>21.13</v>
          </cell>
          <cell r="V715"/>
          <cell r="W715">
            <v>21.13</v>
          </cell>
          <cell r="X715">
            <v>221.86499999999998</v>
          </cell>
          <cell r="Y715">
            <v>10.5</v>
          </cell>
          <cell r="Z715">
            <v>5357.7227999999996</v>
          </cell>
          <cell r="AA715">
            <v>253.56</v>
          </cell>
          <cell r="AB715">
            <v>253.56</v>
          </cell>
          <cell r="AC715">
            <v>12</v>
          </cell>
          <cell r="AD715">
            <v>232.42999999999998</v>
          </cell>
          <cell r="AE715">
            <v>11</v>
          </cell>
          <cell r="AF715"/>
          <cell r="AG715">
            <v>10.03454803596782</v>
          </cell>
          <cell r="AH715">
            <v>242563</v>
          </cell>
          <cell r="AI715" t="str">
            <v>อ้อยตอ 1</v>
          </cell>
          <cell r="AJ715" t="str">
            <v>อ้อยตอ</v>
          </cell>
          <cell r="AK715"/>
          <cell r="AL715" t="str">
            <v>Sup</v>
          </cell>
          <cell r="AM715" t="str">
            <v>บ่อบาดาล3+โซลาเติมสระ</v>
          </cell>
          <cell r="AN715">
            <v>0</v>
          </cell>
          <cell r="AO715">
            <v>0</v>
          </cell>
          <cell r="AP715"/>
          <cell r="AQ715" t="str">
            <v>เจาะบ่อบาดาล (2)</v>
          </cell>
          <cell r="AR715" t="str">
            <v>Sup</v>
          </cell>
          <cell r="AS715">
            <v>0</v>
          </cell>
          <cell r="AT715"/>
          <cell r="AU715"/>
          <cell r="AV715"/>
          <cell r="AW715">
            <v>21.13</v>
          </cell>
          <cell r="AX715" t="str">
            <v>น้ำหยดMove</v>
          </cell>
          <cell r="AY715" t="str">
            <v>เครื่องยนต์</v>
          </cell>
          <cell r="AZ715" t="str">
            <v>จ้างเหมา</v>
          </cell>
          <cell r="BA715">
            <v>2</v>
          </cell>
          <cell r="BB715" t="str">
            <v>yes</v>
          </cell>
          <cell r="BC715" t="str">
            <v>KK-3</v>
          </cell>
          <cell r="BD715">
            <v>1.85</v>
          </cell>
          <cell r="BE715" t="str">
            <v>คู่</v>
          </cell>
          <cell r="BF715" t="str">
            <v>เหนียว</v>
          </cell>
          <cell r="BG715" t="str">
            <v>ผ่าน</v>
          </cell>
          <cell r="BH715" t="str">
            <v>รถตัด</v>
          </cell>
        </row>
        <row r="716">
          <cell r="G716">
            <v>806834</v>
          </cell>
          <cell r="H716" t="str">
            <v>BSC</v>
          </cell>
          <cell r="I716"/>
          <cell r="J716">
            <v>4.5500000000000007</v>
          </cell>
          <cell r="K716">
            <v>4.5500000000000007</v>
          </cell>
          <cell r="L716"/>
          <cell r="M716"/>
          <cell r="N716" t="str">
            <v>แผนขุดสระ</v>
          </cell>
          <cell r="O716" t="str">
            <v>ถนน/ร่องน้ำ</v>
          </cell>
          <cell r="P716">
            <v>4.5500000000000007</v>
          </cell>
          <cell r="Q716"/>
          <cell r="R716"/>
          <cell r="S716"/>
          <cell r="T716"/>
          <cell r="U716"/>
          <cell r="V716"/>
          <cell r="W716">
            <v>0</v>
          </cell>
          <cell r="X716"/>
          <cell r="Y716"/>
          <cell r="Z716"/>
          <cell r="AA716"/>
          <cell r="AB716"/>
          <cell r="AC716">
            <v>12</v>
          </cell>
          <cell r="AD716"/>
          <cell r="AE716"/>
          <cell r="AF716"/>
          <cell r="AG716">
            <v>10.03454803596782</v>
          </cell>
          <cell r="AH716"/>
          <cell r="AI716"/>
          <cell r="AJ716"/>
          <cell r="AK716"/>
          <cell r="AL716" t="str">
            <v>Sup</v>
          </cell>
          <cell r="AM716">
            <v>0</v>
          </cell>
          <cell r="AN716">
            <v>0</v>
          </cell>
          <cell r="AO716">
            <v>0</v>
          </cell>
          <cell r="AP716"/>
          <cell r="AQ716" t="str">
            <v>เจาะบ่อบาดาล (2)</v>
          </cell>
          <cell r="AR716"/>
          <cell r="AS716"/>
          <cell r="AT716"/>
          <cell r="AU716"/>
          <cell r="AV716"/>
          <cell r="AW716"/>
          <cell r="AX716"/>
          <cell r="AY716"/>
          <cell r="AZ716"/>
          <cell r="BA716"/>
          <cell r="BB716"/>
          <cell r="BC716"/>
          <cell r="BD716"/>
          <cell r="BE716"/>
          <cell r="BF716" t="str">
            <v>เหนียว</v>
          </cell>
          <cell r="BG716"/>
          <cell r="BH716"/>
        </row>
        <row r="717">
          <cell r="G717">
            <v>806835</v>
          </cell>
          <cell r="H717" t="str">
            <v>BSC</v>
          </cell>
          <cell r="I717"/>
          <cell r="J717">
            <v>18.25</v>
          </cell>
          <cell r="K717">
            <v>18.25</v>
          </cell>
          <cell r="L717"/>
          <cell r="M717"/>
          <cell r="N717" t="str">
            <v>ให้ชาวไร่เช่า</v>
          </cell>
          <cell r="O717" t="str">
            <v>แปลงกระเด็น</v>
          </cell>
          <cell r="P717"/>
          <cell r="Q717">
            <v>0</v>
          </cell>
          <cell r="R717">
            <v>18.25</v>
          </cell>
          <cell r="S717"/>
          <cell r="T717"/>
          <cell r="U717"/>
          <cell r="V717"/>
          <cell r="W717">
            <v>0</v>
          </cell>
          <cell r="X717"/>
          <cell r="Y717"/>
          <cell r="Z717"/>
          <cell r="AA717"/>
          <cell r="AB717"/>
          <cell r="AC717"/>
          <cell r="AD717"/>
          <cell r="AE717"/>
          <cell r="AF717"/>
          <cell r="AG717">
            <v>0</v>
          </cell>
          <cell r="AH717"/>
          <cell r="AI717"/>
          <cell r="AJ717"/>
          <cell r="AK717"/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/>
          <cell r="AQ717">
            <v>0</v>
          </cell>
          <cell r="AR717"/>
          <cell r="AS717"/>
          <cell r="AT717"/>
          <cell r="AU717"/>
          <cell r="AV717"/>
          <cell r="AW717"/>
          <cell r="AX717"/>
          <cell r="AY717"/>
          <cell r="AZ717"/>
          <cell r="BA717"/>
          <cell r="BB717"/>
          <cell r="BC717"/>
          <cell r="BD717"/>
          <cell r="BE717"/>
          <cell r="BF717" t="str">
            <v>เหนียว</v>
          </cell>
          <cell r="BG717"/>
          <cell r="BH717"/>
        </row>
        <row r="718">
          <cell r="G718">
            <v>806836</v>
          </cell>
          <cell r="H718" t="str">
            <v>BSC</v>
          </cell>
          <cell r="I718"/>
          <cell r="J718">
            <v>27.23</v>
          </cell>
          <cell r="K718">
            <v>27.23</v>
          </cell>
          <cell r="L718"/>
          <cell r="M718"/>
          <cell r="N718" t="str">
            <v>ให้ชาวไร่เช่า</v>
          </cell>
          <cell r="O718" t="str">
            <v>แปลงกระเด็น</v>
          </cell>
          <cell r="P718"/>
          <cell r="Q718">
            <v>0</v>
          </cell>
          <cell r="R718">
            <v>27.23</v>
          </cell>
          <cell r="S718"/>
          <cell r="T718"/>
          <cell r="U718"/>
          <cell r="V718"/>
          <cell r="W718">
            <v>0</v>
          </cell>
          <cell r="X718"/>
          <cell r="Y718"/>
          <cell r="Z718"/>
          <cell r="AA718"/>
          <cell r="AB718"/>
          <cell r="AC718"/>
          <cell r="AD718"/>
          <cell r="AE718"/>
          <cell r="AF718"/>
          <cell r="AG718">
            <v>0</v>
          </cell>
          <cell r="AH718"/>
          <cell r="AI718"/>
          <cell r="AJ718"/>
          <cell r="AK718"/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/>
          <cell r="AQ718">
            <v>0</v>
          </cell>
          <cell r="AR718"/>
          <cell r="AS718"/>
          <cell r="AT718"/>
          <cell r="AU718"/>
          <cell r="AV718"/>
          <cell r="AW718"/>
          <cell r="AX718"/>
          <cell r="AY718"/>
          <cell r="AZ718"/>
          <cell r="BA718"/>
          <cell r="BB718"/>
          <cell r="BC718"/>
          <cell r="BD718"/>
          <cell r="BE718"/>
          <cell r="BF718" t="str">
            <v>เหนียว</v>
          </cell>
          <cell r="BG718"/>
          <cell r="BH718"/>
        </row>
        <row r="719">
          <cell r="G719">
            <v>806837</v>
          </cell>
          <cell r="H719" t="str">
            <v>BSC</v>
          </cell>
          <cell r="I719"/>
          <cell r="J719">
            <v>11.87</v>
          </cell>
          <cell r="K719">
            <v>11.87</v>
          </cell>
          <cell r="L719"/>
          <cell r="M719"/>
          <cell r="N719" t="str">
            <v>ให้ชาวไร่เช่า</v>
          </cell>
          <cell r="O719" t="str">
            <v>แปลงกระเด็น</v>
          </cell>
          <cell r="P719"/>
          <cell r="Q719">
            <v>0</v>
          </cell>
          <cell r="R719">
            <v>11.87</v>
          </cell>
          <cell r="S719"/>
          <cell r="T719"/>
          <cell r="U719"/>
          <cell r="V719"/>
          <cell r="W719">
            <v>0</v>
          </cell>
          <cell r="X719"/>
          <cell r="Y719"/>
          <cell r="Z719"/>
          <cell r="AA719"/>
          <cell r="AB719"/>
          <cell r="AC719"/>
          <cell r="AD719"/>
          <cell r="AE719"/>
          <cell r="AF719"/>
          <cell r="AG719">
            <v>0</v>
          </cell>
          <cell r="AH719"/>
          <cell r="AI719"/>
          <cell r="AJ719"/>
          <cell r="AK719"/>
          <cell r="AL719" t="str">
            <v>Rain</v>
          </cell>
          <cell r="AM719">
            <v>0</v>
          </cell>
          <cell r="AN719">
            <v>0</v>
          </cell>
          <cell r="AO719">
            <v>0</v>
          </cell>
          <cell r="AP719"/>
          <cell r="AQ719">
            <v>0</v>
          </cell>
          <cell r="AR719"/>
          <cell r="AS719"/>
          <cell r="AT719"/>
          <cell r="AU719"/>
          <cell r="AV719"/>
          <cell r="AW719"/>
          <cell r="AX719"/>
          <cell r="AY719"/>
          <cell r="AZ719"/>
          <cell r="BA719"/>
          <cell r="BB719"/>
          <cell r="BC719"/>
          <cell r="BD719"/>
          <cell r="BE719"/>
          <cell r="BF719" t="str">
            <v>เหนียว</v>
          </cell>
          <cell r="BG719"/>
          <cell r="BH719"/>
        </row>
        <row r="720">
          <cell r="G720">
            <v>806838</v>
          </cell>
          <cell r="H720"/>
          <cell r="I720"/>
          <cell r="J720">
            <v>7.46</v>
          </cell>
          <cell r="K720">
            <v>7.46</v>
          </cell>
          <cell r="L720"/>
          <cell r="M720"/>
          <cell r="N720" t="str">
            <v>ให้ชาวไร่เช่า</v>
          </cell>
          <cell r="O720" t="str">
            <v>แปลงกระเด็น</v>
          </cell>
          <cell r="P720"/>
          <cell r="Q720">
            <v>0</v>
          </cell>
          <cell r="R720">
            <v>7.46</v>
          </cell>
          <cell r="S720"/>
          <cell r="T720"/>
          <cell r="U720"/>
          <cell r="V720"/>
          <cell r="W720">
            <v>0</v>
          </cell>
          <cell r="X720"/>
          <cell r="Y720"/>
          <cell r="Z720"/>
          <cell r="AA720"/>
          <cell r="AB720"/>
          <cell r="AC720"/>
          <cell r="AD720"/>
          <cell r="AE720"/>
          <cell r="AF720"/>
          <cell r="AG720">
            <v>0</v>
          </cell>
          <cell r="AH720"/>
          <cell r="AI720"/>
          <cell r="AJ720"/>
          <cell r="AK720"/>
          <cell r="AL720" t="str">
            <v>Rain</v>
          </cell>
          <cell r="AM720">
            <v>0</v>
          </cell>
          <cell r="AN720">
            <v>0</v>
          </cell>
          <cell r="AO720">
            <v>0</v>
          </cell>
          <cell r="AP720"/>
          <cell r="AQ720">
            <v>0</v>
          </cell>
          <cell r="AR720"/>
          <cell r="AS720"/>
          <cell r="AT720"/>
          <cell r="AU720"/>
          <cell r="AV720"/>
          <cell r="AW720"/>
          <cell r="AX720"/>
          <cell r="AY720"/>
          <cell r="AZ720"/>
          <cell r="BA720"/>
          <cell r="BB720"/>
          <cell r="BC720"/>
          <cell r="BD720"/>
          <cell r="BE720"/>
          <cell r="BF720" t="str">
            <v>เหนียว</v>
          </cell>
          <cell r="BG720"/>
          <cell r="BH720"/>
        </row>
        <row r="721">
          <cell r="G721">
            <v>806839</v>
          </cell>
          <cell r="H721"/>
          <cell r="I721"/>
          <cell r="J721">
            <v>2.4300000000000002</v>
          </cell>
          <cell r="K721">
            <v>2.42</v>
          </cell>
          <cell r="L721"/>
          <cell r="M721"/>
          <cell r="N721" t="str">
            <v>ให้ชาวไร่เช่า</v>
          </cell>
          <cell r="O721" t="str">
            <v>ถนนCane yard</v>
          </cell>
          <cell r="P721"/>
          <cell r="Q721">
            <v>0</v>
          </cell>
          <cell r="R721">
            <v>2.42</v>
          </cell>
          <cell r="S721"/>
          <cell r="T721"/>
          <cell r="U721"/>
          <cell r="V721"/>
          <cell r="W721">
            <v>0</v>
          </cell>
          <cell r="X721"/>
          <cell r="Y721"/>
          <cell r="Z721"/>
          <cell r="AA721"/>
          <cell r="AB721"/>
          <cell r="AC721"/>
          <cell r="AD721"/>
          <cell r="AE721"/>
          <cell r="AF721"/>
          <cell r="AG721">
            <v>0</v>
          </cell>
          <cell r="AH721"/>
          <cell r="AI721"/>
          <cell r="AJ721"/>
          <cell r="AK721"/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/>
          <cell r="AQ721">
            <v>0</v>
          </cell>
          <cell r="AR721"/>
          <cell r="AS721"/>
          <cell r="AT721"/>
          <cell r="AU721"/>
          <cell r="AV721"/>
          <cell r="AW721"/>
          <cell r="AX721"/>
          <cell r="AY721"/>
          <cell r="AZ721"/>
          <cell r="BA721"/>
          <cell r="BB721"/>
          <cell r="BC721"/>
          <cell r="BD721"/>
          <cell r="BE721"/>
          <cell r="BF721" t="str">
            <v>เหนียว</v>
          </cell>
          <cell r="BG721"/>
          <cell r="BH721"/>
        </row>
        <row r="722">
          <cell r="G722">
            <v>806840</v>
          </cell>
          <cell r="H722" t="str">
            <v>BSC</v>
          </cell>
          <cell r="I722"/>
          <cell r="J722">
            <v>36.86</v>
          </cell>
          <cell r="K722">
            <v>36.86</v>
          </cell>
          <cell r="L722"/>
          <cell r="M722"/>
          <cell r="N722" t="str">
            <v>พักดิน</v>
          </cell>
          <cell r="O722"/>
          <cell r="P722"/>
          <cell r="Q722">
            <v>0</v>
          </cell>
          <cell r="R722"/>
          <cell r="S722">
            <v>36.86</v>
          </cell>
          <cell r="T722"/>
          <cell r="U722"/>
          <cell r="V722"/>
          <cell r="W722">
            <v>36.86</v>
          </cell>
          <cell r="X722">
            <v>0</v>
          </cell>
          <cell r="Y722"/>
          <cell r="Z722"/>
          <cell r="AA722"/>
          <cell r="AB722"/>
          <cell r="AC722"/>
          <cell r="AD722"/>
          <cell r="AE722"/>
          <cell r="AF722"/>
          <cell r="AG722">
            <v>4.7981551817688555</v>
          </cell>
          <cell r="AH722"/>
          <cell r="AI722" t="str">
            <v>พักดิน</v>
          </cell>
          <cell r="AJ722" t="str">
            <v>พักดิน</v>
          </cell>
          <cell r="AK722"/>
          <cell r="AL722" t="str">
            <v>Sup</v>
          </cell>
          <cell r="AM722">
            <v>0</v>
          </cell>
          <cell r="AN722">
            <v>4800</v>
          </cell>
          <cell r="AO722">
            <v>1440</v>
          </cell>
          <cell r="AP722"/>
          <cell r="AQ722">
            <v>0</v>
          </cell>
          <cell r="AR722" t="str">
            <v>Sup</v>
          </cell>
          <cell r="AS722">
            <v>0</v>
          </cell>
          <cell r="AT722"/>
          <cell r="AU722"/>
          <cell r="AV722"/>
          <cell r="AW722">
            <v>0</v>
          </cell>
          <cell r="AX722" t="str">
            <v>น้ำหยดMove</v>
          </cell>
          <cell r="AY722"/>
          <cell r="AZ722"/>
          <cell r="BA722">
            <v>2</v>
          </cell>
          <cell r="BB722" t="str">
            <v>yes</v>
          </cell>
          <cell r="BC722"/>
          <cell r="BD722">
            <v>1.85</v>
          </cell>
          <cell r="BE722" t="str">
            <v>คู่</v>
          </cell>
          <cell r="BF722" t="str">
            <v xml:space="preserve">ทราย </v>
          </cell>
          <cell r="BG722"/>
          <cell r="BH722"/>
        </row>
        <row r="723">
          <cell r="G723">
            <v>806842</v>
          </cell>
          <cell r="H723" t="str">
            <v>BSC</v>
          </cell>
          <cell r="I723"/>
          <cell r="J723">
            <v>22.5</v>
          </cell>
          <cell r="K723">
            <v>22.5</v>
          </cell>
          <cell r="L723"/>
          <cell r="M723"/>
          <cell r="N723" t="str">
            <v>อ้อยตอ 1</v>
          </cell>
          <cell r="O723"/>
          <cell r="P723"/>
          <cell r="Q723">
            <v>0</v>
          </cell>
          <cell r="R723"/>
          <cell r="S723"/>
          <cell r="T723"/>
          <cell r="U723">
            <v>22.5</v>
          </cell>
          <cell r="V723"/>
          <cell r="W723">
            <v>22.5</v>
          </cell>
          <cell r="X723">
            <v>225</v>
          </cell>
          <cell r="Y723">
            <v>10</v>
          </cell>
          <cell r="Z723">
            <v>4556.25</v>
          </cell>
          <cell r="AA723">
            <v>202.5</v>
          </cell>
          <cell r="AB723">
            <v>202.5</v>
          </cell>
          <cell r="AC723">
            <v>9</v>
          </cell>
          <cell r="AD723">
            <v>202.5</v>
          </cell>
          <cell r="AE723">
            <v>9</v>
          </cell>
          <cell r="AF723"/>
          <cell r="AG723">
            <v>9.4964444444444442</v>
          </cell>
          <cell r="AH723">
            <v>242552</v>
          </cell>
          <cell r="AI723" t="str">
            <v>อ้อยตอ 1</v>
          </cell>
          <cell r="AJ723" t="str">
            <v>อ้อยตอ</v>
          </cell>
          <cell r="AK723"/>
          <cell r="AL723" t="str">
            <v>Sup</v>
          </cell>
          <cell r="AM723">
            <v>0</v>
          </cell>
          <cell r="AN723">
            <v>0</v>
          </cell>
          <cell r="AO723">
            <v>0</v>
          </cell>
          <cell r="AP723"/>
          <cell r="AQ723">
            <v>0</v>
          </cell>
          <cell r="AR723" t="str">
            <v>Sup</v>
          </cell>
          <cell r="AS723">
            <v>0</v>
          </cell>
          <cell r="AT723"/>
          <cell r="AU723"/>
          <cell r="AV723"/>
          <cell r="AW723">
            <v>22.5</v>
          </cell>
          <cell r="AX723" t="str">
            <v>ราดร่อง</v>
          </cell>
          <cell r="AY723" t="str">
            <v>ระบบไฟฟ้า</v>
          </cell>
          <cell r="AZ723" t="str">
            <v>ทำเอง รายวัน</v>
          </cell>
          <cell r="BA723">
            <v>2</v>
          </cell>
          <cell r="BB723" t="str">
            <v>yes</v>
          </cell>
          <cell r="BC723" t="str">
            <v>KK-3</v>
          </cell>
          <cell r="BD723">
            <v>1.65</v>
          </cell>
          <cell r="BE723" t="str">
            <v>เดี่ยว</v>
          </cell>
          <cell r="BF723" t="str">
            <v xml:space="preserve">ทราย </v>
          </cell>
          <cell r="BG723" t="str">
            <v>ผ่าน</v>
          </cell>
          <cell r="BH723" t="str">
            <v>รถตัด</v>
          </cell>
        </row>
        <row r="724">
          <cell r="G724">
            <v>806843</v>
          </cell>
          <cell r="H724" t="str">
            <v>BSC</v>
          </cell>
          <cell r="I724"/>
          <cell r="J724">
            <v>8.9499999999999993</v>
          </cell>
          <cell r="K724">
            <v>8.9499999999999993</v>
          </cell>
          <cell r="L724"/>
          <cell r="M724"/>
          <cell r="N724" t="str">
            <v>พักดิน</v>
          </cell>
          <cell r="O724"/>
          <cell r="P724"/>
          <cell r="Q724">
            <v>0</v>
          </cell>
          <cell r="R724"/>
          <cell r="S724">
            <v>8.9499999999999993</v>
          </cell>
          <cell r="T724"/>
          <cell r="U724"/>
          <cell r="V724"/>
          <cell r="W724">
            <v>8.9499999999999993</v>
          </cell>
          <cell r="X724"/>
          <cell r="Y724"/>
          <cell r="Z724"/>
          <cell r="AA724"/>
          <cell r="AB724"/>
          <cell r="AC724"/>
          <cell r="AD724"/>
          <cell r="AE724"/>
          <cell r="AF724"/>
          <cell r="AG724">
            <v>0</v>
          </cell>
          <cell r="AH724"/>
          <cell r="AI724" t="str">
            <v>พักดิน</v>
          </cell>
          <cell r="AJ724" t="str">
            <v>พักดิน</v>
          </cell>
          <cell r="AK724"/>
          <cell r="AL724" t="str">
            <v>Rain</v>
          </cell>
          <cell r="AM724">
            <v>0</v>
          </cell>
          <cell r="AN724">
            <v>4800</v>
          </cell>
          <cell r="AO724">
            <v>0</v>
          </cell>
          <cell r="AP724"/>
          <cell r="AQ724">
            <v>0</v>
          </cell>
          <cell r="AR724"/>
          <cell r="AS724"/>
          <cell r="AT724"/>
          <cell r="AU724"/>
          <cell r="AV724"/>
          <cell r="AW724"/>
          <cell r="AX724"/>
          <cell r="AY724"/>
          <cell r="AZ724"/>
          <cell r="BA724"/>
          <cell r="BB724"/>
          <cell r="BC724"/>
          <cell r="BD724"/>
          <cell r="BE724"/>
          <cell r="BF724" t="str">
            <v xml:space="preserve">ทราย </v>
          </cell>
          <cell r="BG724"/>
          <cell r="BH724"/>
        </row>
        <row r="725">
          <cell r="G725">
            <v>806844</v>
          </cell>
          <cell r="H725" t="str">
            <v>BSC</v>
          </cell>
          <cell r="I725"/>
          <cell r="J725">
            <v>5.47</v>
          </cell>
          <cell r="K725">
            <v>5.47</v>
          </cell>
          <cell r="L725"/>
          <cell r="M725"/>
          <cell r="N725" t="str">
            <v>อ้อยตอ 1</v>
          </cell>
          <cell r="O725"/>
          <cell r="P725"/>
          <cell r="Q725">
            <v>0</v>
          </cell>
          <cell r="R725"/>
          <cell r="S725"/>
          <cell r="T725"/>
          <cell r="U725">
            <v>5.47</v>
          </cell>
          <cell r="V725"/>
          <cell r="W725">
            <v>5.47</v>
          </cell>
          <cell r="X725">
            <v>65.64</v>
          </cell>
          <cell r="Y725">
            <v>12</v>
          </cell>
          <cell r="Z725">
            <v>359.05079999999998</v>
          </cell>
          <cell r="AA725">
            <v>65.64</v>
          </cell>
          <cell r="AB725">
            <v>65.64</v>
          </cell>
          <cell r="AC725">
            <v>12</v>
          </cell>
          <cell r="AD725">
            <v>43.76</v>
          </cell>
          <cell r="AE725">
            <v>8</v>
          </cell>
          <cell r="AF725"/>
          <cell r="AG725">
            <v>13.268738574040219</v>
          </cell>
          <cell r="AH725">
            <v>242551</v>
          </cell>
          <cell r="AI725" t="str">
            <v>อ้อยตอ 1</v>
          </cell>
          <cell r="AJ725" t="str">
            <v>อ้อยตอ</v>
          </cell>
          <cell r="AK725"/>
          <cell r="AL725" t="str">
            <v>Sup</v>
          </cell>
          <cell r="AM725">
            <v>0</v>
          </cell>
          <cell r="AN725">
            <v>0</v>
          </cell>
          <cell r="AO725">
            <v>0</v>
          </cell>
          <cell r="AP725"/>
          <cell r="AQ725">
            <v>0</v>
          </cell>
          <cell r="AR725" t="str">
            <v>Sup</v>
          </cell>
          <cell r="AS725">
            <v>0</v>
          </cell>
          <cell r="AT725"/>
          <cell r="AU725"/>
          <cell r="AV725"/>
          <cell r="AW725">
            <v>5.47</v>
          </cell>
          <cell r="AX725" t="str">
            <v>ราดร่อง</v>
          </cell>
          <cell r="AY725" t="str">
            <v>ระบบไฟฟ้า</v>
          </cell>
          <cell r="AZ725" t="str">
            <v>ทำเอง รายวัน</v>
          </cell>
          <cell r="BA725">
            <v>2</v>
          </cell>
          <cell r="BB725" t="str">
            <v>yes</v>
          </cell>
          <cell r="BC725" t="str">
            <v>KK-3</v>
          </cell>
          <cell r="BD725">
            <v>1.65</v>
          </cell>
          <cell r="BE725" t="str">
            <v>เดี่ยว</v>
          </cell>
          <cell r="BF725" t="str">
            <v xml:space="preserve">ทราย </v>
          </cell>
          <cell r="BG725" t="str">
            <v>ผ่าน</v>
          </cell>
          <cell r="BH725" t="str">
            <v>รถตัด</v>
          </cell>
        </row>
        <row r="726">
          <cell r="G726">
            <v>806845</v>
          </cell>
          <cell r="H726" t="str">
            <v>BSC</v>
          </cell>
          <cell r="I726"/>
          <cell r="J726">
            <v>6.28</v>
          </cell>
          <cell r="K726">
            <v>6.28</v>
          </cell>
          <cell r="L726"/>
          <cell r="M726"/>
          <cell r="N726" t="str">
            <v>อ้อยตอ 1</v>
          </cell>
          <cell r="O726"/>
          <cell r="P726"/>
          <cell r="Q726">
            <v>0</v>
          </cell>
          <cell r="R726"/>
          <cell r="S726"/>
          <cell r="T726"/>
          <cell r="U726">
            <v>6.28</v>
          </cell>
          <cell r="V726"/>
          <cell r="W726">
            <v>6.28</v>
          </cell>
          <cell r="X726">
            <v>69.08</v>
          </cell>
          <cell r="Y726">
            <v>11</v>
          </cell>
          <cell r="Z726">
            <v>394.38400000000001</v>
          </cell>
          <cell r="AA726">
            <v>62.800000000000004</v>
          </cell>
          <cell r="AB726">
            <v>62.800000000000004</v>
          </cell>
          <cell r="AC726">
            <v>10</v>
          </cell>
          <cell r="AD726">
            <v>62.800000000000004</v>
          </cell>
          <cell r="AE726">
            <v>10</v>
          </cell>
          <cell r="AF726"/>
          <cell r="AG726">
            <v>11.434713375796179</v>
          </cell>
          <cell r="AH726">
            <v>242551</v>
          </cell>
          <cell r="AI726" t="str">
            <v>อ้อยตอ 1</v>
          </cell>
          <cell r="AJ726" t="str">
            <v>อ้อยตอ</v>
          </cell>
          <cell r="AK726"/>
          <cell r="AL726" t="str">
            <v>Sup</v>
          </cell>
          <cell r="AM726">
            <v>0</v>
          </cell>
          <cell r="AN726">
            <v>0</v>
          </cell>
          <cell r="AO726">
            <v>0</v>
          </cell>
          <cell r="AP726"/>
          <cell r="AQ726">
            <v>0</v>
          </cell>
          <cell r="AR726" t="str">
            <v>Sup</v>
          </cell>
          <cell r="AS726">
            <v>0</v>
          </cell>
          <cell r="AT726"/>
          <cell r="AU726"/>
          <cell r="AV726"/>
          <cell r="AW726">
            <v>6.28</v>
          </cell>
          <cell r="AX726" t="str">
            <v>ราดร่อง</v>
          </cell>
          <cell r="AY726" t="str">
            <v>ระบบไฟฟ้า</v>
          </cell>
          <cell r="AZ726" t="str">
            <v>ทำเอง รายวัน</v>
          </cell>
          <cell r="BA726">
            <v>2</v>
          </cell>
          <cell r="BB726" t="str">
            <v>yes</v>
          </cell>
          <cell r="BC726" t="str">
            <v>KK-3</v>
          </cell>
          <cell r="BD726">
            <v>1.65</v>
          </cell>
          <cell r="BE726" t="str">
            <v>เดี่ยว</v>
          </cell>
          <cell r="BF726" t="str">
            <v xml:space="preserve">ทราย </v>
          </cell>
          <cell r="BG726" t="str">
            <v>ผ่าน</v>
          </cell>
          <cell r="BH726" t="str">
            <v>รถตัด</v>
          </cell>
        </row>
        <row r="727">
          <cell r="G727">
            <v>806846</v>
          </cell>
          <cell r="H727" t="str">
            <v>BSC</v>
          </cell>
          <cell r="I727"/>
          <cell r="J727">
            <v>26.48</v>
          </cell>
          <cell r="K727">
            <v>26.09</v>
          </cell>
          <cell r="L727"/>
          <cell r="M727"/>
          <cell r="N727" t="str">
            <v>อ้อยตุลาคม</v>
          </cell>
          <cell r="O727"/>
          <cell r="P727"/>
          <cell r="Q727">
            <v>0</v>
          </cell>
          <cell r="R727"/>
          <cell r="S727"/>
          <cell r="T727"/>
          <cell r="U727">
            <v>26.09</v>
          </cell>
          <cell r="V727"/>
          <cell r="W727">
            <v>26.09</v>
          </cell>
          <cell r="X727">
            <v>391.35</v>
          </cell>
          <cell r="Y727">
            <v>15</v>
          </cell>
          <cell r="Z727">
            <v>8168.2571999999991</v>
          </cell>
          <cell r="AA727">
            <v>313.08</v>
          </cell>
          <cell r="AB727">
            <v>313.08</v>
          </cell>
          <cell r="AC727">
            <v>12</v>
          </cell>
          <cell r="AD727">
            <v>286.99</v>
          </cell>
          <cell r="AE727">
            <v>11</v>
          </cell>
          <cell r="AF727"/>
          <cell r="AG727">
            <v>0</v>
          </cell>
          <cell r="AH727">
            <v>242469</v>
          </cell>
          <cell r="AI727" t="str">
            <v>อ้อยตุลาคม</v>
          </cell>
          <cell r="AJ727" t="str">
            <v>อ้อยปลูก</v>
          </cell>
          <cell r="AK727"/>
          <cell r="AL727" t="str">
            <v>Sup</v>
          </cell>
          <cell r="AM727">
            <v>0</v>
          </cell>
          <cell r="AN727">
            <v>0</v>
          </cell>
          <cell r="AO727">
            <v>0</v>
          </cell>
          <cell r="AP727" t="str">
            <v>อุปกรณ์น้ำหยด Lafat</v>
          </cell>
          <cell r="AQ727">
            <v>0</v>
          </cell>
          <cell r="AR727" t="str">
            <v>Sup</v>
          </cell>
          <cell r="AS727">
            <v>0</v>
          </cell>
          <cell r="AT727"/>
          <cell r="AU727"/>
          <cell r="AV727"/>
          <cell r="AW727">
            <v>26.09</v>
          </cell>
          <cell r="AX727" t="str">
            <v>น้ำหยดMove/ราดร่อง</v>
          </cell>
          <cell r="AY727" t="str">
            <v>ระบบไฟฟ้า</v>
          </cell>
          <cell r="AZ727" t="str">
            <v>ทำเอง รายวัน</v>
          </cell>
          <cell r="BA727">
            <v>2</v>
          </cell>
          <cell r="BB727" t="str">
            <v>yes</v>
          </cell>
          <cell r="BC727" t="str">
            <v>KK-3</v>
          </cell>
          <cell r="BD727">
            <v>1.65</v>
          </cell>
          <cell r="BE727" t="str">
            <v>คู่</v>
          </cell>
          <cell r="BF727" t="str">
            <v xml:space="preserve">ทราย </v>
          </cell>
          <cell r="BG727" t="str">
            <v>ผ่าน</v>
          </cell>
          <cell r="BH727" t="str">
            <v>รถตัด</v>
          </cell>
        </row>
        <row r="728">
          <cell r="G728">
            <v>806847</v>
          </cell>
          <cell r="H728"/>
          <cell r="I728"/>
          <cell r="J728">
            <v>16</v>
          </cell>
          <cell r="K728">
            <v>16</v>
          </cell>
          <cell r="L728"/>
          <cell r="M728"/>
          <cell r="N728" t="str">
            <v>อ้อยตุลาคม</v>
          </cell>
          <cell r="O728"/>
          <cell r="P728">
            <v>1.25</v>
          </cell>
          <cell r="Q728">
            <v>0</v>
          </cell>
          <cell r="R728"/>
          <cell r="S728"/>
          <cell r="T728"/>
          <cell r="U728">
            <v>14.75</v>
          </cell>
          <cell r="V728"/>
          <cell r="W728">
            <v>14.75</v>
          </cell>
          <cell r="X728">
            <v>221.25</v>
          </cell>
          <cell r="Y728">
            <v>15</v>
          </cell>
          <cell r="Z728">
            <v>2393.1875</v>
          </cell>
          <cell r="AA728">
            <v>162.25</v>
          </cell>
          <cell r="AB728">
            <v>162.25</v>
          </cell>
          <cell r="AC728">
            <v>11</v>
          </cell>
          <cell r="AD728">
            <v>118</v>
          </cell>
          <cell r="AE728">
            <v>8</v>
          </cell>
          <cell r="AF728"/>
          <cell r="AG728">
            <v>0</v>
          </cell>
          <cell r="AH728">
            <v>242468</v>
          </cell>
          <cell r="AI728" t="str">
            <v>อ้อยตุลาคม</v>
          </cell>
          <cell r="AJ728" t="str">
            <v>อ้อยปลูก</v>
          </cell>
          <cell r="AK728"/>
          <cell r="AL728" t="str">
            <v>Sup</v>
          </cell>
          <cell r="AM728">
            <v>0</v>
          </cell>
          <cell r="AN728">
            <v>0</v>
          </cell>
          <cell r="AO728">
            <v>0</v>
          </cell>
          <cell r="AP728" t="str">
            <v>อุปกรณ์น้ำหยด Lafat</v>
          </cell>
          <cell r="AQ728">
            <v>0</v>
          </cell>
          <cell r="AR728" t="str">
            <v>Sup</v>
          </cell>
          <cell r="AS728">
            <v>0</v>
          </cell>
          <cell r="AT728"/>
          <cell r="AU728"/>
          <cell r="AV728"/>
          <cell r="AW728">
            <v>14.75</v>
          </cell>
          <cell r="AX728" t="str">
            <v>น้ำหยดMove/ราดร่อง</v>
          </cell>
          <cell r="AY728" t="str">
            <v>ระบบไฟฟ้า</v>
          </cell>
          <cell r="AZ728" t="str">
            <v>ทำเอง รายวัน</v>
          </cell>
          <cell r="BA728">
            <v>2</v>
          </cell>
          <cell r="BB728" t="str">
            <v>yes</v>
          </cell>
          <cell r="BC728" t="str">
            <v>KK-3</v>
          </cell>
          <cell r="BD728">
            <v>1.65</v>
          </cell>
          <cell r="BE728" t="str">
            <v>คู่</v>
          </cell>
          <cell r="BF728" t="str">
            <v xml:space="preserve">ทราย </v>
          </cell>
          <cell r="BG728" t="str">
            <v>ผ่าน</v>
          </cell>
          <cell r="BH728" t="str">
            <v>รถตัด</v>
          </cell>
        </row>
        <row r="729">
          <cell r="G729">
            <v>806848</v>
          </cell>
          <cell r="H729" t="str">
            <v>BSC</v>
          </cell>
          <cell r="I729"/>
          <cell r="J729">
            <v>22.36</v>
          </cell>
          <cell r="K729">
            <v>22.36</v>
          </cell>
          <cell r="L729"/>
          <cell r="M729"/>
          <cell r="N729" t="str">
            <v>พักดิน</v>
          </cell>
          <cell r="O729"/>
          <cell r="P729"/>
          <cell r="Q729">
            <v>0</v>
          </cell>
          <cell r="R729"/>
          <cell r="S729"/>
          <cell r="T729"/>
          <cell r="U729">
            <v>22.36</v>
          </cell>
          <cell r="V729"/>
          <cell r="W729">
            <v>22.36</v>
          </cell>
          <cell r="X729">
            <v>0</v>
          </cell>
          <cell r="Y729"/>
          <cell r="Z729">
            <v>3999.7567999999997</v>
          </cell>
          <cell r="AA729">
            <v>178.88</v>
          </cell>
          <cell r="AB729">
            <v>178.88</v>
          </cell>
          <cell r="AC729">
            <v>8</v>
          </cell>
          <cell r="AD729">
            <v>156.51999999999998</v>
          </cell>
          <cell r="AE729">
            <v>7</v>
          </cell>
          <cell r="AF729"/>
          <cell r="AG729">
            <v>6.4284436493738824</v>
          </cell>
          <cell r="AH729">
            <v>242553</v>
          </cell>
          <cell r="AI729" t="str">
            <v>อ้อยตอ 1</v>
          </cell>
          <cell r="AJ729" t="str">
            <v>อ้อยตอ</v>
          </cell>
          <cell r="AK729"/>
          <cell r="AL729" t="str">
            <v>Rain</v>
          </cell>
          <cell r="AM729">
            <v>0</v>
          </cell>
          <cell r="AN729">
            <v>0</v>
          </cell>
          <cell r="AO729">
            <v>0</v>
          </cell>
          <cell r="AP729"/>
          <cell r="AQ729">
            <v>0</v>
          </cell>
          <cell r="AR729" t="str">
            <v>Rain</v>
          </cell>
          <cell r="AS729">
            <v>0</v>
          </cell>
          <cell r="AT729"/>
          <cell r="AU729"/>
          <cell r="AV729"/>
          <cell r="AW729">
            <v>22.36</v>
          </cell>
          <cell r="AX729" t="str">
            <v>น้ำหยดMove</v>
          </cell>
          <cell r="AY729"/>
          <cell r="AZ729"/>
          <cell r="BA729">
            <v>2</v>
          </cell>
          <cell r="BB729" t="str">
            <v>yes</v>
          </cell>
          <cell r="BC729" t="str">
            <v>KK-3</v>
          </cell>
          <cell r="BD729">
            <v>1.65</v>
          </cell>
          <cell r="BE729" t="str">
            <v>เดี่ยว</v>
          </cell>
          <cell r="BF729" t="str">
            <v xml:space="preserve">ทราย </v>
          </cell>
          <cell r="BG729" t="str">
            <v>ผ่าน</v>
          </cell>
          <cell r="BH729" t="str">
            <v>รถตัด</v>
          </cell>
        </row>
        <row r="730">
          <cell r="G730">
            <v>806849</v>
          </cell>
          <cell r="H730" t="str">
            <v>BSC</v>
          </cell>
          <cell r="I730"/>
          <cell r="J730">
            <v>7.73</v>
          </cell>
          <cell r="K730">
            <v>7.73</v>
          </cell>
          <cell r="L730"/>
          <cell r="M730"/>
          <cell r="N730" t="str">
            <v>อ้อยตอ 1</v>
          </cell>
          <cell r="O730"/>
          <cell r="P730"/>
          <cell r="Q730">
            <v>0</v>
          </cell>
          <cell r="R730"/>
          <cell r="S730"/>
          <cell r="T730"/>
          <cell r="U730">
            <v>7.73</v>
          </cell>
          <cell r="V730"/>
          <cell r="W730">
            <v>7.73</v>
          </cell>
          <cell r="X730">
            <v>77.300000000000011</v>
          </cell>
          <cell r="Y730">
            <v>10</v>
          </cell>
          <cell r="Z730">
            <v>597.52900000000011</v>
          </cell>
          <cell r="AA730">
            <v>77.300000000000011</v>
          </cell>
          <cell r="AB730">
            <v>77.300000000000011</v>
          </cell>
          <cell r="AC730">
            <v>10</v>
          </cell>
          <cell r="AD730">
            <v>61.84</v>
          </cell>
          <cell r="AE730">
            <v>8</v>
          </cell>
          <cell r="AF730"/>
          <cell r="AG730">
            <v>9.2535575679172055</v>
          </cell>
          <cell r="AH730">
            <v>242550</v>
          </cell>
          <cell r="AI730" t="str">
            <v>อ้อยตอ 1</v>
          </cell>
          <cell r="AJ730" t="str">
            <v>อ้อยตอ</v>
          </cell>
          <cell r="AK730"/>
          <cell r="AL730" t="str">
            <v>Sup</v>
          </cell>
          <cell r="AM730">
            <v>0</v>
          </cell>
          <cell r="AN730">
            <v>0</v>
          </cell>
          <cell r="AO730">
            <v>0</v>
          </cell>
          <cell r="AP730"/>
          <cell r="AQ730">
            <v>0</v>
          </cell>
          <cell r="AR730" t="str">
            <v>Sup</v>
          </cell>
          <cell r="AS730">
            <v>0</v>
          </cell>
          <cell r="AT730"/>
          <cell r="AU730"/>
          <cell r="AV730"/>
          <cell r="AW730">
            <v>7.73</v>
          </cell>
          <cell r="AX730" t="str">
            <v>น้ำหยดMove</v>
          </cell>
          <cell r="AY730" t="str">
            <v>เครื่องยนต์</v>
          </cell>
          <cell r="AZ730" t="str">
            <v>จ้างเหมา</v>
          </cell>
          <cell r="BA730">
            <v>2</v>
          </cell>
          <cell r="BB730" t="str">
            <v>yes</v>
          </cell>
          <cell r="BC730" t="str">
            <v>KK-3</v>
          </cell>
          <cell r="BD730">
            <v>1.65</v>
          </cell>
          <cell r="BE730" t="str">
            <v>เดี่ยว</v>
          </cell>
          <cell r="BF730" t="str">
            <v xml:space="preserve">ทราย </v>
          </cell>
          <cell r="BG730" t="str">
            <v>ผ่าน</v>
          </cell>
          <cell r="BH730" t="str">
            <v>รถตัด</v>
          </cell>
        </row>
        <row r="731">
          <cell r="G731">
            <v>806850</v>
          </cell>
          <cell r="H731" t="str">
            <v>BSC</v>
          </cell>
          <cell r="I731"/>
          <cell r="J731">
            <v>21.53</v>
          </cell>
          <cell r="K731">
            <v>21.53</v>
          </cell>
          <cell r="L731"/>
          <cell r="M731"/>
          <cell r="N731" t="str">
            <v>อ้อยตอ 1</v>
          </cell>
          <cell r="O731"/>
          <cell r="P731"/>
          <cell r="Q731">
            <v>0</v>
          </cell>
          <cell r="R731"/>
          <cell r="S731"/>
          <cell r="T731"/>
          <cell r="U731">
            <v>21.53</v>
          </cell>
          <cell r="V731"/>
          <cell r="W731">
            <v>21.53</v>
          </cell>
          <cell r="X731">
            <v>215.3</v>
          </cell>
          <cell r="Y731">
            <v>10</v>
          </cell>
          <cell r="Z731">
            <v>3708.3272000000002</v>
          </cell>
          <cell r="AA731">
            <v>172.24</v>
          </cell>
          <cell r="AB731">
            <v>172.24</v>
          </cell>
          <cell r="AC731">
            <v>8</v>
          </cell>
          <cell r="AD731">
            <v>150.71</v>
          </cell>
          <cell r="AE731">
            <v>7</v>
          </cell>
          <cell r="AF731"/>
          <cell r="AG731">
            <v>6.3725034835113785</v>
          </cell>
          <cell r="AH731">
            <v>242550</v>
          </cell>
          <cell r="AI731" t="str">
            <v>อ้อยตอ 1</v>
          </cell>
          <cell r="AJ731" t="str">
            <v>อ้อยตอ</v>
          </cell>
          <cell r="AK731"/>
          <cell r="AL731" t="str">
            <v>Sup</v>
          </cell>
          <cell r="AM731">
            <v>0</v>
          </cell>
          <cell r="AN731">
            <v>5866</v>
          </cell>
          <cell r="AO731">
            <v>2933</v>
          </cell>
          <cell r="AP731"/>
          <cell r="AQ731">
            <v>0</v>
          </cell>
          <cell r="AR731" t="str">
            <v>Sup</v>
          </cell>
          <cell r="AS731">
            <v>0</v>
          </cell>
          <cell r="AT731"/>
          <cell r="AU731"/>
          <cell r="AV731"/>
          <cell r="AW731">
            <v>21.53</v>
          </cell>
          <cell r="AX731" t="str">
            <v>ราดร่อง</v>
          </cell>
          <cell r="AY731" t="str">
            <v>เครื่องยนต์</v>
          </cell>
          <cell r="AZ731" t="str">
            <v>ทำเอง รายวัน</v>
          </cell>
          <cell r="BA731">
            <v>2</v>
          </cell>
          <cell r="BB731" t="str">
            <v>yes</v>
          </cell>
          <cell r="BC731" t="str">
            <v>KK-3</v>
          </cell>
          <cell r="BD731">
            <v>1.65</v>
          </cell>
          <cell r="BE731" t="str">
            <v>เดี่ยว</v>
          </cell>
          <cell r="BF731" t="str">
            <v xml:space="preserve">ทราย </v>
          </cell>
          <cell r="BG731" t="str">
            <v>ผ่าน</v>
          </cell>
          <cell r="BH731" t="str">
            <v>รถตัด</v>
          </cell>
        </row>
        <row r="732">
          <cell r="G732">
            <v>806852</v>
          </cell>
          <cell r="H732" t="str">
            <v>BSC</v>
          </cell>
          <cell r="I732"/>
          <cell r="J732">
            <v>2.95</v>
          </cell>
          <cell r="K732">
            <v>2.95</v>
          </cell>
          <cell r="L732"/>
          <cell r="M732"/>
          <cell r="N732" t="str">
            <v>ให้ชาวไร่เช่า</v>
          </cell>
          <cell r="O732" t="str">
            <v>แปลงกระเด็น</v>
          </cell>
          <cell r="P732"/>
          <cell r="Q732">
            <v>0</v>
          </cell>
          <cell r="R732">
            <v>2.95</v>
          </cell>
          <cell r="S732"/>
          <cell r="T732"/>
          <cell r="U732"/>
          <cell r="V732"/>
          <cell r="W732">
            <v>0</v>
          </cell>
          <cell r="X732"/>
          <cell r="Y732"/>
          <cell r="Z732"/>
          <cell r="AA732"/>
          <cell r="AB732"/>
          <cell r="AC732"/>
          <cell r="AD732"/>
          <cell r="AE732"/>
          <cell r="AF732"/>
          <cell r="AG732">
            <v>0</v>
          </cell>
          <cell r="AH732"/>
          <cell r="AI732"/>
          <cell r="AJ732"/>
          <cell r="AK732"/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/>
          <cell r="AQ732">
            <v>0</v>
          </cell>
          <cell r="AR732"/>
          <cell r="AS732"/>
          <cell r="AT732"/>
          <cell r="AU732"/>
          <cell r="AV732"/>
          <cell r="AW732"/>
          <cell r="AX732"/>
          <cell r="AY732"/>
          <cell r="AZ732"/>
          <cell r="BA732"/>
          <cell r="BB732"/>
          <cell r="BC732"/>
          <cell r="BD732"/>
          <cell r="BE732"/>
          <cell r="BF732" t="str">
            <v>เหนียว</v>
          </cell>
          <cell r="BG732"/>
          <cell r="BH732"/>
        </row>
        <row r="733">
          <cell r="G733">
            <v>811201</v>
          </cell>
          <cell r="H733"/>
          <cell r="I733"/>
          <cell r="J733">
            <v>6.7</v>
          </cell>
          <cell r="K733">
            <v>6.7</v>
          </cell>
          <cell r="L733"/>
          <cell r="M733"/>
          <cell r="N733" t="str">
            <v>แค้มป์</v>
          </cell>
          <cell r="O733" t="str">
            <v>แค้มป์</v>
          </cell>
          <cell r="P733">
            <v>6.7</v>
          </cell>
          <cell r="Q733"/>
          <cell r="R733">
            <v>0</v>
          </cell>
          <cell r="S733"/>
          <cell r="T733"/>
          <cell r="U733"/>
          <cell r="V733"/>
          <cell r="W733">
            <v>0</v>
          </cell>
          <cell r="X733"/>
          <cell r="Y733"/>
          <cell r="Z733"/>
          <cell r="AA733"/>
          <cell r="AB733"/>
          <cell r="AC733"/>
          <cell r="AD733"/>
          <cell r="AE733"/>
          <cell r="AF733"/>
          <cell r="AG733">
            <v>0</v>
          </cell>
          <cell r="AH733"/>
          <cell r="AI733"/>
          <cell r="AJ733"/>
          <cell r="AK733"/>
          <cell r="AL733">
            <v>0</v>
          </cell>
          <cell r="AM733"/>
          <cell r="AN733">
            <v>0</v>
          </cell>
          <cell r="AO733">
            <v>0</v>
          </cell>
          <cell r="AP733"/>
          <cell r="AQ733">
            <v>0</v>
          </cell>
          <cell r="AR733"/>
          <cell r="AS733"/>
          <cell r="AT733"/>
          <cell r="AU733"/>
          <cell r="AV733"/>
          <cell r="AW733"/>
          <cell r="AX733"/>
          <cell r="AY733"/>
          <cell r="AZ733"/>
          <cell r="BA733"/>
          <cell r="BB733"/>
          <cell r="BC733"/>
          <cell r="BD733"/>
          <cell r="BE733"/>
          <cell r="BF733" t="str">
            <v xml:space="preserve">ทราย </v>
          </cell>
          <cell r="BG733"/>
          <cell r="BH733"/>
        </row>
        <row r="734">
          <cell r="G734">
            <v>811202</v>
          </cell>
          <cell r="H734"/>
          <cell r="I734"/>
          <cell r="J734">
            <v>21.48</v>
          </cell>
          <cell r="K734">
            <v>21.47</v>
          </cell>
          <cell r="L734"/>
          <cell r="M734"/>
          <cell r="N734" t="str">
            <v>ให้ชาวไร่เช่า</v>
          </cell>
          <cell r="O734"/>
          <cell r="P734"/>
          <cell r="Q734"/>
          <cell r="R734">
            <v>21.47</v>
          </cell>
          <cell r="S734"/>
          <cell r="T734"/>
          <cell r="U734"/>
          <cell r="V734"/>
          <cell r="W734">
            <v>0</v>
          </cell>
          <cell r="X734"/>
          <cell r="Y734"/>
          <cell r="Z734"/>
          <cell r="AA734"/>
          <cell r="AB734"/>
          <cell r="AC734"/>
          <cell r="AD734"/>
          <cell r="AE734"/>
          <cell r="AF734"/>
          <cell r="AG734">
            <v>0</v>
          </cell>
          <cell r="AH734"/>
          <cell r="AI734"/>
          <cell r="AJ734"/>
          <cell r="AK734"/>
          <cell r="AL734" t="str">
            <v>Rain</v>
          </cell>
          <cell r="AM734"/>
          <cell r="AN734">
            <v>0</v>
          </cell>
          <cell r="AO734">
            <v>0</v>
          </cell>
          <cell r="AP734"/>
          <cell r="AQ734">
            <v>0</v>
          </cell>
          <cell r="AR734"/>
          <cell r="AS734"/>
          <cell r="AT734"/>
          <cell r="AU734"/>
          <cell r="AV734"/>
          <cell r="AW734"/>
          <cell r="AX734"/>
          <cell r="AY734"/>
          <cell r="AZ734"/>
          <cell r="BA734"/>
          <cell r="BB734"/>
          <cell r="BC734"/>
          <cell r="BD734"/>
          <cell r="BE734"/>
          <cell r="BF734" t="str">
            <v xml:space="preserve">ทราย </v>
          </cell>
          <cell r="BG734"/>
          <cell r="BH734"/>
        </row>
        <row r="735">
          <cell r="G735">
            <v>811203</v>
          </cell>
          <cell r="H735"/>
          <cell r="I735"/>
          <cell r="J735">
            <v>10.67</v>
          </cell>
          <cell r="K735">
            <v>10.67</v>
          </cell>
          <cell r="L735"/>
          <cell r="M735"/>
          <cell r="N735" t="str">
            <v>ให้ชาวไร่เช่า</v>
          </cell>
          <cell r="O735"/>
          <cell r="P735"/>
          <cell r="Q735"/>
          <cell r="R735">
            <v>10.67</v>
          </cell>
          <cell r="S735"/>
          <cell r="T735"/>
          <cell r="U735"/>
          <cell r="V735"/>
          <cell r="W735">
            <v>0</v>
          </cell>
          <cell r="X735"/>
          <cell r="Y735"/>
          <cell r="Z735"/>
          <cell r="AA735"/>
          <cell r="AB735"/>
          <cell r="AC735"/>
          <cell r="AD735"/>
          <cell r="AE735"/>
          <cell r="AF735"/>
          <cell r="AG735">
            <v>0</v>
          </cell>
          <cell r="AH735"/>
          <cell r="AI735"/>
          <cell r="AJ735"/>
          <cell r="AK735"/>
          <cell r="AL735" t="str">
            <v>Rain</v>
          </cell>
          <cell r="AM735"/>
          <cell r="AN735">
            <v>0</v>
          </cell>
          <cell r="AO735">
            <v>0</v>
          </cell>
          <cell r="AP735"/>
          <cell r="AQ735">
            <v>0</v>
          </cell>
          <cell r="AR735"/>
          <cell r="AS735"/>
          <cell r="AT735"/>
          <cell r="AU735"/>
          <cell r="AV735"/>
          <cell r="AW735"/>
          <cell r="AX735"/>
          <cell r="AY735"/>
          <cell r="AZ735"/>
          <cell r="BA735"/>
          <cell r="BB735"/>
          <cell r="BC735"/>
          <cell r="BD735"/>
          <cell r="BE735"/>
          <cell r="BF735" t="str">
            <v xml:space="preserve">ทราย </v>
          </cell>
          <cell r="BG735"/>
          <cell r="BH735"/>
        </row>
        <row r="736">
          <cell r="G736">
            <v>811204</v>
          </cell>
          <cell r="H736"/>
          <cell r="I736"/>
          <cell r="J736">
            <v>12.21</v>
          </cell>
          <cell r="K736">
            <v>12.21</v>
          </cell>
          <cell r="L736"/>
          <cell r="M736"/>
          <cell r="N736" t="str">
            <v>ให้ชาวไร่เช่า</v>
          </cell>
          <cell r="O736"/>
          <cell r="P736"/>
          <cell r="Q736"/>
          <cell r="R736">
            <v>12.21</v>
          </cell>
          <cell r="S736"/>
          <cell r="T736"/>
          <cell r="U736"/>
          <cell r="V736"/>
          <cell r="W736">
            <v>0</v>
          </cell>
          <cell r="X736"/>
          <cell r="Y736"/>
          <cell r="Z736"/>
          <cell r="AA736"/>
          <cell r="AB736"/>
          <cell r="AC736"/>
          <cell r="AD736"/>
          <cell r="AE736"/>
          <cell r="AF736"/>
          <cell r="AG736">
            <v>0</v>
          </cell>
          <cell r="AH736"/>
          <cell r="AI736"/>
          <cell r="AJ736"/>
          <cell r="AK736"/>
          <cell r="AL736" t="str">
            <v>Rain</v>
          </cell>
          <cell r="AM736"/>
          <cell r="AN736">
            <v>0</v>
          </cell>
          <cell r="AO736">
            <v>0</v>
          </cell>
          <cell r="AP736"/>
          <cell r="AQ736">
            <v>0</v>
          </cell>
          <cell r="AR736"/>
          <cell r="AS736"/>
          <cell r="AT736"/>
          <cell r="AU736"/>
          <cell r="AV736"/>
          <cell r="AW736"/>
          <cell r="AX736"/>
          <cell r="AY736"/>
          <cell r="AZ736"/>
          <cell r="BA736"/>
          <cell r="BB736"/>
          <cell r="BC736"/>
          <cell r="BD736"/>
          <cell r="BE736"/>
          <cell r="BF736" t="str">
            <v xml:space="preserve">ทราย </v>
          </cell>
          <cell r="BG736"/>
          <cell r="BH736"/>
        </row>
        <row r="737">
          <cell r="G737">
            <v>811206</v>
          </cell>
          <cell r="H737"/>
          <cell r="I737"/>
          <cell r="J737">
            <v>24.82</v>
          </cell>
          <cell r="K737">
            <v>24.82</v>
          </cell>
          <cell r="L737"/>
          <cell r="M737"/>
          <cell r="N737" t="str">
            <v>ให้ชาวไร่เช่า</v>
          </cell>
          <cell r="O737"/>
          <cell r="P737"/>
          <cell r="Q737"/>
          <cell r="R737">
            <v>24.82</v>
          </cell>
          <cell r="S737"/>
          <cell r="T737"/>
          <cell r="U737"/>
          <cell r="V737"/>
          <cell r="W737">
            <v>0</v>
          </cell>
          <cell r="X737"/>
          <cell r="Y737"/>
          <cell r="Z737"/>
          <cell r="AA737"/>
          <cell r="AB737"/>
          <cell r="AC737"/>
          <cell r="AD737"/>
          <cell r="AE737"/>
          <cell r="AF737"/>
          <cell r="AG737">
            <v>9.2770270270270281</v>
          </cell>
          <cell r="AH737"/>
          <cell r="AI737"/>
          <cell r="AJ737"/>
          <cell r="AK737"/>
          <cell r="AL737" t="str">
            <v>Sup</v>
          </cell>
          <cell r="AM737"/>
          <cell r="AN737">
            <v>16721</v>
          </cell>
          <cell r="AO737">
            <v>5016.3</v>
          </cell>
          <cell r="AP737"/>
          <cell r="AQ737">
            <v>0</v>
          </cell>
          <cell r="AR737"/>
          <cell r="AS737"/>
          <cell r="AT737"/>
          <cell r="AU737"/>
          <cell r="AV737"/>
          <cell r="AW737"/>
          <cell r="AX737"/>
          <cell r="AY737"/>
          <cell r="AZ737"/>
          <cell r="BA737"/>
          <cell r="BB737"/>
          <cell r="BC737"/>
          <cell r="BD737"/>
          <cell r="BE737"/>
          <cell r="BF737" t="str">
            <v xml:space="preserve">ทราย </v>
          </cell>
          <cell r="BG737"/>
          <cell r="BH737"/>
        </row>
        <row r="738">
          <cell r="G738">
            <v>811207</v>
          </cell>
          <cell r="H738"/>
          <cell r="I738"/>
          <cell r="J738">
            <v>19.18</v>
          </cell>
          <cell r="K738">
            <v>19.18</v>
          </cell>
          <cell r="L738"/>
          <cell r="M738"/>
          <cell r="N738" t="str">
            <v>ให้ชาวไร่เช่า</v>
          </cell>
          <cell r="O738"/>
          <cell r="P738"/>
          <cell r="Q738"/>
          <cell r="R738">
            <v>19.18</v>
          </cell>
          <cell r="S738"/>
          <cell r="T738"/>
          <cell r="U738"/>
          <cell r="V738"/>
          <cell r="W738">
            <v>0</v>
          </cell>
          <cell r="X738"/>
          <cell r="Y738"/>
          <cell r="Z738"/>
          <cell r="AA738"/>
          <cell r="AB738"/>
          <cell r="AC738"/>
          <cell r="AD738"/>
          <cell r="AE738"/>
          <cell r="AF738"/>
          <cell r="AG738">
            <v>0</v>
          </cell>
          <cell r="AH738"/>
          <cell r="AI738"/>
          <cell r="AJ738"/>
          <cell r="AK738"/>
          <cell r="AL738" t="str">
            <v>Sup</v>
          </cell>
          <cell r="AM738"/>
          <cell r="AN738">
            <v>0</v>
          </cell>
          <cell r="AO738">
            <v>0</v>
          </cell>
          <cell r="AP738"/>
          <cell r="AQ738">
            <v>0</v>
          </cell>
          <cell r="AR738"/>
          <cell r="AS738"/>
          <cell r="AT738"/>
          <cell r="AU738"/>
          <cell r="AV738"/>
          <cell r="AW738"/>
          <cell r="AX738"/>
          <cell r="AY738"/>
          <cell r="AZ738"/>
          <cell r="BA738"/>
          <cell r="BB738"/>
          <cell r="BC738"/>
          <cell r="BD738"/>
          <cell r="BE738"/>
          <cell r="BF738" t="str">
            <v xml:space="preserve">ทราย </v>
          </cell>
          <cell r="BG738"/>
          <cell r="BH738"/>
        </row>
        <row r="739">
          <cell r="G739">
            <v>811209</v>
          </cell>
          <cell r="H739"/>
          <cell r="I739"/>
          <cell r="J739">
            <v>14.81</v>
          </cell>
          <cell r="K739">
            <v>14.81</v>
          </cell>
          <cell r="L739"/>
          <cell r="M739"/>
          <cell r="N739" t="str">
            <v>ให้ชาวไร่เช่า</v>
          </cell>
          <cell r="O739"/>
          <cell r="P739"/>
          <cell r="Q739"/>
          <cell r="R739">
            <v>14.81</v>
          </cell>
          <cell r="S739"/>
          <cell r="T739"/>
          <cell r="U739"/>
          <cell r="V739"/>
          <cell r="W739">
            <v>0</v>
          </cell>
          <cell r="X739"/>
          <cell r="Y739"/>
          <cell r="Z739"/>
          <cell r="AA739"/>
          <cell r="AB739"/>
          <cell r="AC739"/>
          <cell r="AD739"/>
          <cell r="AE739"/>
          <cell r="AF739"/>
          <cell r="AG739">
            <v>0</v>
          </cell>
          <cell r="AH739"/>
          <cell r="AI739"/>
          <cell r="AJ739"/>
          <cell r="AK739"/>
          <cell r="AL739" t="str">
            <v>Sup</v>
          </cell>
          <cell r="AM739"/>
          <cell r="AN739">
            <v>9788</v>
          </cell>
          <cell r="AO739">
            <v>3915.2000000000003</v>
          </cell>
          <cell r="AP739"/>
          <cell r="AQ739">
            <v>0</v>
          </cell>
          <cell r="AR739"/>
          <cell r="AS739"/>
          <cell r="AT739"/>
          <cell r="AU739"/>
          <cell r="AV739"/>
          <cell r="AW739"/>
          <cell r="AX739"/>
          <cell r="AY739"/>
          <cell r="AZ739"/>
          <cell r="BA739"/>
          <cell r="BB739"/>
          <cell r="BC739"/>
          <cell r="BD739"/>
          <cell r="BE739"/>
          <cell r="BF739" t="str">
            <v xml:space="preserve">ทราย </v>
          </cell>
          <cell r="BG739"/>
          <cell r="BH739"/>
        </row>
        <row r="740">
          <cell r="G740" t="str">
            <v>811209/1</v>
          </cell>
          <cell r="H740"/>
          <cell r="I740"/>
          <cell r="J740">
            <v>4.32</v>
          </cell>
          <cell r="K740">
            <v>4.3</v>
          </cell>
          <cell r="L740"/>
          <cell r="M740"/>
          <cell r="N740" t="str">
            <v>ให้ชาวไร่เช่า</v>
          </cell>
          <cell r="O740"/>
          <cell r="P740"/>
          <cell r="Q740"/>
          <cell r="R740">
            <v>4.3</v>
          </cell>
          <cell r="S740"/>
          <cell r="T740"/>
          <cell r="U740"/>
          <cell r="V740"/>
          <cell r="W740">
            <v>0</v>
          </cell>
          <cell r="X740"/>
          <cell r="Y740"/>
          <cell r="Z740"/>
          <cell r="AA740"/>
          <cell r="AB740"/>
          <cell r="AC740"/>
          <cell r="AD740"/>
          <cell r="AE740"/>
          <cell r="AF740"/>
          <cell r="AG740">
            <v>0</v>
          </cell>
          <cell r="AH740"/>
          <cell r="AI740"/>
          <cell r="AJ740"/>
          <cell r="AK740"/>
          <cell r="AL740">
            <v>0</v>
          </cell>
          <cell r="AM740"/>
          <cell r="AN740">
            <v>0</v>
          </cell>
          <cell r="AO740">
            <v>0</v>
          </cell>
          <cell r="AP740"/>
          <cell r="AQ740">
            <v>0</v>
          </cell>
          <cell r="AR740"/>
          <cell r="AS740"/>
          <cell r="AT740"/>
          <cell r="AU740"/>
          <cell r="AV740"/>
          <cell r="AW740"/>
          <cell r="AX740"/>
          <cell r="AY740"/>
          <cell r="AZ740"/>
          <cell r="BA740"/>
          <cell r="BB740"/>
          <cell r="BC740"/>
          <cell r="BD740"/>
          <cell r="BE740"/>
          <cell r="BF740" t="str">
            <v xml:space="preserve">ทราย </v>
          </cell>
          <cell r="BG740"/>
          <cell r="BH740"/>
        </row>
        <row r="741">
          <cell r="G741">
            <v>811210</v>
          </cell>
          <cell r="H741"/>
          <cell r="I741"/>
          <cell r="J741">
            <v>22.11</v>
          </cell>
          <cell r="K741">
            <v>22.11</v>
          </cell>
          <cell r="L741"/>
          <cell r="M741"/>
          <cell r="N741" t="str">
            <v>ให้ชาวไร่เช่า</v>
          </cell>
          <cell r="O741"/>
          <cell r="P741"/>
          <cell r="Q741"/>
          <cell r="R741">
            <v>22.11</v>
          </cell>
          <cell r="S741"/>
          <cell r="T741"/>
          <cell r="U741"/>
          <cell r="V741"/>
          <cell r="W741">
            <v>0</v>
          </cell>
          <cell r="X741"/>
          <cell r="Y741"/>
          <cell r="Z741"/>
          <cell r="AA741"/>
          <cell r="AB741"/>
          <cell r="AC741"/>
          <cell r="AD741"/>
          <cell r="AE741"/>
          <cell r="AF741"/>
          <cell r="AG741">
            <v>0</v>
          </cell>
          <cell r="AH741"/>
          <cell r="AI741"/>
          <cell r="AJ741"/>
          <cell r="AK741"/>
          <cell r="AL741" t="str">
            <v>Rain</v>
          </cell>
          <cell r="AM741"/>
          <cell r="AN741">
            <v>0</v>
          </cell>
          <cell r="AO741">
            <v>0</v>
          </cell>
          <cell r="AP741"/>
          <cell r="AQ741">
            <v>0</v>
          </cell>
          <cell r="AR741"/>
          <cell r="AS741"/>
          <cell r="AT741"/>
          <cell r="AU741"/>
          <cell r="AV741"/>
          <cell r="AW741"/>
          <cell r="AX741"/>
          <cell r="AY741"/>
          <cell r="AZ741"/>
          <cell r="BA741"/>
          <cell r="BB741"/>
          <cell r="BC741"/>
          <cell r="BD741"/>
          <cell r="BE741"/>
          <cell r="BF741" t="str">
            <v xml:space="preserve">ทราย </v>
          </cell>
          <cell r="BG741"/>
          <cell r="BH741"/>
        </row>
        <row r="742">
          <cell r="G742">
            <v>811211</v>
          </cell>
          <cell r="H742"/>
          <cell r="I742"/>
          <cell r="J742">
            <v>7.28</v>
          </cell>
          <cell r="K742">
            <v>7.28</v>
          </cell>
          <cell r="L742"/>
          <cell r="M742"/>
          <cell r="N742" t="str">
            <v>ให้ชาวไร่เช่า</v>
          </cell>
          <cell r="O742"/>
          <cell r="P742"/>
          <cell r="Q742"/>
          <cell r="R742">
            <v>7.28</v>
          </cell>
          <cell r="S742"/>
          <cell r="T742"/>
          <cell r="U742"/>
          <cell r="V742"/>
          <cell r="W742">
            <v>0</v>
          </cell>
          <cell r="X742"/>
          <cell r="Y742"/>
          <cell r="Z742"/>
          <cell r="AA742"/>
          <cell r="AB742"/>
          <cell r="AC742"/>
          <cell r="AD742"/>
          <cell r="AE742"/>
          <cell r="AF742"/>
          <cell r="AG742">
            <v>0</v>
          </cell>
          <cell r="AH742"/>
          <cell r="AI742"/>
          <cell r="AJ742"/>
          <cell r="AK742"/>
          <cell r="AL742">
            <v>0</v>
          </cell>
          <cell r="AM742"/>
          <cell r="AN742">
            <v>0</v>
          </cell>
          <cell r="AO742">
            <v>0</v>
          </cell>
          <cell r="AP742"/>
          <cell r="AQ742">
            <v>0</v>
          </cell>
          <cell r="AR742"/>
          <cell r="AS742"/>
          <cell r="AT742"/>
          <cell r="AU742"/>
          <cell r="AV742"/>
          <cell r="AW742"/>
          <cell r="AX742"/>
          <cell r="AY742"/>
          <cell r="AZ742"/>
          <cell r="BA742"/>
          <cell r="BB742"/>
          <cell r="BC742"/>
          <cell r="BD742"/>
          <cell r="BE742"/>
          <cell r="BF742" t="str">
            <v xml:space="preserve">ทราย </v>
          </cell>
          <cell r="BG742"/>
          <cell r="BH742"/>
        </row>
        <row r="743">
          <cell r="G743">
            <v>811212</v>
          </cell>
          <cell r="H743"/>
          <cell r="I743"/>
          <cell r="J743">
            <v>7.28</v>
          </cell>
          <cell r="K743">
            <v>7.28</v>
          </cell>
          <cell r="L743"/>
          <cell r="M743"/>
          <cell r="N743" t="str">
            <v>ให้ชาวไร่เช่า</v>
          </cell>
          <cell r="O743"/>
          <cell r="P743"/>
          <cell r="Q743"/>
          <cell r="R743">
            <v>7.28</v>
          </cell>
          <cell r="S743"/>
          <cell r="T743"/>
          <cell r="U743"/>
          <cell r="V743"/>
          <cell r="W743">
            <v>0</v>
          </cell>
          <cell r="X743"/>
          <cell r="Y743"/>
          <cell r="Z743"/>
          <cell r="AA743"/>
          <cell r="AB743"/>
          <cell r="AC743"/>
          <cell r="AD743"/>
          <cell r="AE743"/>
          <cell r="AF743"/>
          <cell r="AG743">
            <v>0</v>
          </cell>
          <cell r="AH743"/>
          <cell r="AI743"/>
          <cell r="AJ743"/>
          <cell r="AK743"/>
          <cell r="AL743">
            <v>0</v>
          </cell>
          <cell r="AM743"/>
          <cell r="AN743">
            <v>0</v>
          </cell>
          <cell r="AO743">
            <v>0</v>
          </cell>
          <cell r="AP743"/>
          <cell r="AQ743">
            <v>0</v>
          </cell>
          <cell r="AR743"/>
          <cell r="AS743"/>
          <cell r="AT743"/>
          <cell r="AU743"/>
          <cell r="AV743"/>
          <cell r="AW743"/>
          <cell r="AX743"/>
          <cell r="AY743"/>
          <cell r="AZ743"/>
          <cell r="BA743"/>
          <cell r="BB743"/>
          <cell r="BC743"/>
          <cell r="BD743"/>
          <cell r="BE743"/>
          <cell r="BF743" t="str">
            <v xml:space="preserve">ทราย </v>
          </cell>
          <cell r="BG743"/>
          <cell r="BH743"/>
        </row>
        <row r="744">
          <cell r="G744">
            <v>811214</v>
          </cell>
          <cell r="H744"/>
          <cell r="I744"/>
          <cell r="J744">
            <v>7.56</v>
          </cell>
          <cell r="K744">
            <v>7.56</v>
          </cell>
          <cell r="L744"/>
          <cell r="M744"/>
          <cell r="N744" t="str">
            <v>ให้ชาวไร่เช่า</v>
          </cell>
          <cell r="O744"/>
          <cell r="P744"/>
          <cell r="Q744"/>
          <cell r="R744">
            <v>7.56</v>
          </cell>
          <cell r="S744"/>
          <cell r="T744"/>
          <cell r="U744"/>
          <cell r="V744"/>
          <cell r="W744">
            <v>0</v>
          </cell>
          <cell r="X744"/>
          <cell r="Y744"/>
          <cell r="Z744"/>
          <cell r="AA744"/>
          <cell r="AB744"/>
          <cell r="AC744"/>
          <cell r="AD744"/>
          <cell r="AE744"/>
          <cell r="AF744"/>
          <cell r="AG744">
            <v>0</v>
          </cell>
          <cell r="AH744"/>
          <cell r="AI744"/>
          <cell r="AJ744"/>
          <cell r="AK744"/>
          <cell r="AL744">
            <v>0</v>
          </cell>
          <cell r="AM744"/>
          <cell r="AN744">
            <v>0</v>
          </cell>
          <cell r="AO744">
            <v>0</v>
          </cell>
          <cell r="AP744"/>
          <cell r="AQ744">
            <v>0</v>
          </cell>
          <cell r="AR744"/>
          <cell r="AS744"/>
          <cell r="AT744"/>
          <cell r="AU744"/>
          <cell r="AV744"/>
          <cell r="AW744"/>
          <cell r="AX744"/>
          <cell r="AY744"/>
          <cell r="AZ744"/>
          <cell r="BA744"/>
          <cell r="BB744"/>
          <cell r="BC744"/>
          <cell r="BD744"/>
          <cell r="BE744"/>
          <cell r="BF744" t="str">
            <v xml:space="preserve">ทราย </v>
          </cell>
          <cell r="BG744"/>
          <cell r="BH744"/>
        </row>
        <row r="745">
          <cell r="G745">
            <v>811215</v>
          </cell>
          <cell r="H745"/>
          <cell r="I745"/>
          <cell r="J745">
            <v>11.99</v>
          </cell>
          <cell r="K745">
            <v>11.99</v>
          </cell>
          <cell r="L745"/>
          <cell r="M745"/>
          <cell r="N745" t="str">
            <v>ให้ชาวไร่เช่า</v>
          </cell>
          <cell r="O745"/>
          <cell r="P745"/>
          <cell r="Q745"/>
          <cell r="R745">
            <v>11.99</v>
          </cell>
          <cell r="S745"/>
          <cell r="T745"/>
          <cell r="U745"/>
          <cell r="V745"/>
          <cell r="W745">
            <v>0</v>
          </cell>
          <cell r="X745"/>
          <cell r="Y745"/>
          <cell r="Z745"/>
          <cell r="AA745"/>
          <cell r="AB745"/>
          <cell r="AC745"/>
          <cell r="AD745"/>
          <cell r="AE745"/>
          <cell r="AF745"/>
          <cell r="AG745">
            <v>0</v>
          </cell>
          <cell r="AH745"/>
          <cell r="AI745"/>
          <cell r="AJ745"/>
          <cell r="AK745"/>
          <cell r="AL745">
            <v>0</v>
          </cell>
          <cell r="AM745"/>
          <cell r="AN745">
            <v>0</v>
          </cell>
          <cell r="AO745">
            <v>0</v>
          </cell>
          <cell r="AP745"/>
          <cell r="AQ745">
            <v>0</v>
          </cell>
          <cell r="AR745"/>
          <cell r="AS745"/>
          <cell r="AT745"/>
          <cell r="AU745"/>
          <cell r="AV745"/>
          <cell r="AW745"/>
          <cell r="AX745"/>
          <cell r="AY745"/>
          <cell r="AZ745"/>
          <cell r="BA745"/>
          <cell r="BB745"/>
          <cell r="BC745"/>
          <cell r="BD745"/>
          <cell r="BE745"/>
          <cell r="BF745" t="str">
            <v xml:space="preserve">ทราย </v>
          </cell>
          <cell r="BG745"/>
          <cell r="BH745"/>
        </row>
        <row r="746">
          <cell r="G746">
            <v>811216</v>
          </cell>
          <cell r="H746"/>
          <cell r="I746"/>
          <cell r="J746">
            <v>19.7</v>
          </cell>
          <cell r="K746">
            <v>19.7</v>
          </cell>
          <cell r="L746"/>
          <cell r="M746"/>
          <cell r="N746" t="str">
            <v>ให้ชาวไร่เช่า</v>
          </cell>
          <cell r="O746"/>
          <cell r="P746"/>
          <cell r="Q746"/>
          <cell r="R746">
            <v>19.7</v>
          </cell>
          <cell r="S746"/>
          <cell r="T746"/>
          <cell r="U746"/>
          <cell r="V746"/>
          <cell r="W746">
            <v>0</v>
          </cell>
          <cell r="X746"/>
          <cell r="Y746"/>
          <cell r="Z746"/>
          <cell r="AA746"/>
          <cell r="AB746"/>
          <cell r="AC746"/>
          <cell r="AD746"/>
          <cell r="AE746"/>
          <cell r="AF746"/>
          <cell r="AG746">
            <v>0</v>
          </cell>
          <cell r="AH746"/>
          <cell r="AI746"/>
          <cell r="AJ746"/>
          <cell r="AK746"/>
          <cell r="AL746" t="str">
            <v>Rain</v>
          </cell>
          <cell r="AM746"/>
          <cell r="AN746">
            <v>0</v>
          </cell>
          <cell r="AO746">
            <v>0</v>
          </cell>
          <cell r="AP746"/>
          <cell r="AQ746">
            <v>0</v>
          </cell>
          <cell r="AR746"/>
          <cell r="AS746"/>
          <cell r="AT746"/>
          <cell r="AU746"/>
          <cell r="AV746"/>
          <cell r="AW746"/>
          <cell r="AX746"/>
          <cell r="AY746"/>
          <cell r="AZ746"/>
          <cell r="BA746"/>
          <cell r="BB746"/>
          <cell r="BC746"/>
          <cell r="BD746"/>
          <cell r="BE746"/>
          <cell r="BF746" t="str">
            <v xml:space="preserve">ทราย </v>
          </cell>
          <cell r="BG746"/>
          <cell r="BH746"/>
        </row>
        <row r="747">
          <cell r="G747">
            <v>811217</v>
          </cell>
          <cell r="H747"/>
          <cell r="I747"/>
          <cell r="J747">
            <v>9.65</v>
          </cell>
          <cell r="K747">
            <v>9.65</v>
          </cell>
          <cell r="L747"/>
          <cell r="M747"/>
          <cell r="N747" t="str">
            <v>ให้ชาวไร่เช่า</v>
          </cell>
          <cell r="O747"/>
          <cell r="P747"/>
          <cell r="Q747"/>
          <cell r="R747">
            <v>9.65</v>
          </cell>
          <cell r="S747"/>
          <cell r="T747"/>
          <cell r="U747"/>
          <cell r="V747"/>
          <cell r="W747">
            <v>0</v>
          </cell>
          <cell r="X747"/>
          <cell r="Y747"/>
          <cell r="Z747"/>
          <cell r="AA747"/>
          <cell r="AB747"/>
          <cell r="AC747"/>
          <cell r="AD747"/>
          <cell r="AE747"/>
          <cell r="AF747"/>
          <cell r="AG747">
            <v>0</v>
          </cell>
          <cell r="AH747"/>
          <cell r="AI747"/>
          <cell r="AJ747"/>
          <cell r="AK747"/>
          <cell r="AL747">
            <v>0</v>
          </cell>
          <cell r="AM747"/>
          <cell r="AN747">
            <v>0</v>
          </cell>
          <cell r="AO747">
            <v>0</v>
          </cell>
          <cell r="AP747"/>
          <cell r="AQ747">
            <v>0</v>
          </cell>
          <cell r="AR747"/>
          <cell r="AS747"/>
          <cell r="AT747"/>
          <cell r="AU747"/>
          <cell r="AV747"/>
          <cell r="AW747"/>
          <cell r="AX747"/>
          <cell r="AY747"/>
          <cell r="AZ747"/>
          <cell r="BA747"/>
          <cell r="BB747"/>
          <cell r="BC747"/>
          <cell r="BD747"/>
          <cell r="BE747"/>
          <cell r="BF747" t="str">
            <v xml:space="preserve">ทราย </v>
          </cell>
          <cell r="BG747"/>
          <cell r="BH747"/>
        </row>
        <row r="748">
          <cell r="G748">
            <v>811218</v>
          </cell>
          <cell r="H748"/>
          <cell r="I748"/>
          <cell r="J748">
            <v>9.69</v>
          </cell>
          <cell r="K748">
            <v>9.69</v>
          </cell>
          <cell r="L748"/>
          <cell r="M748"/>
          <cell r="N748" t="str">
            <v>ให้ชาวไร่เช่า</v>
          </cell>
          <cell r="O748"/>
          <cell r="P748"/>
          <cell r="Q748"/>
          <cell r="R748">
            <v>9.69</v>
          </cell>
          <cell r="S748"/>
          <cell r="T748"/>
          <cell r="U748"/>
          <cell r="V748"/>
          <cell r="W748">
            <v>0</v>
          </cell>
          <cell r="X748"/>
          <cell r="Y748"/>
          <cell r="Z748"/>
          <cell r="AA748"/>
          <cell r="AB748"/>
          <cell r="AC748"/>
          <cell r="AD748"/>
          <cell r="AE748"/>
          <cell r="AF748"/>
          <cell r="AG748">
            <v>0</v>
          </cell>
          <cell r="AH748"/>
          <cell r="AI748"/>
          <cell r="AJ748"/>
          <cell r="AK748"/>
          <cell r="AL748">
            <v>0</v>
          </cell>
          <cell r="AM748"/>
          <cell r="AN748">
            <v>0</v>
          </cell>
          <cell r="AO748">
            <v>0</v>
          </cell>
          <cell r="AP748"/>
          <cell r="AQ748">
            <v>0</v>
          </cell>
          <cell r="AR748"/>
          <cell r="AS748"/>
          <cell r="AT748"/>
          <cell r="AU748"/>
          <cell r="AV748"/>
          <cell r="AW748"/>
          <cell r="AX748"/>
          <cell r="AY748"/>
          <cell r="AZ748"/>
          <cell r="BA748"/>
          <cell r="BB748"/>
          <cell r="BC748"/>
          <cell r="BD748"/>
          <cell r="BE748"/>
          <cell r="BF748" t="str">
            <v xml:space="preserve">ทราย </v>
          </cell>
          <cell r="BG748"/>
          <cell r="BH748"/>
        </row>
        <row r="749">
          <cell r="G749">
            <v>811219</v>
          </cell>
          <cell r="H749"/>
          <cell r="I749"/>
          <cell r="J749">
            <v>22.87</v>
          </cell>
          <cell r="K749">
            <v>22.87</v>
          </cell>
          <cell r="L749"/>
          <cell r="M749"/>
          <cell r="N749" t="str">
            <v>ให้ชาวไร่เช่า</v>
          </cell>
          <cell r="O749"/>
          <cell r="P749"/>
          <cell r="Q749"/>
          <cell r="R749">
            <v>22.87</v>
          </cell>
          <cell r="S749"/>
          <cell r="T749"/>
          <cell r="U749"/>
          <cell r="V749"/>
          <cell r="W749">
            <v>0</v>
          </cell>
          <cell r="X749"/>
          <cell r="Y749"/>
          <cell r="Z749"/>
          <cell r="AA749"/>
          <cell r="AB749"/>
          <cell r="AC749"/>
          <cell r="AD749"/>
          <cell r="AE749"/>
          <cell r="AF749"/>
          <cell r="AG749">
            <v>0</v>
          </cell>
          <cell r="AH749"/>
          <cell r="AI749"/>
          <cell r="AJ749"/>
          <cell r="AK749"/>
          <cell r="AL749">
            <v>0</v>
          </cell>
          <cell r="AM749"/>
          <cell r="AN749">
            <v>0</v>
          </cell>
          <cell r="AO749">
            <v>0</v>
          </cell>
          <cell r="AP749"/>
          <cell r="AQ749">
            <v>0</v>
          </cell>
          <cell r="AR749"/>
          <cell r="AS749"/>
          <cell r="AT749"/>
          <cell r="AU749"/>
          <cell r="AV749"/>
          <cell r="AW749"/>
          <cell r="AX749"/>
          <cell r="AY749"/>
          <cell r="AZ749"/>
          <cell r="BA749"/>
          <cell r="BB749"/>
          <cell r="BC749"/>
          <cell r="BD749"/>
          <cell r="BE749"/>
          <cell r="BF749" t="str">
            <v xml:space="preserve">ทราย </v>
          </cell>
          <cell r="BG749"/>
          <cell r="BH749"/>
        </row>
        <row r="750">
          <cell r="G750">
            <v>811220</v>
          </cell>
          <cell r="H750"/>
          <cell r="I750"/>
          <cell r="J750">
            <v>16.38</v>
          </cell>
          <cell r="K750">
            <v>16.38</v>
          </cell>
          <cell r="L750"/>
          <cell r="M750"/>
          <cell r="N750" t="str">
            <v>ให้ชาวไร่เช่า</v>
          </cell>
          <cell r="O750"/>
          <cell r="P750"/>
          <cell r="Q750"/>
          <cell r="R750">
            <v>16.38</v>
          </cell>
          <cell r="S750"/>
          <cell r="T750"/>
          <cell r="U750"/>
          <cell r="V750"/>
          <cell r="W750">
            <v>0</v>
          </cell>
          <cell r="X750"/>
          <cell r="Y750"/>
          <cell r="Z750"/>
          <cell r="AA750"/>
          <cell r="AB750"/>
          <cell r="AC750"/>
          <cell r="AD750"/>
          <cell r="AE750"/>
          <cell r="AF750"/>
          <cell r="AG750">
            <v>0</v>
          </cell>
          <cell r="AH750"/>
          <cell r="AI750"/>
          <cell r="AJ750"/>
          <cell r="AK750"/>
          <cell r="AL750">
            <v>0</v>
          </cell>
          <cell r="AM750"/>
          <cell r="AN750">
            <v>0</v>
          </cell>
          <cell r="AO750">
            <v>0</v>
          </cell>
          <cell r="AP750"/>
          <cell r="AQ750">
            <v>0</v>
          </cell>
          <cell r="AR750"/>
          <cell r="AS750"/>
          <cell r="AT750"/>
          <cell r="AU750"/>
          <cell r="AV750"/>
          <cell r="AW750"/>
          <cell r="AX750"/>
          <cell r="AY750"/>
          <cell r="AZ750"/>
          <cell r="BA750"/>
          <cell r="BB750"/>
          <cell r="BC750"/>
          <cell r="BD750"/>
          <cell r="BE750"/>
          <cell r="BF750" t="str">
            <v xml:space="preserve">ทราย </v>
          </cell>
          <cell r="BG750"/>
          <cell r="BH750"/>
        </row>
        <row r="751">
          <cell r="G751">
            <v>811221</v>
          </cell>
          <cell r="H751"/>
          <cell r="I751"/>
          <cell r="J751">
            <v>10.47</v>
          </cell>
          <cell r="K751">
            <v>10.47</v>
          </cell>
          <cell r="L751"/>
          <cell r="M751"/>
          <cell r="N751" t="str">
            <v>ให้ชาวไร่เช่า</v>
          </cell>
          <cell r="O751"/>
          <cell r="P751"/>
          <cell r="Q751"/>
          <cell r="R751">
            <v>10.47</v>
          </cell>
          <cell r="S751"/>
          <cell r="T751"/>
          <cell r="U751"/>
          <cell r="V751"/>
          <cell r="W751">
            <v>0</v>
          </cell>
          <cell r="X751"/>
          <cell r="Y751"/>
          <cell r="Z751"/>
          <cell r="AA751"/>
          <cell r="AB751"/>
          <cell r="AC751"/>
          <cell r="AD751"/>
          <cell r="AE751"/>
          <cell r="AF751"/>
          <cell r="AG751">
            <v>0</v>
          </cell>
          <cell r="AH751"/>
          <cell r="AI751"/>
          <cell r="AJ751"/>
          <cell r="AK751"/>
          <cell r="AL751">
            <v>0</v>
          </cell>
          <cell r="AM751"/>
          <cell r="AN751">
            <v>0</v>
          </cell>
          <cell r="AO751">
            <v>0</v>
          </cell>
          <cell r="AP751"/>
          <cell r="AQ751">
            <v>0</v>
          </cell>
          <cell r="AR751"/>
          <cell r="AS751"/>
          <cell r="AT751"/>
          <cell r="AU751"/>
          <cell r="AV751"/>
          <cell r="AW751"/>
          <cell r="AX751"/>
          <cell r="AY751"/>
          <cell r="AZ751"/>
          <cell r="BA751"/>
          <cell r="BB751"/>
          <cell r="BC751"/>
          <cell r="BD751"/>
          <cell r="BE751"/>
          <cell r="BF751" t="str">
            <v xml:space="preserve">ทราย </v>
          </cell>
          <cell r="BG751"/>
          <cell r="BH751"/>
        </row>
        <row r="752">
          <cell r="G752">
            <v>811222</v>
          </cell>
          <cell r="H752"/>
          <cell r="I752"/>
          <cell r="J752">
            <v>27.6</v>
          </cell>
          <cell r="K752">
            <v>27.6</v>
          </cell>
          <cell r="L752"/>
          <cell r="M752"/>
          <cell r="N752" t="str">
            <v>ให้ชาวไร่เช่า</v>
          </cell>
          <cell r="O752"/>
          <cell r="P752"/>
          <cell r="Q752"/>
          <cell r="R752">
            <v>27.6</v>
          </cell>
          <cell r="S752"/>
          <cell r="T752"/>
          <cell r="U752"/>
          <cell r="V752"/>
          <cell r="W752">
            <v>0</v>
          </cell>
          <cell r="X752"/>
          <cell r="Y752"/>
          <cell r="Z752"/>
          <cell r="AA752"/>
          <cell r="AB752"/>
          <cell r="AC752"/>
          <cell r="AD752"/>
          <cell r="AE752"/>
          <cell r="AF752"/>
          <cell r="AG752">
            <v>0</v>
          </cell>
          <cell r="AH752"/>
          <cell r="AI752"/>
          <cell r="AJ752"/>
          <cell r="AK752"/>
          <cell r="AL752">
            <v>0</v>
          </cell>
          <cell r="AM752"/>
          <cell r="AN752">
            <v>0</v>
          </cell>
          <cell r="AO752">
            <v>0</v>
          </cell>
          <cell r="AP752"/>
          <cell r="AQ752">
            <v>0</v>
          </cell>
          <cell r="AR752"/>
          <cell r="AS752"/>
          <cell r="AT752"/>
          <cell r="AU752"/>
          <cell r="AV752"/>
          <cell r="AW752"/>
          <cell r="AX752"/>
          <cell r="AY752"/>
          <cell r="AZ752"/>
          <cell r="BA752"/>
          <cell r="BB752"/>
          <cell r="BC752"/>
          <cell r="BD752"/>
          <cell r="BE752"/>
          <cell r="BF752" t="str">
            <v xml:space="preserve">ทราย </v>
          </cell>
          <cell r="BG752"/>
          <cell r="BH752"/>
        </row>
        <row r="753">
          <cell r="G753">
            <v>811223</v>
          </cell>
          <cell r="H753"/>
          <cell r="I753"/>
          <cell r="J753">
            <v>15.13</v>
          </cell>
          <cell r="K753">
            <v>15.13</v>
          </cell>
          <cell r="L753"/>
          <cell r="M753"/>
          <cell r="N753" t="str">
            <v>ให้ชาวไร่เช่า</v>
          </cell>
          <cell r="O753"/>
          <cell r="P753"/>
          <cell r="Q753"/>
          <cell r="R753">
            <v>15.13</v>
          </cell>
          <cell r="S753"/>
          <cell r="T753"/>
          <cell r="U753"/>
          <cell r="V753"/>
          <cell r="W753">
            <v>0</v>
          </cell>
          <cell r="X753"/>
          <cell r="Y753"/>
          <cell r="Z753"/>
          <cell r="AA753"/>
          <cell r="AB753"/>
          <cell r="AC753"/>
          <cell r="AD753"/>
          <cell r="AE753"/>
          <cell r="AF753"/>
          <cell r="AG753">
            <v>0</v>
          </cell>
          <cell r="AH753"/>
          <cell r="AI753"/>
          <cell r="AJ753"/>
          <cell r="AK753"/>
          <cell r="AL753">
            <v>0</v>
          </cell>
          <cell r="AM753"/>
          <cell r="AN753">
            <v>0</v>
          </cell>
          <cell r="AO753">
            <v>0</v>
          </cell>
          <cell r="AP753"/>
          <cell r="AQ753">
            <v>0</v>
          </cell>
          <cell r="AR753"/>
          <cell r="AS753"/>
          <cell r="AT753"/>
          <cell r="AU753"/>
          <cell r="AV753"/>
          <cell r="AW753"/>
          <cell r="AX753"/>
          <cell r="AY753"/>
          <cell r="AZ753"/>
          <cell r="BA753"/>
          <cell r="BB753"/>
          <cell r="BC753"/>
          <cell r="BD753"/>
          <cell r="BE753"/>
          <cell r="BF753" t="str">
            <v xml:space="preserve">ทราย </v>
          </cell>
          <cell r="BG753"/>
          <cell r="BH753"/>
        </row>
        <row r="754">
          <cell r="G754">
            <v>811224</v>
          </cell>
          <cell r="H754"/>
          <cell r="I754"/>
          <cell r="J754">
            <v>18.73</v>
          </cell>
          <cell r="K754">
            <v>18.73</v>
          </cell>
          <cell r="L754"/>
          <cell r="M754"/>
          <cell r="N754" t="str">
            <v>ให้ชาวไร่เช่า</v>
          </cell>
          <cell r="O754"/>
          <cell r="P754"/>
          <cell r="Q754"/>
          <cell r="R754">
            <v>18.73</v>
          </cell>
          <cell r="S754"/>
          <cell r="T754"/>
          <cell r="U754"/>
          <cell r="V754"/>
          <cell r="W754">
            <v>0</v>
          </cell>
          <cell r="X754"/>
          <cell r="Y754"/>
          <cell r="Z754"/>
          <cell r="AA754"/>
          <cell r="AB754"/>
          <cell r="AC754"/>
          <cell r="AD754"/>
          <cell r="AE754"/>
          <cell r="AF754"/>
          <cell r="AG754">
            <v>0</v>
          </cell>
          <cell r="AH754"/>
          <cell r="AI754"/>
          <cell r="AJ754"/>
          <cell r="AK754"/>
          <cell r="AL754">
            <v>0</v>
          </cell>
          <cell r="AM754"/>
          <cell r="AN754">
            <v>0</v>
          </cell>
          <cell r="AO754">
            <v>0</v>
          </cell>
          <cell r="AP754"/>
          <cell r="AQ754">
            <v>0</v>
          </cell>
          <cell r="AR754"/>
          <cell r="AS754"/>
          <cell r="AT754"/>
          <cell r="AU754"/>
          <cell r="AV754"/>
          <cell r="AW754"/>
          <cell r="AX754"/>
          <cell r="AY754"/>
          <cell r="AZ754"/>
          <cell r="BA754"/>
          <cell r="BB754"/>
          <cell r="BC754"/>
          <cell r="BD754"/>
          <cell r="BE754"/>
          <cell r="BF754" t="str">
            <v xml:space="preserve">ทราย </v>
          </cell>
          <cell r="BG754"/>
          <cell r="BH754"/>
        </row>
        <row r="755">
          <cell r="G755">
            <v>811225</v>
          </cell>
          <cell r="H755"/>
          <cell r="I755"/>
          <cell r="J755">
            <v>20.99</v>
          </cell>
          <cell r="K755">
            <v>20.99</v>
          </cell>
          <cell r="L755"/>
          <cell r="M755"/>
          <cell r="N755" t="str">
            <v>ให้ชาวไร่เช่า</v>
          </cell>
          <cell r="O755"/>
          <cell r="P755"/>
          <cell r="Q755"/>
          <cell r="R755">
            <v>20.99</v>
          </cell>
          <cell r="S755"/>
          <cell r="T755"/>
          <cell r="U755"/>
          <cell r="V755"/>
          <cell r="W755">
            <v>0</v>
          </cell>
          <cell r="X755"/>
          <cell r="Y755"/>
          <cell r="Z755"/>
          <cell r="AA755"/>
          <cell r="AB755"/>
          <cell r="AC755"/>
          <cell r="AD755"/>
          <cell r="AE755"/>
          <cell r="AF755"/>
          <cell r="AG755">
            <v>0</v>
          </cell>
          <cell r="AH755"/>
          <cell r="AI755"/>
          <cell r="AJ755"/>
          <cell r="AK755"/>
          <cell r="AL755">
            <v>0</v>
          </cell>
          <cell r="AM755"/>
          <cell r="AN755">
            <v>0</v>
          </cell>
          <cell r="AO755">
            <v>0</v>
          </cell>
          <cell r="AP755"/>
          <cell r="AQ755">
            <v>0</v>
          </cell>
          <cell r="AR755"/>
          <cell r="AS755"/>
          <cell r="AT755"/>
          <cell r="AU755"/>
          <cell r="AV755"/>
          <cell r="AW755"/>
          <cell r="AX755"/>
          <cell r="AY755"/>
          <cell r="AZ755"/>
          <cell r="BA755"/>
          <cell r="BB755"/>
          <cell r="BC755"/>
          <cell r="BD755"/>
          <cell r="BE755"/>
          <cell r="BF755" t="str">
            <v xml:space="preserve">ทราย </v>
          </cell>
          <cell r="BG755"/>
          <cell r="BH755"/>
        </row>
        <row r="756">
          <cell r="G756">
            <v>811226</v>
          </cell>
          <cell r="H756"/>
          <cell r="I756"/>
          <cell r="J756">
            <v>19.71</v>
          </cell>
          <cell r="K756">
            <v>19.7</v>
          </cell>
          <cell r="L756"/>
          <cell r="M756"/>
          <cell r="N756" t="str">
            <v>ให้ชาวไร่เช่า</v>
          </cell>
          <cell r="O756"/>
          <cell r="P756"/>
          <cell r="Q756"/>
          <cell r="R756">
            <v>19.7</v>
          </cell>
          <cell r="S756"/>
          <cell r="T756"/>
          <cell r="U756"/>
          <cell r="V756"/>
          <cell r="W756">
            <v>0</v>
          </cell>
          <cell r="X756"/>
          <cell r="Y756"/>
          <cell r="Z756"/>
          <cell r="AA756"/>
          <cell r="AB756"/>
          <cell r="AC756"/>
          <cell r="AD756"/>
          <cell r="AE756"/>
          <cell r="AF756"/>
          <cell r="AG756">
            <v>0</v>
          </cell>
          <cell r="AH756"/>
          <cell r="AI756"/>
          <cell r="AJ756"/>
          <cell r="AK756"/>
          <cell r="AL756">
            <v>0</v>
          </cell>
          <cell r="AM756"/>
          <cell r="AN756">
            <v>0</v>
          </cell>
          <cell r="AO756">
            <v>0</v>
          </cell>
          <cell r="AP756"/>
          <cell r="AQ756">
            <v>0</v>
          </cell>
          <cell r="AR756"/>
          <cell r="AS756"/>
          <cell r="AT756"/>
          <cell r="AU756"/>
          <cell r="AV756"/>
          <cell r="AW756"/>
          <cell r="AX756"/>
          <cell r="AY756"/>
          <cell r="AZ756"/>
          <cell r="BA756"/>
          <cell r="BB756"/>
          <cell r="BC756"/>
          <cell r="BD756"/>
          <cell r="BE756"/>
          <cell r="BF756" t="str">
            <v xml:space="preserve">ทราย </v>
          </cell>
          <cell r="BG756"/>
          <cell r="BH756"/>
        </row>
        <row r="757">
          <cell r="G757">
            <v>811227</v>
          </cell>
          <cell r="H757"/>
          <cell r="I757"/>
          <cell r="J757">
            <v>22.88</v>
          </cell>
          <cell r="K757">
            <v>22.88</v>
          </cell>
          <cell r="L757"/>
          <cell r="M757"/>
          <cell r="N757" t="str">
            <v>ให้ชาวไร่เช่า</v>
          </cell>
          <cell r="O757"/>
          <cell r="P757"/>
          <cell r="Q757"/>
          <cell r="R757">
            <v>22.88</v>
          </cell>
          <cell r="S757"/>
          <cell r="T757"/>
          <cell r="U757"/>
          <cell r="V757"/>
          <cell r="W757">
            <v>0</v>
          </cell>
          <cell r="X757"/>
          <cell r="Y757"/>
          <cell r="Z757"/>
          <cell r="AA757"/>
          <cell r="AB757"/>
          <cell r="AC757"/>
          <cell r="AD757"/>
          <cell r="AE757"/>
          <cell r="AF757"/>
          <cell r="AG757">
            <v>0</v>
          </cell>
          <cell r="AH757"/>
          <cell r="AI757"/>
          <cell r="AJ757"/>
          <cell r="AK757"/>
          <cell r="AL757" t="str">
            <v>Rain</v>
          </cell>
          <cell r="AM757"/>
          <cell r="AN757">
            <v>0</v>
          </cell>
          <cell r="AO757">
            <v>0</v>
          </cell>
          <cell r="AP757"/>
          <cell r="AQ757">
            <v>0</v>
          </cell>
          <cell r="AR757"/>
          <cell r="AS757"/>
          <cell r="AT757"/>
          <cell r="AU757"/>
          <cell r="AV757"/>
          <cell r="AW757"/>
          <cell r="AX757"/>
          <cell r="AY757"/>
          <cell r="AZ757"/>
          <cell r="BA757"/>
          <cell r="BB757"/>
          <cell r="BC757"/>
          <cell r="BD757"/>
          <cell r="BE757"/>
          <cell r="BF757" t="str">
            <v xml:space="preserve">ทราย </v>
          </cell>
          <cell r="BG757"/>
          <cell r="BH757"/>
        </row>
        <row r="758">
          <cell r="G758">
            <v>811230</v>
          </cell>
          <cell r="H758"/>
          <cell r="I758"/>
          <cell r="J758">
            <v>19.38</v>
          </cell>
          <cell r="K758">
            <v>19.38</v>
          </cell>
          <cell r="L758"/>
          <cell r="M758"/>
          <cell r="N758" t="str">
            <v>ให้ชาวไร่เช่า</v>
          </cell>
          <cell r="O758"/>
          <cell r="P758"/>
          <cell r="Q758"/>
          <cell r="R758">
            <v>19.38</v>
          </cell>
          <cell r="S758"/>
          <cell r="T758"/>
          <cell r="U758"/>
          <cell r="V758"/>
          <cell r="W758">
            <v>0</v>
          </cell>
          <cell r="X758"/>
          <cell r="Y758"/>
          <cell r="Z758"/>
          <cell r="AA758"/>
          <cell r="AB758"/>
          <cell r="AC758"/>
          <cell r="AD758"/>
          <cell r="AE758"/>
          <cell r="AF758"/>
          <cell r="AG758">
            <v>0</v>
          </cell>
          <cell r="AH758"/>
          <cell r="AI758"/>
          <cell r="AJ758"/>
          <cell r="AK758"/>
          <cell r="AL758">
            <v>0</v>
          </cell>
          <cell r="AM758"/>
          <cell r="AN758">
            <v>0</v>
          </cell>
          <cell r="AO758">
            <v>0</v>
          </cell>
          <cell r="AP758"/>
          <cell r="AQ758">
            <v>0</v>
          </cell>
          <cell r="AR758"/>
          <cell r="AS758"/>
          <cell r="AT758"/>
          <cell r="AU758"/>
          <cell r="AV758"/>
          <cell r="AW758"/>
          <cell r="AX758"/>
          <cell r="AY758"/>
          <cell r="AZ758"/>
          <cell r="BA758"/>
          <cell r="BB758"/>
          <cell r="BC758"/>
          <cell r="BD758"/>
          <cell r="BE758"/>
          <cell r="BF758" t="str">
            <v xml:space="preserve">ทราย </v>
          </cell>
          <cell r="BG758"/>
          <cell r="BH758"/>
        </row>
        <row r="759">
          <cell r="G759">
            <v>811231</v>
          </cell>
          <cell r="H759"/>
          <cell r="I759"/>
          <cell r="J759">
            <v>15.48</v>
          </cell>
          <cell r="K759">
            <v>15.47</v>
          </cell>
          <cell r="L759"/>
          <cell r="M759"/>
          <cell r="N759" t="str">
            <v>ให้ชาวไร่เช่า</v>
          </cell>
          <cell r="O759"/>
          <cell r="P759"/>
          <cell r="Q759"/>
          <cell r="R759">
            <v>15.47</v>
          </cell>
          <cell r="S759"/>
          <cell r="T759"/>
          <cell r="U759"/>
          <cell r="V759"/>
          <cell r="W759">
            <v>0</v>
          </cell>
          <cell r="X759"/>
          <cell r="Y759"/>
          <cell r="Z759"/>
          <cell r="AA759"/>
          <cell r="AB759"/>
          <cell r="AC759"/>
          <cell r="AD759"/>
          <cell r="AE759"/>
          <cell r="AF759"/>
          <cell r="AG759">
            <v>0</v>
          </cell>
          <cell r="AH759"/>
          <cell r="AI759"/>
          <cell r="AJ759"/>
          <cell r="AK759"/>
          <cell r="AL759" t="str">
            <v>Rain</v>
          </cell>
          <cell r="AM759"/>
          <cell r="AN759">
            <v>0</v>
          </cell>
          <cell r="AO759">
            <v>0</v>
          </cell>
          <cell r="AP759"/>
          <cell r="AQ759">
            <v>0</v>
          </cell>
          <cell r="AR759"/>
          <cell r="AS759"/>
          <cell r="AT759"/>
          <cell r="AU759"/>
          <cell r="AV759"/>
          <cell r="AW759"/>
          <cell r="AX759"/>
          <cell r="AY759"/>
          <cell r="AZ759"/>
          <cell r="BA759"/>
          <cell r="BB759"/>
          <cell r="BC759"/>
          <cell r="BD759"/>
          <cell r="BE759"/>
          <cell r="BF759" t="str">
            <v xml:space="preserve">ทราย </v>
          </cell>
          <cell r="BG759"/>
          <cell r="BH759"/>
        </row>
        <row r="760">
          <cell r="G760">
            <v>811232</v>
          </cell>
          <cell r="H760"/>
          <cell r="I760"/>
          <cell r="J760">
            <v>12.46</v>
          </cell>
          <cell r="K760">
            <v>12.46</v>
          </cell>
          <cell r="L760"/>
          <cell r="M760"/>
          <cell r="N760" t="str">
            <v>ให้ชาวไร่เช่า</v>
          </cell>
          <cell r="O760"/>
          <cell r="P760"/>
          <cell r="Q760"/>
          <cell r="R760">
            <v>12.46</v>
          </cell>
          <cell r="S760"/>
          <cell r="T760"/>
          <cell r="U760"/>
          <cell r="V760"/>
          <cell r="W760">
            <v>0</v>
          </cell>
          <cell r="X760"/>
          <cell r="Y760"/>
          <cell r="Z760"/>
          <cell r="AA760"/>
          <cell r="AB760"/>
          <cell r="AC760"/>
          <cell r="AD760"/>
          <cell r="AE760"/>
          <cell r="AF760"/>
          <cell r="AG760">
            <v>0</v>
          </cell>
          <cell r="AH760"/>
          <cell r="AI760"/>
          <cell r="AJ760"/>
          <cell r="AK760"/>
          <cell r="AL760">
            <v>0</v>
          </cell>
          <cell r="AM760"/>
          <cell r="AN760">
            <v>0</v>
          </cell>
          <cell r="AO760">
            <v>0</v>
          </cell>
          <cell r="AP760"/>
          <cell r="AQ760">
            <v>0</v>
          </cell>
          <cell r="AR760"/>
          <cell r="AS760"/>
          <cell r="AT760"/>
          <cell r="AU760"/>
          <cell r="AV760"/>
          <cell r="AW760"/>
          <cell r="AX760"/>
          <cell r="AY760"/>
          <cell r="AZ760"/>
          <cell r="BA760"/>
          <cell r="BB760"/>
          <cell r="BC760"/>
          <cell r="BD760"/>
          <cell r="BE760"/>
          <cell r="BF760" t="str">
            <v xml:space="preserve">ทราย </v>
          </cell>
          <cell r="BG760"/>
          <cell r="BH760"/>
        </row>
        <row r="761">
          <cell r="G761">
            <v>811233</v>
          </cell>
          <cell r="H761"/>
          <cell r="I761"/>
          <cell r="J761">
            <v>15.67</v>
          </cell>
          <cell r="K761">
            <v>15.67</v>
          </cell>
          <cell r="L761"/>
          <cell r="M761"/>
          <cell r="N761" t="str">
            <v>ให้ชาวไร่เช่า</v>
          </cell>
          <cell r="O761"/>
          <cell r="P761"/>
          <cell r="Q761"/>
          <cell r="R761">
            <v>15.67</v>
          </cell>
          <cell r="S761"/>
          <cell r="T761"/>
          <cell r="U761"/>
          <cell r="V761"/>
          <cell r="W761">
            <v>0</v>
          </cell>
          <cell r="X761"/>
          <cell r="Y761"/>
          <cell r="Z761"/>
          <cell r="AA761"/>
          <cell r="AB761"/>
          <cell r="AC761"/>
          <cell r="AD761"/>
          <cell r="AE761"/>
          <cell r="AF761"/>
          <cell r="AG761">
            <v>0</v>
          </cell>
          <cell r="AH761"/>
          <cell r="AI761"/>
          <cell r="AJ761"/>
          <cell r="AK761"/>
          <cell r="AL761">
            <v>0</v>
          </cell>
          <cell r="AM761"/>
          <cell r="AN761">
            <v>0</v>
          </cell>
          <cell r="AO761">
            <v>0</v>
          </cell>
          <cell r="AP761"/>
          <cell r="AQ761">
            <v>0</v>
          </cell>
          <cell r="AR761"/>
          <cell r="AS761"/>
          <cell r="AT761"/>
          <cell r="AU761"/>
          <cell r="AV761"/>
          <cell r="AW761"/>
          <cell r="AX761"/>
          <cell r="AY761"/>
          <cell r="AZ761"/>
          <cell r="BA761"/>
          <cell r="BB761"/>
          <cell r="BC761"/>
          <cell r="BD761"/>
          <cell r="BE761"/>
          <cell r="BF761" t="str">
            <v xml:space="preserve">ทราย </v>
          </cell>
          <cell r="BG761"/>
          <cell r="BH761"/>
        </row>
        <row r="762">
          <cell r="G762">
            <v>811234</v>
          </cell>
          <cell r="H762"/>
          <cell r="I762"/>
          <cell r="J762">
            <v>3.34</v>
          </cell>
          <cell r="K762">
            <v>3.34</v>
          </cell>
          <cell r="L762"/>
          <cell r="M762"/>
          <cell r="N762" t="str">
            <v>ให้ชาวไร่เช่า</v>
          </cell>
          <cell r="O762"/>
          <cell r="P762"/>
          <cell r="Q762"/>
          <cell r="R762">
            <v>3.34</v>
          </cell>
          <cell r="S762"/>
          <cell r="T762"/>
          <cell r="U762"/>
          <cell r="V762"/>
          <cell r="W762">
            <v>0</v>
          </cell>
          <cell r="X762"/>
          <cell r="Y762"/>
          <cell r="Z762"/>
          <cell r="AA762"/>
          <cell r="AB762"/>
          <cell r="AC762"/>
          <cell r="AD762"/>
          <cell r="AE762"/>
          <cell r="AF762"/>
          <cell r="AG762">
            <v>0</v>
          </cell>
          <cell r="AH762"/>
          <cell r="AI762"/>
          <cell r="AJ762"/>
          <cell r="AK762"/>
          <cell r="AL762">
            <v>0</v>
          </cell>
          <cell r="AM762"/>
          <cell r="AN762">
            <v>0</v>
          </cell>
          <cell r="AO762">
            <v>0</v>
          </cell>
          <cell r="AP762"/>
          <cell r="AQ762">
            <v>0</v>
          </cell>
          <cell r="AR762"/>
          <cell r="AS762"/>
          <cell r="AT762"/>
          <cell r="AU762"/>
          <cell r="AV762"/>
          <cell r="AW762"/>
          <cell r="AX762"/>
          <cell r="AY762"/>
          <cell r="AZ762"/>
          <cell r="BA762"/>
          <cell r="BB762"/>
          <cell r="BC762"/>
          <cell r="BD762"/>
          <cell r="BE762"/>
          <cell r="BF762" t="str">
            <v xml:space="preserve">ทราย </v>
          </cell>
          <cell r="BG762"/>
          <cell r="BH762"/>
        </row>
        <row r="763">
          <cell r="G763">
            <v>811235</v>
          </cell>
          <cell r="H763"/>
          <cell r="I763"/>
          <cell r="J763">
            <v>23.04</v>
          </cell>
          <cell r="K763">
            <v>23.04</v>
          </cell>
          <cell r="L763"/>
          <cell r="M763"/>
          <cell r="N763" t="str">
            <v>ให้ชาวไร่เช่า</v>
          </cell>
          <cell r="O763"/>
          <cell r="P763"/>
          <cell r="Q763"/>
          <cell r="R763">
            <v>23.04</v>
          </cell>
          <cell r="S763"/>
          <cell r="T763"/>
          <cell r="U763"/>
          <cell r="V763"/>
          <cell r="W763">
            <v>0</v>
          </cell>
          <cell r="X763"/>
          <cell r="Y763"/>
          <cell r="Z763"/>
          <cell r="AA763"/>
          <cell r="AB763"/>
          <cell r="AC763"/>
          <cell r="AD763"/>
          <cell r="AE763"/>
          <cell r="AF763"/>
          <cell r="AG763">
            <v>9.2609034267912769</v>
          </cell>
          <cell r="AH763"/>
          <cell r="AI763"/>
          <cell r="AJ763"/>
          <cell r="AK763"/>
          <cell r="AL763" t="str">
            <v>Sup</v>
          </cell>
          <cell r="AM763"/>
          <cell r="AN763">
            <v>0</v>
          </cell>
          <cell r="AO763">
            <v>0</v>
          </cell>
          <cell r="AP763"/>
          <cell r="AQ763">
            <v>0</v>
          </cell>
          <cell r="AR763"/>
          <cell r="AS763"/>
          <cell r="AT763"/>
          <cell r="AU763"/>
          <cell r="AV763"/>
          <cell r="AW763"/>
          <cell r="AX763"/>
          <cell r="AY763"/>
          <cell r="AZ763"/>
          <cell r="BA763"/>
          <cell r="BB763"/>
          <cell r="BC763"/>
          <cell r="BD763"/>
          <cell r="BE763"/>
          <cell r="BF763" t="str">
            <v xml:space="preserve">ทราย </v>
          </cell>
          <cell r="BG763"/>
          <cell r="BH763"/>
        </row>
        <row r="764">
          <cell r="G764" t="str">
            <v>811235/1</v>
          </cell>
          <cell r="H764"/>
          <cell r="I764"/>
          <cell r="J764">
            <v>3.32</v>
          </cell>
          <cell r="K764">
            <v>3.31</v>
          </cell>
          <cell r="L764"/>
          <cell r="M764"/>
          <cell r="N764" t="str">
            <v>ให้ชาวไร่เช่า</v>
          </cell>
          <cell r="O764"/>
          <cell r="P764"/>
          <cell r="Q764"/>
          <cell r="R764">
            <v>3.31</v>
          </cell>
          <cell r="S764"/>
          <cell r="T764"/>
          <cell r="U764"/>
          <cell r="V764"/>
          <cell r="W764">
            <v>0</v>
          </cell>
          <cell r="X764"/>
          <cell r="Y764"/>
          <cell r="Z764"/>
          <cell r="AA764"/>
          <cell r="AB764"/>
          <cell r="AC764"/>
          <cell r="AD764"/>
          <cell r="AE764"/>
          <cell r="AF764"/>
          <cell r="AG764">
            <v>0</v>
          </cell>
          <cell r="AH764"/>
          <cell r="AI764"/>
          <cell r="AJ764"/>
          <cell r="AK764"/>
          <cell r="AL764">
            <v>0</v>
          </cell>
          <cell r="AM764"/>
          <cell r="AN764">
            <v>0</v>
          </cell>
          <cell r="AO764">
            <v>0</v>
          </cell>
          <cell r="AP764"/>
          <cell r="AQ764">
            <v>0</v>
          </cell>
          <cell r="AR764"/>
          <cell r="AS764"/>
          <cell r="AT764"/>
          <cell r="AU764"/>
          <cell r="AV764"/>
          <cell r="AW764"/>
          <cell r="AX764"/>
          <cell r="AY764"/>
          <cell r="AZ764"/>
          <cell r="BA764"/>
          <cell r="BB764"/>
          <cell r="BC764"/>
          <cell r="BD764"/>
          <cell r="BE764"/>
          <cell r="BF764" t="str">
            <v xml:space="preserve">ทราย </v>
          </cell>
          <cell r="BG764"/>
          <cell r="BH764"/>
        </row>
        <row r="765">
          <cell r="G765">
            <v>811236</v>
          </cell>
          <cell r="H765"/>
          <cell r="I765"/>
          <cell r="J765">
            <v>4.6100000000000003</v>
          </cell>
          <cell r="K765">
            <v>4.59</v>
          </cell>
          <cell r="L765"/>
          <cell r="M765"/>
          <cell r="N765" t="str">
            <v>ให้ชาวไร่เช่า</v>
          </cell>
          <cell r="O765"/>
          <cell r="P765"/>
          <cell r="Q765"/>
          <cell r="R765">
            <v>4.59</v>
          </cell>
          <cell r="S765"/>
          <cell r="T765"/>
          <cell r="U765"/>
          <cell r="V765"/>
          <cell r="W765">
            <v>0</v>
          </cell>
          <cell r="X765"/>
          <cell r="Y765"/>
          <cell r="Z765"/>
          <cell r="AA765"/>
          <cell r="AB765"/>
          <cell r="AC765"/>
          <cell r="AD765"/>
          <cell r="AE765"/>
          <cell r="AF765"/>
          <cell r="AG765">
            <v>0</v>
          </cell>
          <cell r="AH765"/>
          <cell r="AI765"/>
          <cell r="AJ765"/>
          <cell r="AK765"/>
          <cell r="AL765">
            <v>0</v>
          </cell>
          <cell r="AM765"/>
          <cell r="AN765">
            <v>0</v>
          </cell>
          <cell r="AO765">
            <v>0</v>
          </cell>
          <cell r="AP765"/>
          <cell r="AQ765">
            <v>0</v>
          </cell>
          <cell r="AR765"/>
          <cell r="AS765"/>
          <cell r="AT765"/>
          <cell r="AU765"/>
          <cell r="AV765"/>
          <cell r="AW765"/>
          <cell r="AX765"/>
          <cell r="AY765"/>
          <cell r="AZ765"/>
          <cell r="BA765"/>
          <cell r="BB765"/>
          <cell r="BC765"/>
          <cell r="BD765"/>
          <cell r="BE765"/>
          <cell r="BF765" t="str">
            <v xml:space="preserve">ทราย </v>
          </cell>
          <cell r="BG765"/>
          <cell r="BH765"/>
        </row>
        <row r="766">
          <cell r="G766">
            <v>811237</v>
          </cell>
          <cell r="H766"/>
          <cell r="I766"/>
          <cell r="J766">
            <v>11.12</v>
          </cell>
          <cell r="K766">
            <v>11.11</v>
          </cell>
          <cell r="L766"/>
          <cell r="M766"/>
          <cell r="N766" t="str">
            <v>ให้ชาวไร่เช่า</v>
          </cell>
          <cell r="O766"/>
          <cell r="P766"/>
          <cell r="Q766"/>
          <cell r="R766">
            <v>11.11</v>
          </cell>
          <cell r="S766"/>
          <cell r="T766"/>
          <cell r="U766"/>
          <cell r="V766"/>
          <cell r="W766">
            <v>0</v>
          </cell>
          <cell r="X766"/>
          <cell r="Y766"/>
          <cell r="Z766"/>
          <cell r="AA766"/>
          <cell r="AB766"/>
          <cell r="AC766"/>
          <cell r="AD766"/>
          <cell r="AE766"/>
          <cell r="AF766"/>
          <cell r="AG766">
            <v>0</v>
          </cell>
          <cell r="AH766"/>
          <cell r="AI766"/>
          <cell r="AJ766"/>
          <cell r="AK766"/>
          <cell r="AL766" t="str">
            <v>Rain</v>
          </cell>
          <cell r="AM766"/>
          <cell r="AN766">
            <v>0</v>
          </cell>
          <cell r="AO766">
            <v>0</v>
          </cell>
          <cell r="AP766"/>
          <cell r="AQ766">
            <v>0</v>
          </cell>
          <cell r="AR766"/>
          <cell r="AS766"/>
          <cell r="AT766"/>
          <cell r="AU766"/>
          <cell r="AV766"/>
          <cell r="AW766"/>
          <cell r="AX766"/>
          <cell r="AY766"/>
          <cell r="AZ766"/>
          <cell r="BA766"/>
          <cell r="BB766"/>
          <cell r="BC766"/>
          <cell r="BD766"/>
          <cell r="BE766"/>
          <cell r="BF766" t="str">
            <v xml:space="preserve">ทราย </v>
          </cell>
          <cell r="BG766"/>
          <cell r="BH766"/>
        </row>
        <row r="767">
          <cell r="G767">
            <v>811238</v>
          </cell>
          <cell r="H767"/>
          <cell r="I767"/>
          <cell r="J767">
            <v>2.79</v>
          </cell>
          <cell r="K767">
            <v>2.79</v>
          </cell>
          <cell r="L767"/>
          <cell r="M767"/>
          <cell r="N767" t="str">
            <v>ให้ชาวไร่เช่า</v>
          </cell>
          <cell r="O767"/>
          <cell r="P767"/>
          <cell r="Q767"/>
          <cell r="R767">
            <v>2.79</v>
          </cell>
          <cell r="S767"/>
          <cell r="T767"/>
          <cell r="U767"/>
          <cell r="V767"/>
          <cell r="W767">
            <v>0</v>
          </cell>
          <cell r="X767"/>
          <cell r="Y767"/>
          <cell r="Z767"/>
          <cell r="AA767"/>
          <cell r="AB767"/>
          <cell r="AC767"/>
          <cell r="AD767"/>
          <cell r="AE767"/>
          <cell r="AF767"/>
          <cell r="AG767">
            <v>0</v>
          </cell>
          <cell r="AH767"/>
          <cell r="AI767"/>
          <cell r="AJ767"/>
          <cell r="AK767"/>
          <cell r="AL767">
            <v>0</v>
          </cell>
          <cell r="AM767"/>
          <cell r="AN767">
            <v>0</v>
          </cell>
          <cell r="AO767">
            <v>0</v>
          </cell>
          <cell r="AP767"/>
          <cell r="AQ767">
            <v>0</v>
          </cell>
          <cell r="AR767"/>
          <cell r="AS767"/>
          <cell r="AT767"/>
          <cell r="AU767"/>
          <cell r="AV767"/>
          <cell r="AW767"/>
          <cell r="AX767"/>
          <cell r="AY767"/>
          <cell r="AZ767"/>
          <cell r="BA767"/>
          <cell r="BB767"/>
          <cell r="BC767"/>
          <cell r="BD767"/>
          <cell r="BE767"/>
          <cell r="BF767" t="str">
            <v xml:space="preserve">ทราย </v>
          </cell>
          <cell r="BG767"/>
          <cell r="BH767"/>
        </row>
        <row r="768">
          <cell r="G768">
            <v>811239</v>
          </cell>
          <cell r="H768"/>
          <cell r="I768"/>
          <cell r="J768">
            <v>1.93</v>
          </cell>
          <cell r="K768">
            <v>1.93</v>
          </cell>
          <cell r="L768"/>
          <cell r="M768"/>
          <cell r="N768" t="str">
            <v>ให้ชาวไร่เช่า</v>
          </cell>
          <cell r="O768"/>
          <cell r="P768"/>
          <cell r="Q768"/>
          <cell r="R768">
            <v>1.93</v>
          </cell>
          <cell r="S768"/>
          <cell r="T768"/>
          <cell r="U768"/>
          <cell r="V768"/>
          <cell r="W768">
            <v>0</v>
          </cell>
          <cell r="X768"/>
          <cell r="Y768"/>
          <cell r="Z768"/>
          <cell r="AA768"/>
          <cell r="AB768"/>
          <cell r="AC768"/>
          <cell r="AD768"/>
          <cell r="AE768"/>
          <cell r="AF768"/>
          <cell r="AG768">
            <v>0</v>
          </cell>
          <cell r="AH768"/>
          <cell r="AI768"/>
          <cell r="AJ768"/>
          <cell r="AK768"/>
          <cell r="AL768">
            <v>0</v>
          </cell>
          <cell r="AM768"/>
          <cell r="AN768">
            <v>0</v>
          </cell>
          <cell r="AO768">
            <v>0</v>
          </cell>
          <cell r="AP768"/>
          <cell r="AQ768">
            <v>0</v>
          </cell>
          <cell r="AR768"/>
          <cell r="AS768"/>
          <cell r="AT768"/>
          <cell r="AU768"/>
          <cell r="AV768"/>
          <cell r="AW768"/>
          <cell r="AX768"/>
          <cell r="AY768"/>
          <cell r="AZ768"/>
          <cell r="BA768"/>
          <cell r="BB768"/>
          <cell r="BC768"/>
          <cell r="BD768"/>
          <cell r="BE768"/>
          <cell r="BF768" t="str">
            <v xml:space="preserve">ทราย </v>
          </cell>
          <cell r="BG768"/>
          <cell r="BH768"/>
        </row>
        <row r="769">
          <cell r="G769">
            <v>811241</v>
          </cell>
          <cell r="H769"/>
          <cell r="I769"/>
          <cell r="J769">
            <v>4.09</v>
          </cell>
          <cell r="K769">
            <v>4.09</v>
          </cell>
          <cell r="L769"/>
          <cell r="M769"/>
          <cell r="N769" t="str">
            <v>ให้ชาวไร่เช่า</v>
          </cell>
          <cell r="O769"/>
          <cell r="P769"/>
          <cell r="Q769"/>
          <cell r="R769">
            <v>4.09</v>
          </cell>
          <cell r="S769"/>
          <cell r="T769"/>
          <cell r="U769"/>
          <cell r="V769"/>
          <cell r="W769">
            <v>0</v>
          </cell>
          <cell r="X769"/>
          <cell r="Y769"/>
          <cell r="Z769"/>
          <cell r="AA769"/>
          <cell r="AB769"/>
          <cell r="AC769"/>
          <cell r="AD769"/>
          <cell r="AE769"/>
          <cell r="AF769"/>
          <cell r="AG769">
            <v>0</v>
          </cell>
          <cell r="AH769"/>
          <cell r="AI769"/>
          <cell r="AJ769"/>
          <cell r="AK769"/>
          <cell r="AL769">
            <v>0</v>
          </cell>
          <cell r="AM769"/>
          <cell r="AN769">
            <v>0</v>
          </cell>
          <cell r="AO769">
            <v>0</v>
          </cell>
          <cell r="AP769"/>
          <cell r="AQ769">
            <v>0</v>
          </cell>
          <cell r="AR769"/>
          <cell r="AS769"/>
          <cell r="AT769"/>
          <cell r="AU769"/>
          <cell r="AV769"/>
          <cell r="AW769"/>
          <cell r="AX769"/>
          <cell r="AY769"/>
          <cell r="AZ769"/>
          <cell r="BA769"/>
          <cell r="BB769"/>
          <cell r="BC769"/>
          <cell r="BD769"/>
          <cell r="BE769"/>
          <cell r="BF769" t="str">
            <v xml:space="preserve">ทราย </v>
          </cell>
          <cell r="BG769"/>
          <cell r="BH769"/>
        </row>
        <row r="770">
          <cell r="G770">
            <v>811242</v>
          </cell>
          <cell r="H770"/>
          <cell r="I770"/>
          <cell r="J770">
            <v>6.17</v>
          </cell>
          <cell r="K770">
            <v>6.17</v>
          </cell>
          <cell r="L770"/>
          <cell r="M770"/>
          <cell r="N770" t="str">
            <v>ให้ชาวไร่เช่า</v>
          </cell>
          <cell r="O770"/>
          <cell r="P770"/>
          <cell r="Q770"/>
          <cell r="R770">
            <v>6.17</v>
          </cell>
          <cell r="S770"/>
          <cell r="T770"/>
          <cell r="U770"/>
          <cell r="V770"/>
          <cell r="W770">
            <v>0</v>
          </cell>
          <cell r="X770"/>
          <cell r="Y770"/>
          <cell r="Z770"/>
          <cell r="AA770"/>
          <cell r="AB770"/>
          <cell r="AC770"/>
          <cell r="AD770"/>
          <cell r="AE770"/>
          <cell r="AF770"/>
          <cell r="AG770" t="e">
            <v>#N/A</v>
          </cell>
          <cell r="AH770"/>
          <cell r="AI770"/>
          <cell r="AJ770"/>
          <cell r="AK770"/>
          <cell r="AL770">
            <v>0</v>
          </cell>
          <cell r="AM770"/>
          <cell r="AN770">
            <v>0</v>
          </cell>
          <cell r="AO770">
            <v>0</v>
          </cell>
          <cell r="AP770"/>
          <cell r="AQ770" t="e">
            <v>#N/A</v>
          </cell>
          <cell r="AR770"/>
          <cell r="AS770"/>
          <cell r="AT770"/>
          <cell r="AU770"/>
          <cell r="AV770"/>
          <cell r="AW770"/>
          <cell r="AX770"/>
          <cell r="AY770"/>
          <cell r="AZ770"/>
          <cell r="BA770"/>
          <cell r="BB770"/>
          <cell r="BC770"/>
          <cell r="BD770"/>
          <cell r="BE770"/>
          <cell r="BF770" t="str">
            <v xml:space="preserve">ทราย </v>
          </cell>
          <cell r="BG770"/>
          <cell r="BH770"/>
        </row>
        <row r="771">
          <cell r="G771">
            <v>811246</v>
          </cell>
          <cell r="H771"/>
          <cell r="I771"/>
          <cell r="J771">
            <v>3.93</v>
          </cell>
          <cell r="K771">
            <v>3.93</v>
          </cell>
          <cell r="L771"/>
          <cell r="M771"/>
          <cell r="N771" t="str">
            <v>ให้ชาวไร่เช่า</v>
          </cell>
          <cell r="O771" t="str">
            <v>ถนน</v>
          </cell>
          <cell r="P771"/>
          <cell r="Q771"/>
          <cell r="R771">
            <v>3.93</v>
          </cell>
          <cell r="S771"/>
          <cell r="T771"/>
          <cell r="U771"/>
          <cell r="V771"/>
          <cell r="W771">
            <v>0</v>
          </cell>
          <cell r="X771"/>
          <cell r="Y771"/>
          <cell r="Z771"/>
          <cell r="AA771"/>
          <cell r="AB771"/>
          <cell r="AC771"/>
          <cell r="AD771"/>
          <cell r="AE771"/>
          <cell r="AF771"/>
          <cell r="AG771">
            <v>0</v>
          </cell>
          <cell r="AH771"/>
          <cell r="AI771"/>
          <cell r="AJ771"/>
          <cell r="AK771"/>
          <cell r="AL771">
            <v>0</v>
          </cell>
          <cell r="AM771"/>
          <cell r="AN771">
            <v>0</v>
          </cell>
          <cell r="AO771">
            <v>0</v>
          </cell>
          <cell r="AP771"/>
          <cell r="AQ771">
            <v>0</v>
          </cell>
          <cell r="AR771"/>
          <cell r="AS771"/>
          <cell r="AT771"/>
          <cell r="AU771"/>
          <cell r="AV771"/>
          <cell r="AW771"/>
          <cell r="AX771"/>
          <cell r="AY771"/>
          <cell r="AZ771"/>
          <cell r="BA771"/>
          <cell r="BB771"/>
          <cell r="BC771"/>
          <cell r="BD771"/>
          <cell r="BE771"/>
          <cell r="BF771" t="str">
            <v xml:space="preserve">ทราย </v>
          </cell>
          <cell r="BG771"/>
          <cell r="BH771"/>
        </row>
        <row r="772">
          <cell r="G772">
            <v>811247</v>
          </cell>
          <cell r="H772"/>
          <cell r="I772"/>
          <cell r="J772">
            <v>49.32</v>
          </cell>
          <cell r="K772">
            <v>49.32</v>
          </cell>
          <cell r="L772"/>
          <cell r="M772"/>
          <cell r="N772" t="str">
            <v>ให้ชาวไร่เช่า</v>
          </cell>
          <cell r="O772"/>
          <cell r="P772"/>
          <cell r="Q772"/>
          <cell r="R772">
            <v>49.32</v>
          </cell>
          <cell r="S772"/>
          <cell r="T772"/>
          <cell r="U772"/>
          <cell r="V772"/>
          <cell r="W772">
            <v>0</v>
          </cell>
          <cell r="X772"/>
          <cell r="Y772"/>
          <cell r="Z772"/>
          <cell r="AA772"/>
          <cell r="AB772"/>
          <cell r="AC772"/>
          <cell r="AD772"/>
          <cell r="AE772"/>
          <cell r="AF772"/>
          <cell r="AG772">
            <v>12.025952960259533</v>
          </cell>
          <cell r="AH772"/>
          <cell r="AI772"/>
          <cell r="AJ772"/>
          <cell r="AK772"/>
          <cell r="AL772" t="str">
            <v>Rain</v>
          </cell>
          <cell r="AM772"/>
          <cell r="AN772">
            <v>0</v>
          </cell>
          <cell r="AO772">
            <v>0</v>
          </cell>
          <cell r="AP772"/>
          <cell r="AQ772">
            <v>0</v>
          </cell>
          <cell r="AR772"/>
          <cell r="AS772"/>
          <cell r="AT772"/>
          <cell r="AU772"/>
          <cell r="AV772"/>
          <cell r="AW772"/>
          <cell r="AX772"/>
          <cell r="AY772"/>
          <cell r="AZ772"/>
          <cell r="BA772"/>
          <cell r="BB772"/>
          <cell r="BC772"/>
          <cell r="BD772"/>
          <cell r="BE772"/>
          <cell r="BF772" t="str">
            <v xml:space="preserve">ทราย </v>
          </cell>
          <cell r="BG772"/>
          <cell r="BH772"/>
        </row>
        <row r="773">
          <cell r="G773">
            <v>811251</v>
          </cell>
          <cell r="H773"/>
          <cell r="I773"/>
          <cell r="J773">
            <v>16.89</v>
          </cell>
          <cell r="K773">
            <v>16.89</v>
          </cell>
          <cell r="L773"/>
          <cell r="M773"/>
          <cell r="N773" t="str">
            <v>ให้ชาวไร่เช่า</v>
          </cell>
          <cell r="O773"/>
          <cell r="P773"/>
          <cell r="Q773"/>
          <cell r="R773">
            <v>16.89</v>
          </cell>
          <cell r="S773"/>
          <cell r="T773"/>
          <cell r="U773"/>
          <cell r="V773"/>
          <cell r="W773">
            <v>0</v>
          </cell>
          <cell r="X773"/>
          <cell r="Y773"/>
          <cell r="Z773"/>
          <cell r="AA773"/>
          <cell r="AB773"/>
          <cell r="AC773"/>
          <cell r="AD773"/>
          <cell r="AE773"/>
          <cell r="AF773"/>
          <cell r="AG773">
            <v>0</v>
          </cell>
          <cell r="AH773"/>
          <cell r="AI773"/>
          <cell r="AJ773"/>
          <cell r="AK773"/>
          <cell r="AL773" t="str">
            <v>Rain</v>
          </cell>
          <cell r="AM773"/>
          <cell r="AN773">
            <v>0</v>
          </cell>
          <cell r="AO773">
            <v>0</v>
          </cell>
          <cell r="AP773"/>
          <cell r="AQ773">
            <v>0</v>
          </cell>
          <cell r="AR773"/>
          <cell r="AS773"/>
          <cell r="AT773"/>
          <cell r="AU773"/>
          <cell r="AV773"/>
          <cell r="AW773"/>
          <cell r="AX773"/>
          <cell r="AY773"/>
          <cell r="AZ773"/>
          <cell r="BA773"/>
          <cell r="BB773"/>
          <cell r="BC773"/>
          <cell r="BD773"/>
          <cell r="BE773"/>
          <cell r="BF773" t="str">
            <v xml:space="preserve">ทราย </v>
          </cell>
          <cell r="BG773"/>
          <cell r="BH773"/>
        </row>
        <row r="774">
          <cell r="G774">
            <v>811252</v>
          </cell>
          <cell r="H774"/>
          <cell r="I774"/>
          <cell r="J774">
            <v>15.17</v>
          </cell>
          <cell r="K774">
            <v>15.17</v>
          </cell>
          <cell r="L774"/>
          <cell r="M774"/>
          <cell r="N774" t="str">
            <v>ให้ชาวไร่เช่า</v>
          </cell>
          <cell r="O774"/>
          <cell r="P774"/>
          <cell r="Q774"/>
          <cell r="R774">
            <v>15.17</v>
          </cell>
          <cell r="S774"/>
          <cell r="T774"/>
          <cell r="U774"/>
          <cell r="V774"/>
          <cell r="W774">
            <v>0</v>
          </cell>
          <cell r="X774"/>
          <cell r="Y774"/>
          <cell r="Z774"/>
          <cell r="AA774"/>
          <cell r="AB774"/>
          <cell r="AC774"/>
          <cell r="AD774"/>
          <cell r="AE774"/>
          <cell r="AF774"/>
          <cell r="AG774">
            <v>0</v>
          </cell>
          <cell r="AH774"/>
          <cell r="AI774"/>
          <cell r="AJ774"/>
          <cell r="AK774"/>
          <cell r="AL774" t="str">
            <v>Rain</v>
          </cell>
          <cell r="AM774"/>
          <cell r="AN774">
            <v>0</v>
          </cell>
          <cell r="AO774">
            <v>0</v>
          </cell>
          <cell r="AP774"/>
          <cell r="AQ774">
            <v>0</v>
          </cell>
          <cell r="AR774"/>
          <cell r="AS774"/>
          <cell r="AT774"/>
          <cell r="AU774"/>
          <cell r="AV774"/>
          <cell r="AW774"/>
          <cell r="AX774"/>
          <cell r="AY774"/>
          <cell r="AZ774"/>
          <cell r="BA774"/>
          <cell r="BB774"/>
          <cell r="BC774"/>
          <cell r="BD774"/>
          <cell r="BE774"/>
          <cell r="BF774" t="str">
            <v xml:space="preserve">ทราย </v>
          </cell>
          <cell r="BG774"/>
          <cell r="BH774"/>
        </row>
        <row r="775">
          <cell r="G775">
            <v>811253</v>
          </cell>
          <cell r="H775"/>
          <cell r="I775"/>
          <cell r="J775">
            <v>45.47</v>
          </cell>
          <cell r="K775">
            <v>45.47</v>
          </cell>
          <cell r="L775"/>
          <cell r="M775"/>
          <cell r="N775" t="str">
            <v>ให้ชาวไร่เช่า</v>
          </cell>
          <cell r="O775"/>
          <cell r="P775"/>
          <cell r="Q775"/>
          <cell r="R775">
            <v>45.47</v>
          </cell>
          <cell r="S775"/>
          <cell r="T775"/>
          <cell r="U775"/>
          <cell r="V775"/>
          <cell r="W775">
            <v>0</v>
          </cell>
          <cell r="X775"/>
          <cell r="Y775"/>
          <cell r="Z775"/>
          <cell r="AA775"/>
          <cell r="AB775"/>
          <cell r="AC775"/>
          <cell r="AD775"/>
          <cell r="AE775"/>
          <cell r="AF775"/>
          <cell r="AG775">
            <v>0</v>
          </cell>
          <cell r="AH775"/>
          <cell r="AI775"/>
          <cell r="AJ775"/>
          <cell r="AK775"/>
          <cell r="AL775" t="str">
            <v>Rain</v>
          </cell>
          <cell r="AM775"/>
          <cell r="AN775">
            <v>0</v>
          </cell>
          <cell r="AO775">
            <v>0</v>
          </cell>
          <cell r="AP775"/>
          <cell r="AQ775">
            <v>0</v>
          </cell>
          <cell r="AR775"/>
          <cell r="AS775"/>
          <cell r="AT775"/>
          <cell r="AU775"/>
          <cell r="AV775"/>
          <cell r="AW775"/>
          <cell r="AX775"/>
          <cell r="AY775"/>
          <cell r="AZ775"/>
          <cell r="BA775"/>
          <cell r="BB775"/>
          <cell r="BC775"/>
          <cell r="BD775"/>
          <cell r="BE775"/>
          <cell r="BF775" t="str">
            <v xml:space="preserve">ทราย </v>
          </cell>
          <cell r="BG775"/>
          <cell r="BH775"/>
        </row>
        <row r="776">
          <cell r="G776">
            <v>811257</v>
          </cell>
          <cell r="H776"/>
          <cell r="I776"/>
          <cell r="J776">
            <v>31.5</v>
          </cell>
          <cell r="K776">
            <v>31.5</v>
          </cell>
          <cell r="L776"/>
          <cell r="M776"/>
          <cell r="N776" t="str">
            <v>ให้ชาวไร่เช่า</v>
          </cell>
          <cell r="O776"/>
          <cell r="P776"/>
          <cell r="Q776"/>
          <cell r="R776">
            <v>31.5</v>
          </cell>
          <cell r="S776"/>
          <cell r="T776"/>
          <cell r="U776"/>
          <cell r="V776"/>
          <cell r="W776">
            <v>0</v>
          </cell>
          <cell r="X776"/>
          <cell r="Y776"/>
          <cell r="Z776"/>
          <cell r="AA776"/>
          <cell r="AB776"/>
          <cell r="AC776"/>
          <cell r="AD776"/>
          <cell r="AE776"/>
          <cell r="AF776"/>
          <cell r="AG776">
            <v>10.03936507936508</v>
          </cell>
          <cell r="AH776"/>
          <cell r="AI776"/>
          <cell r="AJ776"/>
          <cell r="AK776"/>
          <cell r="AL776" t="str">
            <v>Rain</v>
          </cell>
          <cell r="AM776"/>
          <cell r="AN776">
            <v>0</v>
          </cell>
          <cell r="AO776">
            <v>0</v>
          </cell>
          <cell r="AP776"/>
          <cell r="AQ776">
            <v>0</v>
          </cell>
          <cell r="AR776"/>
          <cell r="AS776"/>
          <cell r="AT776"/>
          <cell r="AU776"/>
          <cell r="AV776"/>
          <cell r="AW776"/>
          <cell r="AX776"/>
          <cell r="AY776"/>
          <cell r="AZ776"/>
          <cell r="BA776"/>
          <cell r="BB776"/>
          <cell r="BC776"/>
          <cell r="BD776"/>
          <cell r="BE776"/>
          <cell r="BF776" t="str">
            <v xml:space="preserve">ทราย </v>
          </cell>
          <cell r="BG776"/>
          <cell r="BH776"/>
        </row>
        <row r="777">
          <cell r="G777">
            <v>811260</v>
          </cell>
          <cell r="H777"/>
          <cell r="I777"/>
          <cell r="J777">
            <v>2.76</v>
          </cell>
          <cell r="K777">
            <v>2.76</v>
          </cell>
          <cell r="L777"/>
          <cell r="M777"/>
          <cell r="N777" t="str">
            <v>ให้ชาวไร่เช่า</v>
          </cell>
          <cell r="O777" t="str">
            <v>แผนปลูกยูคา64/65</v>
          </cell>
          <cell r="P777"/>
          <cell r="Q777"/>
          <cell r="R777">
            <v>2.76</v>
          </cell>
          <cell r="S777"/>
          <cell r="T777"/>
          <cell r="U777"/>
          <cell r="V777"/>
          <cell r="W777">
            <v>0</v>
          </cell>
          <cell r="X777"/>
          <cell r="Y777"/>
          <cell r="Z777"/>
          <cell r="AA777"/>
          <cell r="AB777"/>
          <cell r="AC777"/>
          <cell r="AD777"/>
          <cell r="AE777"/>
          <cell r="AF777"/>
          <cell r="AG777">
            <v>0</v>
          </cell>
          <cell r="AH777"/>
          <cell r="AI777"/>
          <cell r="AJ777"/>
          <cell r="AK777"/>
          <cell r="AL777">
            <v>0</v>
          </cell>
          <cell r="AM777"/>
          <cell r="AN777">
            <v>0</v>
          </cell>
          <cell r="AO777">
            <v>0</v>
          </cell>
          <cell r="AP777"/>
          <cell r="AQ777">
            <v>0</v>
          </cell>
          <cell r="AR777"/>
          <cell r="AS777"/>
          <cell r="AT777"/>
          <cell r="AU777"/>
          <cell r="AV777"/>
          <cell r="AW777"/>
          <cell r="AX777"/>
          <cell r="AY777"/>
          <cell r="AZ777"/>
          <cell r="BA777"/>
          <cell r="BB777"/>
          <cell r="BC777"/>
          <cell r="BD777"/>
          <cell r="BE777"/>
          <cell r="BF777" t="str">
            <v xml:space="preserve">ทราย </v>
          </cell>
          <cell r="BG777"/>
          <cell r="BH777"/>
        </row>
        <row r="778">
          <cell r="G778">
            <v>811261</v>
          </cell>
          <cell r="H778"/>
          <cell r="I778"/>
          <cell r="J778">
            <v>25</v>
          </cell>
          <cell r="K778">
            <v>25</v>
          </cell>
          <cell r="L778"/>
          <cell r="M778"/>
          <cell r="N778" t="str">
            <v>ให้ชาวไร่เช่า</v>
          </cell>
          <cell r="O778" t="str">
            <v>แผนปลูกยูคา64/65</v>
          </cell>
          <cell r="P778"/>
          <cell r="Q778"/>
          <cell r="R778">
            <v>25</v>
          </cell>
          <cell r="S778"/>
          <cell r="T778"/>
          <cell r="U778"/>
          <cell r="V778"/>
          <cell r="W778">
            <v>0</v>
          </cell>
          <cell r="X778"/>
          <cell r="Y778"/>
          <cell r="Z778"/>
          <cell r="AA778"/>
          <cell r="AB778"/>
          <cell r="AC778"/>
          <cell r="AD778"/>
          <cell r="AE778"/>
          <cell r="AF778"/>
          <cell r="AG778">
            <v>0</v>
          </cell>
          <cell r="AH778"/>
          <cell r="AI778"/>
          <cell r="AJ778"/>
          <cell r="AK778"/>
          <cell r="AL778">
            <v>0</v>
          </cell>
          <cell r="AM778"/>
          <cell r="AN778">
            <v>0</v>
          </cell>
          <cell r="AO778">
            <v>0</v>
          </cell>
          <cell r="AP778"/>
          <cell r="AQ778">
            <v>0</v>
          </cell>
          <cell r="AR778"/>
          <cell r="AS778"/>
          <cell r="AT778"/>
          <cell r="AU778"/>
          <cell r="AV778"/>
          <cell r="AW778"/>
          <cell r="AX778"/>
          <cell r="AY778"/>
          <cell r="AZ778"/>
          <cell r="BA778"/>
          <cell r="BB778"/>
          <cell r="BC778"/>
          <cell r="BD778"/>
          <cell r="BE778"/>
          <cell r="BF778" t="str">
            <v xml:space="preserve">ทราย </v>
          </cell>
          <cell r="BG778"/>
          <cell r="BH778"/>
        </row>
        <row r="779">
          <cell r="G779">
            <v>811262</v>
          </cell>
          <cell r="H779"/>
          <cell r="I779"/>
          <cell r="J779">
            <v>24.82</v>
          </cell>
          <cell r="K779">
            <v>24.82</v>
          </cell>
          <cell r="L779"/>
          <cell r="M779"/>
          <cell r="N779" t="str">
            <v>ให้ชาวไร่เช่า</v>
          </cell>
          <cell r="O779" t="str">
            <v>แผนปลูกยูคา64/65</v>
          </cell>
          <cell r="P779"/>
          <cell r="Q779"/>
          <cell r="R779">
            <v>24.82</v>
          </cell>
          <cell r="S779"/>
          <cell r="T779"/>
          <cell r="U779"/>
          <cell r="V779"/>
          <cell r="W779">
            <v>0</v>
          </cell>
          <cell r="X779"/>
          <cell r="Y779"/>
          <cell r="Z779"/>
          <cell r="AA779"/>
          <cell r="AB779"/>
          <cell r="AC779"/>
          <cell r="AD779"/>
          <cell r="AE779"/>
          <cell r="AF779"/>
          <cell r="AG779">
            <v>0</v>
          </cell>
          <cell r="AH779"/>
          <cell r="AI779"/>
          <cell r="AJ779"/>
          <cell r="AK779"/>
          <cell r="AL779">
            <v>0</v>
          </cell>
          <cell r="AM779"/>
          <cell r="AN779">
            <v>0</v>
          </cell>
          <cell r="AO779">
            <v>0</v>
          </cell>
          <cell r="AP779"/>
          <cell r="AQ779">
            <v>0</v>
          </cell>
          <cell r="AR779"/>
          <cell r="AS779"/>
          <cell r="AT779"/>
          <cell r="AU779"/>
          <cell r="AV779"/>
          <cell r="AW779"/>
          <cell r="AX779"/>
          <cell r="AY779"/>
          <cell r="AZ779"/>
          <cell r="BA779"/>
          <cell r="BB779"/>
          <cell r="BC779"/>
          <cell r="BD779"/>
          <cell r="BE779"/>
          <cell r="BF779" t="str">
            <v xml:space="preserve">ทราย </v>
          </cell>
          <cell r="BG779"/>
          <cell r="BH779"/>
        </row>
        <row r="780">
          <cell r="G780">
            <v>811518</v>
          </cell>
          <cell r="H780"/>
          <cell r="I780"/>
          <cell r="J780">
            <v>26.21</v>
          </cell>
          <cell r="K780">
            <v>26.21</v>
          </cell>
          <cell r="L780"/>
          <cell r="M780"/>
          <cell r="N780" t="str">
            <v>ให้ชาวไร่เช่า</v>
          </cell>
          <cell r="O780"/>
          <cell r="P780"/>
          <cell r="Q780"/>
          <cell r="R780">
            <v>26.21</v>
          </cell>
          <cell r="S780"/>
          <cell r="T780"/>
          <cell r="U780"/>
          <cell r="V780"/>
          <cell r="W780">
            <v>0</v>
          </cell>
          <cell r="X780"/>
          <cell r="Y780"/>
          <cell r="Z780"/>
          <cell r="AA780"/>
          <cell r="AB780"/>
          <cell r="AC780"/>
          <cell r="AD780"/>
          <cell r="AE780"/>
          <cell r="AF780"/>
          <cell r="AG780">
            <v>0</v>
          </cell>
          <cell r="AH780"/>
          <cell r="AI780"/>
          <cell r="AJ780"/>
          <cell r="AK780"/>
          <cell r="AL780" t="str">
            <v>Rain</v>
          </cell>
          <cell r="AM780"/>
          <cell r="AN780">
            <v>0</v>
          </cell>
          <cell r="AO780">
            <v>0</v>
          </cell>
          <cell r="AP780"/>
          <cell r="AQ780">
            <v>0</v>
          </cell>
          <cell r="AR780"/>
          <cell r="AS780"/>
          <cell r="AT780"/>
          <cell r="AU780"/>
          <cell r="AV780"/>
          <cell r="AW780"/>
          <cell r="AX780"/>
          <cell r="AY780"/>
          <cell r="AZ780"/>
          <cell r="BA780"/>
          <cell r="BB780"/>
          <cell r="BC780"/>
          <cell r="BD780"/>
          <cell r="BE780"/>
          <cell r="BF780" t="str">
            <v xml:space="preserve">ทราย </v>
          </cell>
          <cell r="BG780"/>
          <cell r="BH780"/>
        </row>
        <row r="781">
          <cell r="G781">
            <v>805701</v>
          </cell>
          <cell r="H781"/>
          <cell r="I781"/>
          <cell r="J781">
            <v>35.19</v>
          </cell>
          <cell r="K781">
            <v>35.19</v>
          </cell>
          <cell r="L781"/>
          <cell r="M781"/>
          <cell r="N781" t="str">
            <v>อ้อยตอ 1</v>
          </cell>
          <cell r="O781"/>
          <cell r="P781"/>
          <cell r="Q781">
            <v>0</v>
          </cell>
          <cell r="R781"/>
          <cell r="S781"/>
          <cell r="T781"/>
          <cell r="U781">
            <v>35.19</v>
          </cell>
          <cell r="V781"/>
          <cell r="W781">
            <v>35.19</v>
          </cell>
          <cell r="X781">
            <v>457.46999999999997</v>
          </cell>
          <cell r="Y781">
            <v>13</v>
          </cell>
          <cell r="Z781">
            <v>14860.033199999998</v>
          </cell>
          <cell r="AA781">
            <v>422.28</v>
          </cell>
          <cell r="AB781">
            <v>422.28</v>
          </cell>
          <cell r="AC781">
            <v>12</v>
          </cell>
          <cell r="AD781">
            <v>422.28</v>
          </cell>
          <cell r="AE781">
            <v>12</v>
          </cell>
          <cell r="AF781"/>
          <cell r="AG781">
            <v>16.145211707871553</v>
          </cell>
          <cell r="AH781">
            <v>242526</v>
          </cell>
          <cell r="AI781" t="str">
            <v>อ้อยตอ 1</v>
          </cell>
          <cell r="AJ781" t="str">
            <v>อ้อยตอ</v>
          </cell>
          <cell r="AK781"/>
          <cell r="AL781" t="str">
            <v>Sup</v>
          </cell>
          <cell r="AM781" t="str">
            <v>บาดาล</v>
          </cell>
          <cell r="AN781">
            <v>16021</v>
          </cell>
          <cell r="AO781">
            <v>1602.1000000000001</v>
          </cell>
          <cell r="AP781"/>
          <cell r="AQ781" t="str">
            <v>เจาะบ่อบาดาล+โซล่าเซลล์</v>
          </cell>
          <cell r="AR781" t="str">
            <v>Fully</v>
          </cell>
          <cell r="AS781">
            <v>0</v>
          </cell>
          <cell r="AT781"/>
          <cell r="AU781"/>
          <cell r="AV781"/>
          <cell r="AW781">
            <v>35.19</v>
          </cell>
          <cell r="AX781" t="str">
            <v>น้ำหยดFix</v>
          </cell>
          <cell r="AY781" t="str">
            <v>เครื่องยนต์/โซล่าเซลล์</v>
          </cell>
          <cell r="AZ781" t="str">
            <v>ทำเอง รายวัน</v>
          </cell>
          <cell r="BA781" t="str">
            <v>&gt;4</v>
          </cell>
          <cell r="BB781" t="str">
            <v>yes</v>
          </cell>
          <cell r="BC781" t="str">
            <v>KK-3</v>
          </cell>
          <cell r="BD781">
            <v>1.85</v>
          </cell>
          <cell r="BE781" t="str">
            <v>คู่</v>
          </cell>
          <cell r="BF781" t="str">
            <v>เหนียว</v>
          </cell>
          <cell r="BG781" t="str">
            <v>ผ่าน</v>
          </cell>
          <cell r="BH781" t="str">
            <v>รถตัด</v>
          </cell>
        </row>
        <row r="782">
          <cell r="G782">
            <v>805702</v>
          </cell>
          <cell r="H782"/>
          <cell r="I782"/>
          <cell r="J782">
            <v>4.29</v>
          </cell>
          <cell r="K782">
            <v>4.29</v>
          </cell>
          <cell r="L782"/>
          <cell r="M782"/>
          <cell r="N782" t="str">
            <v>ให้ชาวไร่เช่า</v>
          </cell>
          <cell r="O782"/>
          <cell r="P782"/>
          <cell r="Q782">
            <v>0</v>
          </cell>
          <cell r="R782">
            <v>4.29</v>
          </cell>
          <cell r="S782"/>
          <cell r="T782"/>
          <cell r="U782"/>
          <cell r="V782"/>
          <cell r="W782">
            <v>0</v>
          </cell>
          <cell r="X782"/>
          <cell r="Y782"/>
          <cell r="Z782"/>
          <cell r="AA782"/>
          <cell r="AB782"/>
          <cell r="AC782"/>
          <cell r="AD782"/>
          <cell r="AE782"/>
          <cell r="AF782"/>
          <cell r="AG782">
            <v>0</v>
          </cell>
          <cell r="AH782"/>
          <cell r="AI782"/>
          <cell r="AJ782"/>
          <cell r="AK782"/>
          <cell r="AL782">
            <v>0</v>
          </cell>
          <cell r="AM782"/>
          <cell r="AN782">
            <v>0</v>
          </cell>
          <cell r="AO782">
            <v>0</v>
          </cell>
          <cell r="AP782"/>
          <cell r="AQ782">
            <v>0</v>
          </cell>
          <cell r="AR782"/>
          <cell r="AS782"/>
          <cell r="AT782"/>
          <cell r="AU782"/>
          <cell r="AV782"/>
          <cell r="AW782"/>
          <cell r="AX782"/>
          <cell r="AY782"/>
          <cell r="AZ782"/>
          <cell r="BA782"/>
          <cell r="BB782"/>
          <cell r="BC782"/>
          <cell r="BD782"/>
          <cell r="BE782"/>
          <cell r="BF782" t="str">
            <v>เหนียว</v>
          </cell>
          <cell r="BG782"/>
          <cell r="BH782"/>
        </row>
        <row r="783">
          <cell r="G783">
            <v>805703</v>
          </cell>
          <cell r="H783"/>
          <cell r="I783"/>
          <cell r="J783">
            <v>3.24</v>
          </cell>
          <cell r="K783">
            <v>3.24</v>
          </cell>
          <cell r="L783"/>
          <cell r="M783"/>
          <cell r="N783" t="str">
            <v>Cane yard</v>
          </cell>
          <cell r="O783" t="str">
            <v>ถนน</v>
          </cell>
          <cell r="P783">
            <v>3.24</v>
          </cell>
          <cell r="Q783">
            <v>0</v>
          </cell>
          <cell r="R783"/>
          <cell r="S783"/>
          <cell r="T783"/>
          <cell r="U783"/>
          <cell r="V783"/>
          <cell r="W783">
            <v>0</v>
          </cell>
          <cell r="X783"/>
          <cell r="Y783"/>
          <cell r="Z783"/>
          <cell r="AA783"/>
          <cell r="AB783"/>
          <cell r="AC783"/>
          <cell r="AD783"/>
          <cell r="AE783"/>
          <cell r="AF783"/>
          <cell r="AG783">
            <v>0</v>
          </cell>
          <cell r="AH783"/>
          <cell r="AI783"/>
          <cell r="AJ783"/>
          <cell r="AK783"/>
          <cell r="AL783">
            <v>0</v>
          </cell>
          <cell r="AM783"/>
          <cell r="AN783">
            <v>0</v>
          </cell>
          <cell r="AO783">
            <v>0</v>
          </cell>
          <cell r="AP783"/>
          <cell r="AQ783">
            <v>0</v>
          </cell>
          <cell r="AR783"/>
          <cell r="AS783"/>
          <cell r="AT783"/>
          <cell r="AU783"/>
          <cell r="AV783"/>
          <cell r="AW783"/>
          <cell r="AX783"/>
          <cell r="AY783"/>
          <cell r="AZ783"/>
          <cell r="BA783"/>
          <cell r="BB783"/>
          <cell r="BC783"/>
          <cell r="BD783"/>
          <cell r="BE783"/>
          <cell r="BF783" t="str">
            <v>เหนียว</v>
          </cell>
          <cell r="BG783"/>
          <cell r="BH783"/>
        </row>
        <row r="784">
          <cell r="G784">
            <v>805704</v>
          </cell>
          <cell r="H784"/>
          <cell r="I784"/>
          <cell r="J784">
            <v>48.09</v>
          </cell>
          <cell r="K784">
            <v>31.02</v>
          </cell>
          <cell r="L784"/>
          <cell r="M784"/>
          <cell r="N784" t="str">
            <v>อ้อยน้ำราด</v>
          </cell>
          <cell r="O784"/>
          <cell r="P784"/>
          <cell r="Q784">
            <v>0</v>
          </cell>
          <cell r="R784"/>
          <cell r="S784"/>
          <cell r="T784"/>
          <cell r="U784">
            <v>31.02</v>
          </cell>
          <cell r="V784"/>
          <cell r="W784">
            <v>31.02</v>
          </cell>
          <cell r="X784">
            <v>403.26</v>
          </cell>
          <cell r="Y784">
            <v>13</v>
          </cell>
          <cell r="Z784">
            <v>13471.365599999999</v>
          </cell>
          <cell r="AA784">
            <v>434.28</v>
          </cell>
          <cell r="AB784">
            <v>434.28</v>
          </cell>
          <cell r="AC784">
            <v>14</v>
          </cell>
          <cell r="AD784">
            <v>434.28</v>
          </cell>
          <cell r="AE784">
            <v>14</v>
          </cell>
          <cell r="AF784"/>
          <cell r="AG784">
            <v>11.038620689655172</v>
          </cell>
          <cell r="AH784">
            <v>242541</v>
          </cell>
          <cell r="AI784" t="str">
            <v>อ้อยน้ำราด</v>
          </cell>
          <cell r="AJ784" t="str">
            <v>อ้อยปลูก</v>
          </cell>
          <cell r="AK784"/>
          <cell r="AL784" t="str">
            <v>Sup</v>
          </cell>
          <cell r="AM784" t="str">
            <v>บาดาล</v>
          </cell>
          <cell r="AN784">
            <v>20539</v>
          </cell>
          <cell r="AO784">
            <v>6161.7</v>
          </cell>
          <cell r="AP784"/>
          <cell r="AQ784" t="str">
            <v>เจาะบ่อบาดาล+โซล่าเซลล์</v>
          </cell>
          <cell r="AR784" t="str">
            <v>Sup</v>
          </cell>
          <cell r="AS784">
            <v>0</v>
          </cell>
          <cell r="AT784"/>
          <cell r="AU784"/>
          <cell r="AV784"/>
          <cell r="AW784">
            <v>31.02</v>
          </cell>
          <cell r="AX784" t="str">
            <v>น้ำหยดFix</v>
          </cell>
          <cell r="AY784" t="str">
            <v>ระบบไฟฟ้า</v>
          </cell>
          <cell r="AZ784" t="str">
            <v>ทำเอง รายวัน</v>
          </cell>
          <cell r="BA784">
            <v>4</v>
          </cell>
          <cell r="BB784" t="str">
            <v>yes</v>
          </cell>
          <cell r="BC784" t="str">
            <v>KK-3</v>
          </cell>
          <cell r="BD784">
            <v>1.85</v>
          </cell>
          <cell r="BE784" t="str">
            <v>เดี่ยว</v>
          </cell>
          <cell r="BF784" t="str">
            <v>เหนียว</v>
          </cell>
          <cell r="BG784" t="str">
            <v>ผ่าน</v>
          </cell>
          <cell r="BH784" t="str">
            <v>รถตัด</v>
          </cell>
        </row>
        <row r="785">
          <cell r="G785">
            <v>805705</v>
          </cell>
          <cell r="H785"/>
          <cell r="I785"/>
          <cell r="J785">
            <v>26.1</v>
          </cell>
          <cell r="K785">
            <v>26.1</v>
          </cell>
          <cell r="L785"/>
          <cell r="M785"/>
          <cell r="N785" t="str">
            <v>ให้ชาวไร่เช่า</v>
          </cell>
          <cell r="O785"/>
          <cell r="P785"/>
          <cell r="Q785">
            <v>0</v>
          </cell>
          <cell r="R785">
            <v>26.1</v>
          </cell>
          <cell r="S785"/>
          <cell r="T785"/>
          <cell r="U785"/>
          <cell r="V785"/>
          <cell r="W785">
            <v>0</v>
          </cell>
          <cell r="X785">
            <v>0</v>
          </cell>
          <cell r="Y785"/>
          <cell r="Z785"/>
          <cell r="AA785"/>
          <cell r="AB785"/>
          <cell r="AC785"/>
          <cell r="AD785"/>
          <cell r="AE785"/>
          <cell r="AF785"/>
          <cell r="AG785">
            <v>4.2107279693486586</v>
          </cell>
          <cell r="AH785"/>
          <cell r="AI785" t="str">
            <v>พักดิน</v>
          </cell>
          <cell r="AJ785" t="str">
            <v>พักดิน</v>
          </cell>
          <cell r="AK785"/>
          <cell r="AL785" t="str">
            <v>Sup</v>
          </cell>
          <cell r="AM785" t="str">
            <v>บาดาล</v>
          </cell>
          <cell r="AN785">
            <v>0</v>
          </cell>
          <cell r="AO785">
            <v>0</v>
          </cell>
          <cell r="AP785"/>
          <cell r="AQ785">
            <v>0</v>
          </cell>
          <cell r="AR785" t="str">
            <v>Fully</v>
          </cell>
          <cell r="AS785">
            <v>0</v>
          </cell>
          <cell r="AT785"/>
          <cell r="AU785"/>
          <cell r="AV785"/>
          <cell r="AW785">
            <v>0</v>
          </cell>
          <cell r="AX785" t="str">
            <v>น้ำหยดMove</v>
          </cell>
          <cell r="AY785"/>
          <cell r="AZ785" t="str">
            <v>บ่อบาล9</v>
          </cell>
          <cell r="BA785">
            <v>4</v>
          </cell>
          <cell r="BB785" t="str">
            <v>yes</v>
          </cell>
          <cell r="BC785" t="str">
            <v>KK-3</v>
          </cell>
          <cell r="BD785">
            <v>1.85</v>
          </cell>
          <cell r="BE785" t="str">
            <v>คู่</v>
          </cell>
          <cell r="BF785" t="str">
            <v xml:space="preserve">ทราย </v>
          </cell>
          <cell r="BG785"/>
          <cell r="BH785"/>
        </row>
        <row r="786">
          <cell r="G786">
            <v>805707</v>
          </cell>
          <cell r="H786"/>
          <cell r="I786"/>
          <cell r="J786">
            <v>15.01</v>
          </cell>
          <cell r="K786">
            <v>15.01</v>
          </cell>
          <cell r="L786"/>
          <cell r="M786"/>
          <cell r="N786" t="str">
            <v>ให้ชาวไร่เช่า</v>
          </cell>
          <cell r="O786"/>
          <cell r="P786"/>
          <cell r="Q786">
            <v>0</v>
          </cell>
          <cell r="R786">
            <v>15.01</v>
          </cell>
          <cell r="S786"/>
          <cell r="T786"/>
          <cell r="U786"/>
          <cell r="V786"/>
          <cell r="W786">
            <v>0</v>
          </cell>
          <cell r="X786">
            <v>0</v>
          </cell>
          <cell r="Y786"/>
          <cell r="Z786"/>
          <cell r="AA786"/>
          <cell r="AB786"/>
          <cell r="AC786"/>
          <cell r="AD786"/>
          <cell r="AE786"/>
          <cell r="AF786"/>
          <cell r="AG786">
            <v>4.6748834110592936</v>
          </cell>
          <cell r="AH786"/>
          <cell r="AI786" t="str">
            <v>พักดิน</v>
          </cell>
          <cell r="AJ786" t="str">
            <v>พักดิน</v>
          </cell>
          <cell r="AK786"/>
          <cell r="AL786" t="str">
            <v>Sup</v>
          </cell>
          <cell r="AM786" t="str">
            <v>สระ</v>
          </cell>
          <cell r="AN786">
            <v>0</v>
          </cell>
          <cell r="AO786">
            <v>0</v>
          </cell>
          <cell r="AP786"/>
          <cell r="AQ786">
            <v>0</v>
          </cell>
          <cell r="AR786"/>
          <cell r="AS786"/>
          <cell r="AT786"/>
          <cell r="AU786"/>
          <cell r="AV786"/>
          <cell r="AW786"/>
          <cell r="AX786"/>
          <cell r="AY786"/>
          <cell r="AZ786"/>
          <cell r="BA786"/>
          <cell r="BB786"/>
          <cell r="BC786"/>
          <cell r="BD786"/>
          <cell r="BE786"/>
          <cell r="BF786" t="str">
            <v xml:space="preserve">ทราย </v>
          </cell>
          <cell r="BG786"/>
          <cell r="BH786"/>
        </row>
        <row r="787">
          <cell r="G787">
            <v>805708</v>
          </cell>
          <cell r="H787"/>
          <cell r="I787"/>
          <cell r="J787">
            <v>14.72</v>
          </cell>
          <cell r="K787">
            <v>14.72</v>
          </cell>
          <cell r="L787"/>
          <cell r="M787"/>
          <cell r="N787" t="str">
            <v>ให้ชาวไร่เช่า</v>
          </cell>
          <cell r="O787"/>
          <cell r="P787"/>
          <cell r="Q787">
            <v>0</v>
          </cell>
          <cell r="R787">
            <v>14.72</v>
          </cell>
          <cell r="S787"/>
          <cell r="T787"/>
          <cell r="U787"/>
          <cell r="V787"/>
          <cell r="W787">
            <v>0</v>
          </cell>
          <cell r="X787">
            <v>0</v>
          </cell>
          <cell r="Y787"/>
          <cell r="Z787"/>
          <cell r="AA787"/>
          <cell r="AB787"/>
          <cell r="AC787"/>
          <cell r="AD787"/>
          <cell r="AE787"/>
          <cell r="AF787"/>
          <cell r="AG787">
            <v>0</v>
          </cell>
          <cell r="AH787"/>
          <cell r="AI787"/>
          <cell r="AJ787"/>
          <cell r="AK787"/>
          <cell r="AL787" t="str">
            <v>Sup</v>
          </cell>
          <cell r="AM787" t="str">
            <v>บาดาล</v>
          </cell>
          <cell r="AN787">
            <v>0</v>
          </cell>
          <cell r="AO787">
            <v>0</v>
          </cell>
          <cell r="AP787"/>
          <cell r="AQ787">
            <v>0</v>
          </cell>
          <cell r="AR787"/>
          <cell r="AS787"/>
          <cell r="AT787"/>
          <cell r="AU787"/>
          <cell r="AV787"/>
          <cell r="AW787"/>
          <cell r="AX787"/>
          <cell r="AY787"/>
          <cell r="AZ787"/>
          <cell r="BA787"/>
          <cell r="BB787"/>
          <cell r="BC787"/>
          <cell r="BD787"/>
          <cell r="BE787"/>
          <cell r="BF787" t="str">
            <v xml:space="preserve">ทราย </v>
          </cell>
          <cell r="BG787"/>
          <cell r="BH787"/>
        </row>
        <row r="788">
          <cell r="G788">
            <v>805709</v>
          </cell>
          <cell r="H788"/>
          <cell r="I788"/>
          <cell r="J788">
            <v>11.36</v>
          </cell>
          <cell r="K788">
            <v>11.36</v>
          </cell>
          <cell r="L788"/>
          <cell r="M788"/>
          <cell r="N788" t="str">
            <v>อ้อยตอ 2</v>
          </cell>
          <cell r="O788"/>
          <cell r="P788"/>
          <cell r="Q788">
            <v>0</v>
          </cell>
          <cell r="R788"/>
          <cell r="S788"/>
          <cell r="T788"/>
          <cell r="U788">
            <v>11.36</v>
          </cell>
          <cell r="V788"/>
          <cell r="W788">
            <v>11.36</v>
          </cell>
          <cell r="X788">
            <v>130.63999999999999</v>
          </cell>
          <cell r="Y788">
            <v>11.5</v>
          </cell>
          <cell r="Z788">
            <v>903.34719999999993</v>
          </cell>
          <cell r="AA788">
            <v>79.52</v>
          </cell>
          <cell r="AB788">
            <v>79.52</v>
          </cell>
          <cell r="AC788">
            <v>7</v>
          </cell>
          <cell r="AD788">
            <v>79.52</v>
          </cell>
          <cell r="AE788">
            <v>7</v>
          </cell>
          <cell r="AF788"/>
          <cell r="AG788">
            <v>12.47799295774648</v>
          </cell>
          <cell r="AH788">
            <v>242532</v>
          </cell>
          <cell r="AI788" t="str">
            <v>อ้อยตอ 2</v>
          </cell>
          <cell r="AJ788" t="str">
            <v>อ้อยตอ</v>
          </cell>
          <cell r="AK788"/>
          <cell r="AL788" t="str">
            <v>Fully</v>
          </cell>
          <cell r="AM788" t="str">
            <v>บาดาล</v>
          </cell>
          <cell r="AN788">
            <v>0</v>
          </cell>
          <cell r="AO788">
            <v>0</v>
          </cell>
          <cell r="AP788"/>
          <cell r="AQ788">
            <v>0</v>
          </cell>
          <cell r="AR788" t="str">
            <v>Sup</v>
          </cell>
          <cell r="AS788">
            <v>0</v>
          </cell>
          <cell r="AT788"/>
          <cell r="AU788"/>
          <cell r="AV788"/>
          <cell r="AW788">
            <v>11.36</v>
          </cell>
          <cell r="AX788" t="str">
            <v>น้ำหยดFix</v>
          </cell>
          <cell r="AY788" t="str">
            <v>เครื่องยนต์</v>
          </cell>
          <cell r="AZ788" t="str">
            <v>ทำเอง รายวัน</v>
          </cell>
          <cell r="BA788">
            <v>2</v>
          </cell>
          <cell r="BB788" t="str">
            <v>yes</v>
          </cell>
          <cell r="BC788" t="str">
            <v>KK-3</v>
          </cell>
          <cell r="BD788">
            <v>1.85</v>
          </cell>
          <cell r="BE788" t="str">
            <v>คู่</v>
          </cell>
          <cell r="BF788" t="str">
            <v>เหนียว</v>
          </cell>
          <cell r="BG788" t="str">
            <v>ผ่าน</v>
          </cell>
          <cell r="BH788" t="str">
            <v>รถตัด</v>
          </cell>
        </row>
        <row r="789">
          <cell r="G789">
            <v>805710</v>
          </cell>
          <cell r="H789"/>
          <cell r="I789"/>
          <cell r="J789">
            <v>4.92</v>
          </cell>
          <cell r="K789">
            <v>4.92</v>
          </cell>
          <cell r="L789"/>
          <cell r="M789"/>
          <cell r="N789" t="str">
            <v>อ้อยตุลาคม</v>
          </cell>
          <cell r="O789"/>
          <cell r="P789"/>
          <cell r="Q789">
            <v>0</v>
          </cell>
          <cell r="R789"/>
          <cell r="S789"/>
          <cell r="T789"/>
          <cell r="U789">
            <v>4.92</v>
          </cell>
          <cell r="V789"/>
          <cell r="W789">
            <v>4.92</v>
          </cell>
          <cell r="X789">
            <v>78.72</v>
          </cell>
          <cell r="Y789">
            <v>16</v>
          </cell>
          <cell r="Z789">
            <v>338.88959999999997</v>
          </cell>
          <cell r="AA789">
            <v>68.88</v>
          </cell>
          <cell r="AB789">
            <v>68.88</v>
          </cell>
          <cell r="AC789">
            <v>14</v>
          </cell>
          <cell r="AD789">
            <v>68.88</v>
          </cell>
          <cell r="AE789">
            <v>14</v>
          </cell>
          <cell r="AF789"/>
          <cell r="AG789">
            <v>0</v>
          </cell>
          <cell r="AH789">
            <v>242501</v>
          </cell>
          <cell r="AI789" t="str">
            <v>อ้อยตุลาคม</v>
          </cell>
          <cell r="AJ789" t="str">
            <v>อ้อยปลูก</v>
          </cell>
          <cell r="AK789"/>
          <cell r="AL789" t="str">
            <v>Rain</v>
          </cell>
          <cell r="AM789"/>
          <cell r="AN789">
            <v>0</v>
          </cell>
          <cell r="AO789">
            <v>0</v>
          </cell>
          <cell r="AP789"/>
          <cell r="AQ789">
            <v>0</v>
          </cell>
          <cell r="AR789" t="str">
            <v>Sup</v>
          </cell>
          <cell r="AS789">
            <v>0</v>
          </cell>
          <cell r="AT789"/>
          <cell r="AU789"/>
          <cell r="AV789"/>
          <cell r="AW789">
            <v>4.92</v>
          </cell>
          <cell r="AX789" t="str">
            <v>น้ำหยดFix</v>
          </cell>
          <cell r="AY789" t="str">
            <v>เครื่องยนต์</v>
          </cell>
          <cell r="AZ789" t="str">
            <v>ทำเอง รายวัน</v>
          </cell>
          <cell r="BA789">
            <v>2</v>
          </cell>
          <cell r="BB789" t="str">
            <v>yes</v>
          </cell>
          <cell r="BC789" t="str">
            <v>PK-3</v>
          </cell>
          <cell r="BD789">
            <v>1.85</v>
          </cell>
          <cell r="BE789" t="str">
            <v>คู่</v>
          </cell>
          <cell r="BF789" t="str">
            <v>เหนียว</v>
          </cell>
          <cell r="BG789" t="str">
            <v>ผ่าน</v>
          </cell>
          <cell r="BH789" t="str">
            <v>รถตัด</v>
          </cell>
        </row>
        <row r="790">
          <cell r="G790">
            <v>805711</v>
          </cell>
          <cell r="H790"/>
          <cell r="I790"/>
          <cell r="J790">
            <v>5.03</v>
          </cell>
          <cell r="K790">
            <v>5.03</v>
          </cell>
          <cell r="L790"/>
          <cell r="M790"/>
          <cell r="N790" t="str">
            <v>ให้ชาวไร่เช่า</v>
          </cell>
          <cell r="O790"/>
          <cell r="P790"/>
          <cell r="Q790">
            <v>0</v>
          </cell>
          <cell r="R790">
            <v>5.03</v>
          </cell>
          <cell r="S790"/>
          <cell r="T790"/>
          <cell r="U790"/>
          <cell r="V790"/>
          <cell r="W790">
            <v>0</v>
          </cell>
          <cell r="X790"/>
          <cell r="Y790"/>
          <cell r="Z790"/>
          <cell r="AA790"/>
          <cell r="AB790"/>
          <cell r="AC790"/>
          <cell r="AD790"/>
          <cell r="AE790"/>
          <cell r="AF790"/>
          <cell r="AG790">
            <v>0</v>
          </cell>
          <cell r="AH790"/>
          <cell r="AI790"/>
          <cell r="AJ790"/>
          <cell r="AK790"/>
          <cell r="AL790">
            <v>0</v>
          </cell>
          <cell r="AM790"/>
          <cell r="AN790">
            <v>0</v>
          </cell>
          <cell r="AO790">
            <v>0</v>
          </cell>
          <cell r="AP790"/>
          <cell r="AQ790">
            <v>0</v>
          </cell>
          <cell r="AR790"/>
          <cell r="AS790"/>
          <cell r="AT790"/>
          <cell r="AU790"/>
          <cell r="AV790"/>
          <cell r="AW790"/>
          <cell r="AX790"/>
          <cell r="AY790"/>
          <cell r="AZ790"/>
          <cell r="BA790"/>
          <cell r="BB790"/>
          <cell r="BC790"/>
          <cell r="BD790"/>
          <cell r="BE790"/>
          <cell r="BF790" t="str">
            <v xml:space="preserve">ทราย </v>
          </cell>
          <cell r="BG790"/>
          <cell r="BH790"/>
        </row>
        <row r="791">
          <cell r="G791">
            <v>805712</v>
          </cell>
          <cell r="H791"/>
          <cell r="I791"/>
          <cell r="J791">
            <v>6.86</v>
          </cell>
          <cell r="K791">
            <v>6.86</v>
          </cell>
          <cell r="L791"/>
          <cell r="M791"/>
          <cell r="N791" t="str">
            <v>อ้อยน้ำราด</v>
          </cell>
          <cell r="O791"/>
          <cell r="P791"/>
          <cell r="Q791">
            <v>0</v>
          </cell>
          <cell r="R791"/>
          <cell r="S791"/>
          <cell r="T791"/>
          <cell r="U791">
            <v>6.86</v>
          </cell>
          <cell r="V791"/>
          <cell r="W791">
            <v>6.86</v>
          </cell>
          <cell r="X791">
            <v>82.320000000000007</v>
          </cell>
          <cell r="Y791">
            <v>12</v>
          </cell>
          <cell r="Z791">
            <v>658.83440000000007</v>
          </cell>
          <cell r="AA791">
            <v>96.04</v>
          </cell>
          <cell r="AB791">
            <v>96.04</v>
          </cell>
          <cell r="AC791">
            <v>14</v>
          </cell>
          <cell r="AD791">
            <v>61.74</v>
          </cell>
          <cell r="AE791">
            <v>9</v>
          </cell>
          <cell r="AF791"/>
          <cell r="AG791">
            <v>4.370262390670554</v>
          </cell>
          <cell r="AH791">
            <v>242569</v>
          </cell>
          <cell r="AI791" t="str">
            <v>อ้อยน้ำราด</v>
          </cell>
          <cell r="AJ791" t="str">
            <v>อ้อยปลูก</v>
          </cell>
          <cell r="AK791"/>
          <cell r="AL791" t="str">
            <v>Fully</v>
          </cell>
          <cell r="AM791" t="str">
            <v>สระ(ท่อใต้ดิน)</v>
          </cell>
          <cell r="AN791">
            <v>0</v>
          </cell>
          <cell r="AO791">
            <v>0</v>
          </cell>
          <cell r="AP791"/>
          <cell r="AQ791">
            <v>0</v>
          </cell>
          <cell r="AR791" t="str">
            <v>Sup</v>
          </cell>
          <cell r="AS791">
            <v>0</v>
          </cell>
          <cell r="AT791"/>
          <cell r="AU791"/>
          <cell r="AV791"/>
          <cell r="AW791">
            <v>6.86</v>
          </cell>
          <cell r="AX791" t="str">
            <v>น้ำหยดFix</v>
          </cell>
          <cell r="AY791" t="str">
            <v>ระบบไฟฟ้า</v>
          </cell>
          <cell r="AZ791" t="str">
            <v>ทำเอง รายวัน</v>
          </cell>
          <cell r="BA791"/>
          <cell r="BB791"/>
          <cell r="BC791" t="str">
            <v>KK-3</v>
          </cell>
          <cell r="BD791">
            <v>1.85</v>
          </cell>
          <cell r="BE791" t="str">
            <v>คู่</v>
          </cell>
          <cell r="BF791" t="str">
            <v>เหนียว</v>
          </cell>
          <cell r="BG791" t="str">
            <v>ผ่าน</v>
          </cell>
          <cell r="BH791" t="str">
            <v>รถตัด</v>
          </cell>
        </row>
        <row r="792">
          <cell r="G792">
            <v>805716</v>
          </cell>
          <cell r="H792"/>
          <cell r="I792"/>
          <cell r="J792">
            <v>53.51</v>
          </cell>
          <cell r="K792">
            <v>53.51</v>
          </cell>
          <cell r="L792"/>
          <cell r="M792"/>
          <cell r="N792" t="str">
            <v>อ้อยตอ 1</v>
          </cell>
          <cell r="O792"/>
          <cell r="P792"/>
          <cell r="Q792">
            <v>0</v>
          </cell>
          <cell r="R792"/>
          <cell r="S792"/>
          <cell r="T792"/>
          <cell r="U792">
            <v>53.51</v>
          </cell>
          <cell r="V792"/>
          <cell r="W792">
            <v>53.51</v>
          </cell>
          <cell r="X792">
            <v>856.16</v>
          </cell>
          <cell r="Y792">
            <v>16</v>
          </cell>
          <cell r="Z792">
            <v>42949.801499999994</v>
          </cell>
          <cell r="AA792">
            <v>802.65</v>
          </cell>
          <cell r="AB792">
            <v>802.65</v>
          </cell>
          <cell r="AC792">
            <v>15</v>
          </cell>
          <cell r="AD792">
            <v>802.65</v>
          </cell>
          <cell r="AE792">
            <v>15</v>
          </cell>
          <cell r="AF792"/>
          <cell r="AG792">
            <v>17.532423846010087</v>
          </cell>
          <cell r="AH792">
            <v>242531</v>
          </cell>
          <cell r="AI792" t="str">
            <v>อ้อยตอ 1</v>
          </cell>
          <cell r="AJ792" t="str">
            <v>อ้อยตอ</v>
          </cell>
          <cell r="AK792"/>
          <cell r="AL792" t="str">
            <v>Fully</v>
          </cell>
          <cell r="AM792"/>
          <cell r="AN792">
            <v>0</v>
          </cell>
          <cell r="AO792">
            <v>0</v>
          </cell>
          <cell r="AP792"/>
          <cell r="AQ792">
            <v>0</v>
          </cell>
          <cell r="AR792" t="str">
            <v>Fully</v>
          </cell>
          <cell r="AS792">
            <v>0</v>
          </cell>
          <cell r="AT792"/>
          <cell r="AU792">
            <v>53.51</v>
          </cell>
          <cell r="AV792"/>
          <cell r="AW792"/>
          <cell r="AX792" t="str">
            <v>ระบบน้ำใต้ดิน</v>
          </cell>
          <cell r="AY792" t="str">
            <v>ระบบไฟฟ้า</v>
          </cell>
          <cell r="AZ792" t="str">
            <v>ทำเอง รายวัน</v>
          </cell>
          <cell r="BA792" t="str">
            <v>&gt;4</v>
          </cell>
          <cell r="BB792" t="str">
            <v>yes</v>
          </cell>
          <cell r="BC792" t="str">
            <v>KK3/UT-15</v>
          </cell>
          <cell r="BD792">
            <v>1.85</v>
          </cell>
          <cell r="BE792" t="str">
            <v>คู่</v>
          </cell>
          <cell r="BF792" t="str">
            <v>เหนียว</v>
          </cell>
          <cell r="BG792" t="str">
            <v>ผ่าน</v>
          </cell>
          <cell r="BH792" t="str">
            <v>รถตัด</v>
          </cell>
        </row>
        <row r="793">
          <cell r="G793">
            <v>805717</v>
          </cell>
          <cell r="H793"/>
          <cell r="I793"/>
          <cell r="J793">
            <v>37.31</v>
          </cell>
          <cell r="K793">
            <v>37.31</v>
          </cell>
          <cell r="L793"/>
          <cell r="M793"/>
          <cell r="N793" t="str">
            <v>ให้ชาวไร่เช่า</v>
          </cell>
          <cell r="O793"/>
          <cell r="P793"/>
          <cell r="Q793">
            <v>0</v>
          </cell>
          <cell r="R793">
            <v>37.31</v>
          </cell>
          <cell r="S793"/>
          <cell r="T793"/>
          <cell r="U793"/>
          <cell r="V793"/>
          <cell r="W793">
            <v>0</v>
          </cell>
          <cell r="X793"/>
          <cell r="Y793"/>
          <cell r="Z793"/>
          <cell r="AA793"/>
          <cell r="AB793"/>
          <cell r="AC793"/>
          <cell r="AD793"/>
          <cell r="AE793"/>
          <cell r="AF793"/>
          <cell r="AG793">
            <v>0</v>
          </cell>
          <cell r="AH793"/>
          <cell r="AI793"/>
          <cell r="AJ793"/>
          <cell r="AK793"/>
          <cell r="AL793" t="str">
            <v>Fully</v>
          </cell>
          <cell r="AM793"/>
          <cell r="AN793">
            <v>0</v>
          </cell>
          <cell r="AO793">
            <v>0</v>
          </cell>
          <cell r="AP793"/>
          <cell r="AQ793">
            <v>0</v>
          </cell>
          <cell r="AR793"/>
          <cell r="AS793"/>
          <cell r="AT793"/>
          <cell r="AU793"/>
          <cell r="AV793"/>
          <cell r="AW793"/>
          <cell r="AX793"/>
          <cell r="AY793"/>
          <cell r="AZ793"/>
          <cell r="BA793"/>
          <cell r="BB793"/>
          <cell r="BC793"/>
          <cell r="BD793"/>
          <cell r="BE793"/>
          <cell r="BF793" t="str">
            <v xml:space="preserve">ทราย </v>
          </cell>
          <cell r="BG793"/>
          <cell r="BH793"/>
        </row>
        <row r="794">
          <cell r="G794">
            <v>805721</v>
          </cell>
          <cell r="H794"/>
          <cell r="I794"/>
          <cell r="J794">
            <v>9.44</v>
          </cell>
          <cell r="K794">
            <v>10.9</v>
          </cell>
          <cell r="L794"/>
          <cell r="M794"/>
          <cell r="N794" t="str">
            <v>อ้อยตุลาคม</v>
          </cell>
          <cell r="O794"/>
          <cell r="P794">
            <v>1.4600000000000009</v>
          </cell>
          <cell r="Q794">
            <v>0</v>
          </cell>
          <cell r="R794"/>
          <cell r="S794"/>
          <cell r="T794"/>
          <cell r="U794">
            <v>9.44</v>
          </cell>
          <cell r="V794"/>
          <cell r="W794">
            <v>9.44</v>
          </cell>
          <cell r="X794">
            <v>151.04</v>
          </cell>
          <cell r="Y794">
            <v>16</v>
          </cell>
          <cell r="Z794">
            <v>1247.5903999999998</v>
          </cell>
          <cell r="AA794">
            <v>132.16</v>
          </cell>
          <cell r="AB794">
            <v>132.16</v>
          </cell>
          <cell r="AC794">
            <v>14</v>
          </cell>
          <cell r="AD794">
            <v>132.16</v>
          </cell>
          <cell r="AE794">
            <v>14</v>
          </cell>
          <cell r="AF794"/>
          <cell r="AG794">
            <v>0</v>
          </cell>
          <cell r="AH794">
            <v>242497</v>
          </cell>
          <cell r="AI794" t="str">
            <v>อ้อยตุลาคม</v>
          </cell>
          <cell r="AJ794" t="str">
            <v>อ้อยปลูก</v>
          </cell>
          <cell r="AK794"/>
          <cell r="AL794" t="str">
            <v>Fully</v>
          </cell>
          <cell r="AM794" t="str">
            <v>บาดาล</v>
          </cell>
          <cell r="AN794">
            <v>0</v>
          </cell>
          <cell r="AO794">
            <v>0</v>
          </cell>
          <cell r="AP794"/>
          <cell r="AQ794">
            <v>0</v>
          </cell>
          <cell r="AR794" t="str">
            <v>Sup</v>
          </cell>
          <cell r="AS794">
            <v>0</v>
          </cell>
          <cell r="AT794"/>
          <cell r="AU794"/>
          <cell r="AV794"/>
          <cell r="AW794">
            <v>9.44</v>
          </cell>
          <cell r="AX794" t="str">
            <v>น้ำหยดFix</v>
          </cell>
          <cell r="AY794" t="str">
            <v>ระบบไฟฟ้า</v>
          </cell>
          <cell r="AZ794" t="str">
            <v>ทำเอง รายวัน</v>
          </cell>
          <cell r="BA794"/>
          <cell r="BB794"/>
          <cell r="BC794" t="str">
            <v>PK-3</v>
          </cell>
          <cell r="BD794">
            <v>1.85</v>
          </cell>
          <cell r="BE794" t="str">
            <v>คู่</v>
          </cell>
          <cell r="BF794" t="str">
            <v>เหนียว</v>
          </cell>
          <cell r="BG794" t="str">
            <v>ผ่าน</v>
          </cell>
          <cell r="BH794" t="str">
            <v>รถตัด</v>
          </cell>
        </row>
        <row r="795">
          <cell r="G795">
            <v>805722</v>
          </cell>
          <cell r="H795"/>
          <cell r="I795"/>
          <cell r="J795">
            <v>25</v>
          </cell>
          <cell r="K795">
            <v>27.14</v>
          </cell>
          <cell r="L795"/>
          <cell r="M795"/>
          <cell r="N795" t="str">
            <v>อ้อยตุลาคม</v>
          </cell>
          <cell r="O795"/>
          <cell r="P795">
            <v>2.1400000000000006</v>
          </cell>
          <cell r="Q795">
            <v>0</v>
          </cell>
          <cell r="R795"/>
          <cell r="S795"/>
          <cell r="T795"/>
          <cell r="U795">
            <v>25</v>
          </cell>
          <cell r="V795"/>
          <cell r="W795">
            <v>25</v>
          </cell>
          <cell r="X795">
            <v>400</v>
          </cell>
          <cell r="Y795">
            <v>16</v>
          </cell>
          <cell r="Z795">
            <v>8750</v>
          </cell>
          <cell r="AA795">
            <v>350</v>
          </cell>
          <cell r="AB795">
            <v>350</v>
          </cell>
          <cell r="AC795">
            <v>14</v>
          </cell>
          <cell r="AD795">
            <v>375</v>
          </cell>
          <cell r="AE795">
            <v>15</v>
          </cell>
          <cell r="AF795"/>
          <cell r="AG795">
            <v>0</v>
          </cell>
          <cell r="AH795">
            <v>242499</v>
          </cell>
          <cell r="AI795" t="str">
            <v>อ้อยตุลาคม</v>
          </cell>
          <cell r="AJ795" t="str">
            <v>อ้อยปลูก</v>
          </cell>
          <cell r="AK795"/>
          <cell r="AL795" t="str">
            <v>Sup</v>
          </cell>
          <cell r="AM795" t="str">
            <v>บาดาล</v>
          </cell>
          <cell r="AN795">
            <v>14881</v>
          </cell>
          <cell r="AO795">
            <v>1488.1000000000001</v>
          </cell>
          <cell r="AP795"/>
          <cell r="AQ795" t="str">
            <v xml:space="preserve">ชุดโซล่าเซลล์  805722 </v>
          </cell>
          <cell r="AR795" t="str">
            <v>Sup</v>
          </cell>
          <cell r="AS795">
            <v>0</v>
          </cell>
          <cell r="AT795"/>
          <cell r="AU795"/>
          <cell r="AV795"/>
          <cell r="AW795">
            <v>25</v>
          </cell>
          <cell r="AX795" t="str">
            <v>น้ำหยดFix</v>
          </cell>
          <cell r="AY795" t="str">
            <v>เครื่องยนต์</v>
          </cell>
          <cell r="AZ795" t="str">
            <v>ทำเอง รายวัน</v>
          </cell>
          <cell r="BA795">
            <v>4</v>
          </cell>
          <cell r="BB795" t="str">
            <v>yes</v>
          </cell>
          <cell r="BC795" t="str">
            <v>PK-3</v>
          </cell>
          <cell r="BD795">
            <v>1.85</v>
          </cell>
          <cell r="BE795" t="str">
            <v>คู่</v>
          </cell>
          <cell r="BF795" t="str">
            <v>เหนียว</v>
          </cell>
          <cell r="BG795" t="str">
            <v>ผ่าน</v>
          </cell>
          <cell r="BH795" t="str">
            <v>รถตัด</v>
          </cell>
        </row>
        <row r="796">
          <cell r="G796">
            <v>805723</v>
          </cell>
          <cell r="H796"/>
          <cell r="I796"/>
          <cell r="J796">
            <v>13.4</v>
          </cell>
          <cell r="K796">
            <v>15.27</v>
          </cell>
          <cell r="L796"/>
          <cell r="M796"/>
          <cell r="N796" t="str">
            <v>อ้อยตุลาคม</v>
          </cell>
          <cell r="O796"/>
          <cell r="P796">
            <v>1.8699999999999992</v>
          </cell>
          <cell r="Q796">
            <v>0</v>
          </cell>
          <cell r="R796"/>
          <cell r="S796"/>
          <cell r="T796"/>
          <cell r="U796">
            <v>13.4</v>
          </cell>
          <cell r="V796"/>
          <cell r="W796">
            <v>13.4</v>
          </cell>
          <cell r="X796">
            <v>214.4</v>
          </cell>
          <cell r="Y796">
            <v>16</v>
          </cell>
          <cell r="Z796">
            <v>2513.84</v>
          </cell>
          <cell r="AA796">
            <v>187.6</v>
          </cell>
          <cell r="AB796">
            <v>187.6</v>
          </cell>
          <cell r="AC796">
            <v>14</v>
          </cell>
          <cell r="AD796">
            <v>201</v>
          </cell>
          <cell r="AE796">
            <v>15</v>
          </cell>
          <cell r="AF796"/>
          <cell r="AG796">
            <v>0</v>
          </cell>
          <cell r="AH796">
            <v>242495</v>
          </cell>
          <cell r="AI796" t="str">
            <v>อ้อยตุลาคม</v>
          </cell>
          <cell r="AJ796" t="str">
            <v>อ้อยปลูก</v>
          </cell>
          <cell r="AK796"/>
          <cell r="AL796" t="str">
            <v>Sup</v>
          </cell>
          <cell r="AM796"/>
          <cell r="AN796">
            <v>4000</v>
          </cell>
          <cell r="AO796">
            <v>400</v>
          </cell>
          <cell r="AP796"/>
          <cell r="AQ796">
            <v>0</v>
          </cell>
          <cell r="AR796" t="str">
            <v>Sup</v>
          </cell>
          <cell r="AS796">
            <v>0</v>
          </cell>
          <cell r="AT796"/>
          <cell r="AU796"/>
          <cell r="AV796"/>
          <cell r="AW796">
            <v>13.4</v>
          </cell>
          <cell r="AX796" t="str">
            <v>น้ำหยดFix</v>
          </cell>
          <cell r="AY796" t="str">
            <v>เครื่องยนต์</v>
          </cell>
          <cell r="AZ796" t="str">
            <v>ทำเอง รายวัน</v>
          </cell>
          <cell r="BA796">
            <v>2</v>
          </cell>
          <cell r="BB796" t="str">
            <v>yes</v>
          </cell>
          <cell r="BC796" t="str">
            <v>PK-3</v>
          </cell>
          <cell r="BD796">
            <v>1.85</v>
          </cell>
          <cell r="BE796" t="str">
            <v>คู่</v>
          </cell>
          <cell r="BF796" t="str">
            <v>เหนียว</v>
          </cell>
          <cell r="BG796" t="str">
            <v>ผ่าน</v>
          </cell>
          <cell r="BH796" t="str">
            <v>รถตัด</v>
          </cell>
        </row>
        <row r="797">
          <cell r="G797">
            <v>805724</v>
          </cell>
          <cell r="H797"/>
          <cell r="I797"/>
          <cell r="J797">
            <v>22.74</v>
          </cell>
          <cell r="K797">
            <v>23.87</v>
          </cell>
          <cell r="L797"/>
          <cell r="M797"/>
          <cell r="N797" t="str">
            <v>อ้อยตุลาคม</v>
          </cell>
          <cell r="O797"/>
          <cell r="P797">
            <v>1.1300000000000026</v>
          </cell>
          <cell r="Q797">
            <v>0</v>
          </cell>
          <cell r="R797"/>
          <cell r="S797"/>
          <cell r="T797"/>
          <cell r="U797">
            <v>22.74</v>
          </cell>
          <cell r="V797"/>
          <cell r="W797">
            <v>22.74</v>
          </cell>
          <cell r="X797">
            <v>363.84</v>
          </cell>
          <cell r="Y797">
            <v>16</v>
          </cell>
          <cell r="Z797">
            <v>7239.5063999999984</v>
          </cell>
          <cell r="AA797">
            <v>318.35999999999996</v>
          </cell>
          <cell r="AB797">
            <v>318.35999999999996</v>
          </cell>
          <cell r="AC797">
            <v>14</v>
          </cell>
          <cell r="AD797">
            <v>318.35999999999996</v>
          </cell>
          <cell r="AE797">
            <v>14</v>
          </cell>
          <cell r="AF797"/>
          <cell r="AG797">
            <v>0</v>
          </cell>
          <cell r="AH797">
            <v>242498</v>
          </cell>
          <cell r="AI797" t="str">
            <v>อ้อยตุลาคม</v>
          </cell>
          <cell r="AJ797" t="str">
            <v>อ้อยปลูก</v>
          </cell>
          <cell r="AK797"/>
          <cell r="AL797" t="str">
            <v>Fully</v>
          </cell>
          <cell r="AM797" t="str">
            <v>บาดาล</v>
          </cell>
          <cell r="AN797">
            <v>0</v>
          </cell>
          <cell r="AO797">
            <v>0</v>
          </cell>
          <cell r="AP797"/>
          <cell r="AQ797">
            <v>0</v>
          </cell>
          <cell r="AR797" t="str">
            <v>Sup</v>
          </cell>
          <cell r="AS797">
            <v>0</v>
          </cell>
          <cell r="AT797"/>
          <cell r="AU797"/>
          <cell r="AV797"/>
          <cell r="AW797">
            <v>22.74</v>
          </cell>
          <cell r="AX797" t="str">
            <v>น้ำหยดFix</v>
          </cell>
          <cell r="AY797" t="str">
            <v>ระบบไฟฟ้า+เครื่องยนต์</v>
          </cell>
          <cell r="AZ797" t="str">
            <v>ทำเอง รายวัน</v>
          </cell>
          <cell r="BA797"/>
          <cell r="BB797"/>
          <cell r="BC797" t="str">
            <v>PK-3</v>
          </cell>
          <cell r="BD797">
            <v>1.85</v>
          </cell>
          <cell r="BE797" t="str">
            <v>คู่</v>
          </cell>
          <cell r="BF797" t="str">
            <v>เหนียว</v>
          </cell>
          <cell r="BG797" t="str">
            <v>ผ่าน</v>
          </cell>
          <cell r="BH797" t="str">
            <v>รถตัด</v>
          </cell>
        </row>
        <row r="798">
          <cell r="G798">
            <v>805726</v>
          </cell>
          <cell r="H798"/>
          <cell r="I798"/>
          <cell r="J798">
            <v>21.04</v>
          </cell>
          <cell r="K798">
            <v>22.97</v>
          </cell>
          <cell r="L798"/>
          <cell r="M798"/>
          <cell r="N798" t="str">
            <v>อ้อยตุลาคม</v>
          </cell>
          <cell r="O798"/>
          <cell r="P798">
            <v>1.9299999999999997</v>
          </cell>
          <cell r="Q798">
            <v>0</v>
          </cell>
          <cell r="R798"/>
          <cell r="S798"/>
          <cell r="T798"/>
          <cell r="U798">
            <v>21.04</v>
          </cell>
          <cell r="V798"/>
          <cell r="W798">
            <v>21.04</v>
          </cell>
          <cell r="X798">
            <v>336.64</v>
          </cell>
          <cell r="Y798">
            <v>16</v>
          </cell>
          <cell r="Z798">
            <v>6197.5423999999994</v>
          </cell>
          <cell r="AA798">
            <v>294.56</v>
          </cell>
          <cell r="AB798">
            <v>294.56</v>
          </cell>
          <cell r="AC798">
            <v>14</v>
          </cell>
          <cell r="AD798">
            <v>273.52</v>
          </cell>
          <cell r="AE798">
            <v>13</v>
          </cell>
          <cell r="AF798"/>
          <cell r="AG798">
            <v>0</v>
          </cell>
          <cell r="AH798">
            <v>242499</v>
          </cell>
          <cell r="AI798" t="str">
            <v>อ้อยตุลาคม</v>
          </cell>
          <cell r="AJ798" t="str">
            <v>อ้อยปลูก</v>
          </cell>
          <cell r="AK798"/>
          <cell r="AL798" t="str">
            <v>Fully</v>
          </cell>
          <cell r="AM798" t="str">
            <v>สระ(ท่อใต้ดิน)</v>
          </cell>
          <cell r="AN798">
            <v>0</v>
          </cell>
          <cell r="AO798">
            <v>0</v>
          </cell>
          <cell r="AP798"/>
          <cell r="AQ798">
            <v>0</v>
          </cell>
          <cell r="AR798" t="str">
            <v>Sup</v>
          </cell>
          <cell r="AS798">
            <v>0</v>
          </cell>
          <cell r="AT798"/>
          <cell r="AU798"/>
          <cell r="AV798"/>
          <cell r="AW798">
            <v>21.04</v>
          </cell>
          <cell r="AX798" t="str">
            <v>น้ำหยดFix</v>
          </cell>
          <cell r="AY798" t="str">
            <v>ระบบไฟฟ้า+เครื่องยนต์</v>
          </cell>
          <cell r="AZ798" t="str">
            <v>ทำเอง รายวัน</v>
          </cell>
          <cell r="BA798"/>
          <cell r="BB798"/>
          <cell r="BC798" t="str">
            <v>PK-3</v>
          </cell>
          <cell r="BD798">
            <v>1.85</v>
          </cell>
          <cell r="BE798" t="str">
            <v>คู่</v>
          </cell>
          <cell r="BF798" t="str">
            <v>เหนียว</v>
          </cell>
          <cell r="BG798" t="str">
            <v>ผ่าน</v>
          </cell>
          <cell r="BH798" t="str">
            <v>รถตัด</v>
          </cell>
        </row>
        <row r="799">
          <cell r="G799">
            <v>805727</v>
          </cell>
          <cell r="H799"/>
          <cell r="I799"/>
          <cell r="J799">
            <v>8.33</v>
          </cell>
          <cell r="K799">
            <v>9.58</v>
          </cell>
          <cell r="L799"/>
          <cell r="M799"/>
          <cell r="N799" t="str">
            <v>อ้อยตุลาคม</v>
          </cell>
          <cell r="O799"/>
          <cell r="P799">
            <v>1.25</v>
          </cell>
          <cell r="Q799">
            <v>0</v>
          </cell>
          <cell r="R799"/>
          <cell r="S799"/>
          <cell r="T799"/>
          <cell r="U799">
            <v>8.33</v>
          </cell>
          <cell r="V799"/>
          <cell r="W799">
            <v>8.33</v>
          </cell>
          <cell r="X799">
            <v>133.28</v>
          </cell>
          <cell r="Y799">
            <v>16</v>
          </cell>
          <cell r="Z799">
            <v>971.44460000000004</v>
          </cell>
          <cell r="AA799">
            <v>116.62</v>
          </cell>
          <cell r="AB799">
            <v>116.62</v>
          </cell>
          <cell r="AC799">
            <v>14</v>
          </cell>
          <cell r="AD799">
            <v>116.62</v>
          </cell>
          <cell r="AE799">
            <v>14</v>
          </cell>
          <cell r="AF799"/>
          <cell r="AG799">
            <v>0</v>
          </cell>
          <cell r="AH799">
            <v>242499</v>
          </cell>
          <cell r="AI799" t="str">
            <v>อ้อยตุลาคม</v>
          </cell>
          <cell r="AJ799" t="str">
            <v>อ้อยปลูก</v>
          </cell>
          <cell r="AK799"/>
          <cell r="AL799" t="str">
            <v>Fully</v>
          </cell>
          <cell r="AM799" t="str">
            <v>สระ(ท่อใต้ดิน)</v>
          </cell>
          <cell r="AN799">
            <v>0</v>
          </cell>
          <cell r="AO799">
            <v>0</v>
          </cell>
          <cell r="AP799"/>
          <cell r="AQ799">
            <v>0</v>
          </cell>
          <cell r="AR799" t="str">
            <v>Sup</v>
          </cell>
          <cell r="AS799">
            <v>0</v>
          </cell>
          <cell r="AT799"/>
          <cell r="AU799"/>
          <cell r="AV799"/>
          <cell r="AW799">
            <v>8.33</v>
          </cell>
          <cell r="AX799" t="str">
            <v>น้ำหยดFix</v>
          </cell>
          <cell r="AY799" t="str">
            <v>ระบบไฟฟ้า+เครื่องยนต์</v>
          </cell>
          <cell r="AZ799" t="str">
            <v>ทำเอง รายวัน</v>
          </cell>
          <cell r="BA799"/>
          <cell r="BB799"/>
          <cell r="BC799" t="str">
            <v>PK-3</v>
          </cell>
          <cell r="BD799">
            <v>1.85</v>
          </cell>
          <cell r="BE799" t="str">
            <v>คู่</v>
          </cell>
          <cell r="BF799" t="str">
            <v>เหนียว</v>
          </cell>
          <cell r="BG799" t="str">
            <v>ผ่าน</v>
          </cell>
          <cell r="BH799" t="str">
            <v>รถตัด</v>
          </cell>
        </row>
        <row r="800">
          <cell r="G800">
            <v>805728</v>
          </cell>
          <cell r="H800"/>
          <cell r="I800"/>
          <cell r="J800">
            <v>21.22</v>
          </cell>
          <cell r="K800">
            <v>22.03</v>
          </cell>
          <cell r="L800"/>
          <cell r="M800"/>
          <cell r="N800" t="str">
            <v>อ้อยตุลาคม</v>
          </cell>
          <cell r="O800"/>
          <cell r="P800">
            <v>0.81000000000000227</v>
          </cell>
          <cell r="Q800">
            <v>0</v>
          </cell>
          <cell r="R800"/>
          <cell r="S800"/>
          <cell r="T800"/>
          <cell r="U800">
            <v>21.22</v>
          </cell>
          <cell r="V800"/>
          <cell r="W800">
            <v>21.22</v>
          </cell>
          <cell r="X800">
            <v>339.52</v>
          </cell>
          <cell r="Y800">
            <v>16</v>
          </cell>
          <cell r="Z800">
            <v>6304.0375999999997</v>
          </cell>
          <cell r="AA800">
            <v>297.08</v>
          </cell>
          <cell r="AB800">
            <v>297.08</v>
          </cell>
          <cell r="AC800">
            <v>14</v>
          </cell>
          <cell r="AD800">
            <v>297.08</v>
          </cell>
          <cell r="AE800">
            <v>14</v>
          </cell>
          <cell r="AF800"/>
          <cell r="AG800">
            <v>0</v>
          </cell>
          <cell r="AH800">
            <v>242501</v>
          </cell>
          <cell r="AI800" t="str">
            <v>อ้อยตุลาคม</v>
          </cell>
          <cell r="AJ800" t="str">
            <v>อ้อยปลูก</v>
          </cell>
          <cell r="AK800"/>
          <cell r="AL800" t="str">
            <v>Fully</v>
          </cell>
          <cell r="AM800"/>
          <cell r="AN800">
            <v>0</v>
          </cell>
          <cell r="AO800">
            <v>0</v>
          </cell>
          <cell r="AP800"/>
          <cell r="AQ800">
            <v>0</v>
          </cell>
          <cell r="AR800" t="str">
            <v>Sup</v>
          </cell>
          <cell r="AS800">
            <v>0</v>
          </cell>
          <cell r="AT800"/>
          <cell r="AU800"/>
          <cell r="AV800"/>
          <cell r="AW800">
            <v>21.22</v>
          </cell>
          <cell r="AX800" t="str">
            <v>น้ำหยดFix</v>
          </cell>
          <cell r="AY800" t="str">
            <v>ระบบไฟฟ้า</v>
          </cell>
          <cell r="AZ800" t="str">
            <v>ทำเอง รายวัน</v>
          </cell>
          <cell r="BA800">
            <v>2</v>
          </cell>
          <cell r="BB800" t="str">
            <v>yes</v>
          </cell>
          <cell r="BC800" t="str">
            <v>PK-3</v>
          </cell>
          <cell r="BD800">
            <v>1.85</v>
          </cell>
          <cell r="BE800" t="str">
            <v>คู่</v>
          </cell>
          <cell r="BF800" t="str">
            <v>เหนียว</v>
          </cell>
          <cell r="BG800" t="str">
            <v>ผ่าน</v>
          </cell>
          <cell r="BH800" t="str">
            <v>รถตัด</v>
          </cell>
        </row>
        <row r="801">
          <cell r="G801">
            <v>805729</v>
          </cell>
          <cell r="H801"/>
          <cell r="I801"/>
          <cell r="J801">
            <v>9.43</v>
          </cell>
          <cell r="K801">
            <v>9.43</v>
          </cell>
          <cell r="L801"/>
          <cell r="M801"/>
          <cell r="N801" t="str">
            <v>อ้อยตอ 1</v>
          </cell>
          <cell r="O801"/>
          <cell r="P801"/>
          <cell r="Q801">
            <v>0</v>
          </cell>
          <cell r="R801"/>
          <cell r="S801"/>
          <cell r="T801"/>
          <cell r="U801">
            <v>9.43</v>
          </cell>
          <cell r="V801"/>
          <cell r="W801">
            <v>9.43</v>
          </cell>
          <cell r="X801">
            <v>122.59</v>
          </cell>
          <cell r="Y801">
            <v>13</v>
          </cell>
          <cell r="Z801">
            <v>1244.9485999999997</v>
          </cell>
          <cell r="AA801">
            <v>132.01999999999998</v>
          </cell>
          <cell r="AB801">
            <v>132.01999999999998</v>
          </cell>
          <cell r="AC801">
            <v>14</v>
          </cell>
          <cell r="AD801">
            <v>132.01999999999998</v>
          </cell>
          <cell r="AE801">
            <v>14</v>
          </cell>
          <cell r="AF801"/>
          <cell r="AG801">
            <v>14.939554612937433</v>
          </cell>
          <cell r="AH801">
            <v>242526</v>
          </cell>
          <cell r="AI801" t="str">
            <v>อ้อยตอ 1</v>
          </cell>
          <cell r="AJ801" t="str">
            <v>อ้อยตอ</v>
          </cell>
          <cell r="AK801"/>
          <cell r="AL801" t="str">
            <v>Fully</v>
          </cell>
          <cell r="AM801"/>
          <cell r="AN801">
            <v>0</v>
          </cell>
          <cell r="AO801">
            <v>0</v>
          </cell>
          <cell r="AP801"/>
          <cell r="AQ801">
            <v>0</v>
          </cell>
          <cell r="AR801" t="str">
            <v>Sup</v>
          </cell>
          <cell r="AS801">
            <v>0</v>
          </cell>
          <cell r="AT801"/>
          <cell r="AU801"/>
          <cell r="AV801"/>
          <cell r="AW801">
            <v>9.43</v>
          </cell>
          <cell r="AX801" t="str">
            <v>น้ำหยดFix</v>
          </cell>
          <cell r="AY801" t="str">
            <v>ระบบไฟฟ้า</v>
          </cell>
          <cell r="AZ801" t="str">
            <v>ทำเอง รายวัน</v>
          </cell>
          <cell r="BA801">
            <v>2</v>
          </cell>
          <cell r="BB801" t="str">
            <v>yes</v>
          </cell>
          <cell r="BC801" t="str">
            <v>KK-3</v>
          </cell>
          <cell r="BD801">
            <v>1.85</v>
          </cell>
          <cell r="BE801" t="str">
            <v>คู่</v>
          </cell>
          <cell r="BF801" t="str">
            <v>เหนียว</v>
          </cell>
          <cell r="BG801" t="str">
            <v>ผ่าน</v>
          </cell>
          <cell r="BH801" t="str">
            <v>รถตัด</v>
          </cell>
        </row>
        <row r="802">
          <cell r="G802">
            <v>805730</v>
          </cell>
          <cell r="H802"/>
          <cell r="I802"/>
          <cell r="J802">
            <v>16.73</v>
          </cell>
          <cell r="K802">
            <v>16.73</v>
          </cell>
          <cell r="L802"/>
          <cell r="M802"/>
          <cell r="N802" t="str">
            <v>อ้อยตอ 1</v>
          </cell>
          <cell r="O802"/>
          <cell r="P802"/>
          <cell r="Q802">
            <v>0</v>
          </cell>
          <cell r="R802"/>
          <cell r="S802"/>
          <cell r="T802"/>
          <cell r="U802">
            <v>16.73</v>
          </cell>
          <cell r="V802"/>
          <cell r="W802">
            <v>16.73</v>
          </cell>
          <cell r="X802">
            <v>175.66499999999999</v>
          </cell>
          <cell r="Y802">
            <v>10.5</v>
          </cell>
          <cell r="Z802">
            <v>1959.2503000000002</v>
          </cell>
          <cell r="AA802">
            <v>117.11</v>
          </cell>
          <cell r="AB802">
            <v>117.11</v>
          </cell>
          <cell r="AC802">
            <v>7</v>
          </cell>
          <cell r="AD802">
            <v>133.84</v>
          </cell>
          <cell r="AE802">
            <v>8</v>
          </cell>
          <cell r="AF802"/>
          <cell r="AG802">
            <v>11.95138331224905</v>
          </cell>
          <cell r="AH802">
            <v>242532</v>
          </cell>
          <cell r="AI802" t="str">
            <v>อ้อยตอ 1</v>
          </cell>
          <cell r="AJ802" t="str">
            <v>อ้อยตอ</v>
          </cell>
          <cell r="AK802"/>
          <cell r="AL802" t="str">
            <v>Fully</v>
          </cell>
          <cell r="AM802"/>
          <cell r="AN802">
            <v>0</v>
          </cell>
          <cell r="AO802">
            <v>0</v>
          </cell>
          <cell r="AP802"/>
          <cell r="AQ802">
            <v>0</v>
          </cell>
          <cell r="AR802" t="str">
            <v>Sup</v>
          </cell>
          <cell r="AS802">
            <v>0</v>
          </cell>
          <cell r="AT802"/>
          <cell r="AU802"/>
          <cell r="AV802"/>
          <cell r="AW802">
            <v>16.73</v>
          </cell>
          <cell r="AX802" t="str">
            <v>น้ำหยดFix</v>
          </cell>
          <cell r="AY802" t="str">
            <v>ระบบไฟฟ้า</v>
          </cell>
          <cell r="AZ802" t="str">
            <v>ทำเอง รายวัน</v>
          </cell>
          <cell r="BA802">
            <v>4</v>
          </cell>
          <cell r="BB802" t="str">
            <v>yes</v>
          </cell>
          <cell r="BC802" t="str">
            <v>KK-3</v>
          </cell>
          <cell r="BD802">
            <v>1.85</v>
          </cell>
          <cell r="BE802" t="str">
            <v>คู่</v>
          </cell>
          <cell r="BF802" t="str">
            <v>เหนียว</v>
          </cell>
          <cell r="BG802" t="str">
            <v>ผ่าน</v>
          </cell>
          <cell r="BH802" t="str">
            <v>รถตัด</v>
          </cell>
        </row>
        <row r="803">
          <cell r="G803">
            <v>805731</v>
          </cell>
          <cell r="H803"/>
          <cell r="I803"/>
          <cell r="J803">
            <v>19</v>
          </cell>
          <cell r="K803">
            <v>20.84</v>
          </cell>
          <cell r="L803"/>
          <cell r="M803"/>
          <cell r="N803" t="str">
            <v>อ้อยตอ 1-สระน้ำ</v>
          </cell>
          <cell r="O803" t="str">
            <v>สระน้ำ</v>
          </cell>
          <cell r="P803">
            <v>5.84</v>
          </cell>
          <cell r="Q803">
            <v>0</v>
          </cell>
          <cell r="R803"/>
          <cell r="S803"/>
          <cell r="T803"/>
          <cell r="U803">
            <v>15</v>
          </cell>
          <cell r="V803"/>
          <cell r="W803">
            <v>15</v>
          </cell>
          <cell r="X803">
            <v>240</v>
          </cell>
          <cell r="Y803">
            <v>16</v>
          </cell>
          <cell r="Z803">
            <v>3150</v>
          </cell>
          <cell r="AA803">
            <v>210</v>
          </cell>
          <cell r="AB803">
            <v>210</v>
          </cell>
          <cell r="AC803">
            <v>14</v>
          </cell>
          <cell r="AD803">
            <v>210</v>
          </cell>
          <cell r="AE803">
            <v>14</v>
          </cell>
          <cell r="AF803"/>
          <cell r="AG803">
            <v>15.396666666666667</v>
          </cell>
          <cell r="AH803">
            <v>242532</v>
          </cell>
          <cell r="AI803" t="str">
            <v>อ้อยตอ 1</v>
          </cell>
          <cell r="AJ803" t="str">
            <v>อ้อยตอ</v>
          </cell>
          <cell r="AK803"/>
          <cell r="AL803" t="str">
            <v>Fully</v>
          </cell>
          <cell r="AM803" t="str">
            <v>บาดาล+โซล่าเติมน้ำ</v>
          </cell>
          <cell r="AN803">
            <v>0</v>
          </cell>
          <cell r="AO803">
            <v>0</v>
          </cell>
          <cell r="AP803"/>
          <cell r="AQ803">
            <v>0</v>
          </cell>
          <cell r="AR803" t="str">
            <v>Fully</v>
          </cell>
          <cell r="AS803">
            <v>0</v>
          </cell>
          <cell r="AT803"/>
          <cell r="AU803">
            <v>15</v>
          </cell>
          <cell r="AV803"/>
          <cell r="AW803"/>
          <cell r="AX803" t="str">
            <v>ระบบน้ำใต้ดิน</v>
          </cell>
          <cell r="AY803" t="str">
            <v>ระบบไฟฟ้า</v>
          </cell>
          <cell r="AZ803" t="str">
            <v>ทำเอง รายวัน</v>
          </cell>
          <cell r="BA803" t="str">
            <v>&gt;4</v>
          </cell>
          <cell r="BB803" t="str">
            <v>yes</v>
          </cell>
          <cell r="BC803" t="str">
            <v>CSB07-199</v>
          </cell>
          <cell r="BD803">
            <v>1.85</v>
          </cell>
          <cell r="BE803" t="str">
            <v>คู่</v>
          </cell>
          <cell r="BF803" t="str">
            <v>เหนียว</v>
          </cell>
          <cell r="BG803" t="str">
            <v>ผ่าน</v>
          </cell>
          <cell r="BH803" t="str">
            <v>รถตัด</v>
          </cell>
        </row>
        <row r="804">
          <cell r="G804">
            <v>805732</v>
          </cell>
          <cell r="H804"/>
          <cell r="I804"/>
          <cell r="J804">
            <v>22.71</v>
          </cell>
          <cell r="K804">
            <v>22.71</v>
          </cell>
          <cell r="L804"/>
          <cell r="M804"/>
          <cell r="N804" t="str">
            <v>อ้อยตอ 1</v>
          </cell>
          <cell r="O804"/>
          <cell r="P804"/>
          <cell r="Q804">
            <v>0</v>
          </cell>
          <cell r="R804"/>
          <cell r="S804"/>
          <cell r="T804"/>
          <cell r="U804">
            <v>22.71</v>
          </cell>
          <cell r="V804"/>
          <cell r="W804">
            <v>22.71</v>
          </cell>
          <cell r="X804">
            <v>363.36</v>
          </cell>
          <cell r="Y804">
            <v>16</v>
          </cell>
          <cell r="Z804">
            <v>6188.9291999999996</v>
          </cell>
          <cell r="AA804">
            <v>272.52</v>
          </cell>
          <cell r="AB804">
            <v>272.52</v>
          </cell>
          <cell r="AC804">
            <v>12</v>
          </cell>
          <cell r="AD804">
            <v>272.52</v>
          </cell>
          <cell r="AE804">
            <v>12</v>
          </cell>
          <cell r="AF804"/>
          <cell r="AG804">
            <v>15.269925143108761</v>
          </cell>
          <cell r="AH804">
            <v>242528</v>
          </cell>
          <cell r="AI804" t="str">
            <v>อ้อยตอ 1</v>
          </cell>
          <cell r="AJ804" t="str">
            <v>อ้อยตอ</v>
          </cell>
          <cell r="AK804"/>
          <cell r="AL804" t="str">
            <v>Fully</v>
          </cell>
          <cell r="AM804" t="str">
            <v>บาดาล+โซล่าเติมน้ำ</v>
          </cell>
          <cell r="AN804">
            <v>52307</v>
          </cell>
          <cell r="AO804">
            <v>20922.800000000003</v>
          </cell>
          <cell r="AP804"/>
          <cell r="AQ804">
            <v>0</v>
          </cell>
          <cell r="AR804" t="str">
            <v>Fully</v>
          </cell>
          <cell r="AS804">
            <v>0</v>
          </cell>
          <cell r="AT804"/>
          <cell r="AU804">
            <v>22.71</v>
          </cell>
          <cell r="AV804"/>
          <cell r="AW804"/>
          <cell r="AX804" t="str">
            <v>ระบบน้ำใต้ดิน</v>
          </cell>
          <cell r="AY804" t="str">
            <v>ระบบไฟฟ้า</v>
          </cell>
          <cell r="AZ804" t="str">
            <v>ทำเอง รายวัน</v>
          </cell>
          <cell r="BA804" t="str">
            <v>&gt;4</v>
          </cell>
          <cell r="BB804" t="str">
            <v>yes</v>
          </cell>
          <cell r="BC804" t="str">
            <v>PK-1</v>
          </cell>
          <cell r="BD804">
            <v>1.85</v>
          </cell>
          <cell r="BE804" t="str">
            <v>คู่</v>
          </cell>
          <cell r="BF804" t="str">
            <v>เหนียว</v>
          </cell>
          <cell r="BG804" t="str">
            <v>ผ่าน</v>
          </cell>
          <cell r="BH804" t="str">
            <v>รถตัด</v>
          </cell>
        </row>
        <row r="805">
          <cell r="G805">
            <v>805733</v>
          </cell>
          <cell r="H805"/>
          <cell r="I805"/>
          <cell r="J805">
            <v>20.18</v>
          </cell>
          <cell r="K805">
            <v>20.18</v>
          </cell>
          <cell r="L805"/>
          <cell r="M805"/>
          <cell r="N805" t="str">
            <v>อ้อยตอ 1</v>
          </cell>
          <cell r="O805"/>
          <cell r="P805"/>
          <cell r="Q805">
            <v>0</v>
          </cell>
          <cell r="R805"/>
          <cell r="S805"/>
          <cell r="T805"/>
          <cell r="U805">
            <v>20.18</v>
          </cell>
          <cell r="V805"/>
          <cell r="W805">
            <v>20.18</v>
          </cell>
          <cell r="X805">
            <v>322.88</v>
          </cell>
          <cell r="Y805">
            <v>16</v>
          </cell>
          <cell r="Z805">
            <v>6108.4859999999999</v>
          </cell>
          <cell r="AA805">
            <v>302.7</v>
          </cell>
          <cell r="AB805">
            <v>302.7</v>
          </cell>
          <cell r="AC805">
            <v>15</v>
          </cell>
          <cell r="AD805">
            <v>282.52</v>
          </cell>
          <cell r="AE805">
            <v>14</v>
          </cell>
          <cell r="AF805"/>
          <cell r="AG805">
            <v>16.270564915758175</v>
          </cell>
          <cell r="AH805">
            <v>242528</v>
          </cell>
          <cell r="AI805" t="str">
            <v>อ้อยตอ 1</v>
          </cell>
          <cell r="AJ805" t="str">
            <v>อ้อยตอ</v>
          </cell>
          <cell r="AK805"/>
          <cell r="AL805" t="str">
            <v>Fully</v>
          </cell>
          <cell r="AM805" t="str">
            <v>บาดาล+โซล่าเติมน้ำ</v>
          </cell>
          <cell r="AN805">
            <v>0</v>
          </cell>
          <cell r="AO805">
            <v>0</v>
          </cell>
          <cell r="AP805"/>
          <cell r="AQ805">
            <v>0</v>
          </cell>
          <cell r="AR805" t="str">
            <v>Fully</v>
          </cell>
          <cell r="AS805">
            <v>0</v>
          </cell>
          <cell r="AT805"/>
          <cell r="AU805">
            <v>20.18</v>
          </cell>
          <cell r="AV805"/>
          <cell r="AW805"/>
          <cell r="AX805" t="str">
            <v>ระบบน้ำใต้ดิน</v>
          </cell>
          <cell r="AY805" t="str">
            <v>ระบบไฟฟ้า</v>
          </cell>
          <cell r="AZ805" t="str">
            <v>ทำเอง รายวัน</v>
          </cell>
          <cell r="BA805" t="str">
            <v>&gt;4</v>
          </cell>
          <cell r="BB805" t="str">
            <v>yes</v>
          </cell>
          <cell r="BC805" t="str">
            <v>PK-1/KK3</v>
          </cell>
          <cell r="BD805">
            <v>1.85</v>
          </cell>
          <cell r="BE805" t="str">
            <v>คู่</v>
          </cell>
          <cell r="BF805" t="str">
            <v>เหนียว</v>
          </cell>
          <cell r="BG805" t="str">
            <v>ผ่าน</v>
          </cell>
          <cell r="BH805" t="str">
            <v>รถตัด</v>
          </cell>
        </row>
        <row r="806">
          <cell r="G806">
            <v>805736</v>
          </cell>
          <cell r="H806"/>
          <cell r="I806"/>
          <cell r="J806">
            <v>12.82</v>
          </cell>
          <cell r="K806">
            <v>30.94</v>
          </cell>
          <cell r="L806"/>
          <cell r="M806"/>
          <cell r="N806" t="str">
            <v>อ้อยตุลาคม</v>
          </cell>
          <cell r="O806"/>
          <cell r="P806"/>
          <cell r="Q806">
            <v>0</v>
          </cell>
          <cell r="R806"/>
          <cell r="S806"/>
          <cell r="T806"/>
          <cell r="U806">
            <v>30.94</v>
          </cell>
          <cell r="V806"/>
          <cell r="W806">
            <v>30.94</v>
          </cell>
          <cell r="X806">
            <v>495.04</v>
          </cell>
          <cell r="Y806">
            <v>16</v>
          </cell>
          <cell r="Z806">
            <v>13401.970400000002</v>
          </cell>
          <cell r="AA806">
            <v>433.16</v>
          </cell>
          <cell r="AB806">
            <v>433.16</v>
          </cell>
          <cell r="AC806">
            <v>14</v>
          </cell>
          <cell r="AD806">
            <v>433.16</v>
          </cell>
          <cell r="AE806">
            <v>14</v>
          </cell>
          <cell r="AF806"/>
          <cell r="AG806">
            <v>0</v>
          </cell>
          <cell r="AH806">
            <v>242493</v>
          </cell>
          <cell r="AI806" t="str">
            <v>อ้อยตุลาคม</v>
          </cell>
          <cell r="AJ806" t="str">
            <v>อ้อยปลูก</v>
          </cell>
          <cell r="AK806"/>
          <cell r="AL806" t="str">
            <v>Sup</v>
          </cell>
          <cell r="AM806"/>
          <cell r="AN806">
            <v>0</v>
          </cell>
          <cell r="AO806">
            <v>0</v>
          </cell>
          <cell r="AP806"/>
          <cell r="AQ806" t="str">
            <v>เจาะบ่อบาดาล+โซล่าเซลล์</v>
          </cell>
          <cell r="AR806" t="str">
            <v>Sup</v>
          </cell>
          <cell r="AS806">
            <v>0</v>
          </cell>
          <cell r="AT806"/>
          <cell r="AU806"/>
          <cell r="AV806"/>
          <cell r="AW806">
            <v>30.94</v>
          </cell>
          <cell r="AX806" t="str">
            <v>น้ำหยดFix</v>
          </cell>
          <cell r="AY806" t="str">
            <v>ระบบไฟฟ้า+เครื่องยนต์</v>
          </cell>
          <cell r="AZ806" t="str">
            <v>ทำเอง รายวัน</v>
          </cell>
          <cell r="BA806">
            <v>2</v>
          </cell>
          <cell r="BB806" t="str">
            <v>yes</v>
          </cell>
          <cell r="BC806" t="str">
            <v>PK-3</v>
          </cell>
          <cell r="BD806">
            <v>1.85</v>
          </cell>
          <cell r="BE806" t="str">
            <v>คู่</v>
          </cell>
          <cell r="BF806" t="str">
            <v>เหนียว</v>
          </cell>
          <cell r="BG806" t="str">
            <v>ผ่าน</v>
          </cell>
          <cell r="BH806" t="str">
            <v>รถตัด</v>
          </cell>
        </row>
        <row r="807">
          <cell r="G807">
            <v>805738</v>
          </cell>
          <cell r="H807"/>
          <cell r="I807"/>
          <cell r="J807">
            <v>35.020000000000003</v>
          </cell>
          <cell r="K807">
            <v>36.47</v>
          </cell>
          <cell r="L807"/>
          <cell r="M807"/>
          <cell r="N807" t="str">
            <v>อ้อยตุลาคม</v>
          </cell>
          <cell r="O807"/>
          <cell r="P807">
            <v>1.4499999999999957</v>
          </cell>
          <cell r="Q807">
            <v>0</v>
          </cell>
          <cell r="R807"/>
          <cell r="S807"/>
          <cell r="T807"/>
          <cell r="U807">
            <v>35.020000000000003</v>
          </cell>
          <cell r="V807"/>
          <cell r="W807">
            <v>35.020000000000003</v>
          </cell>
          <cell r="X807">
            <v>560.32000000000005</v>
          </cell>
          <cell r="Y807">
            <v>16</v>
          </cell>
          <cell r="Z807">
            <v>17169.605600000003</v>
          </cell>
          <cell r="AA807">
            <v>490.28000000000003</v>
          </cell>
          <cell r="AB807">
            <v>490.28000000000003</v>
          </cell>
          <cell r="AC807">
            <v>14</v>
          </cell>
          <cell r="AD807">
            <v>490.28000000000003</v>
          </cell>
          <cell r="AE807">
            <v>14</v>
          </cell>
          <cell r="AF807"/>
          <cell r="AG807">
            <v>0</v>
          </cell>
          <cell r="AH807">
            <v>242496</v>
          </cell>
          <cell r="AI807" t="str">
            <v>อ้อยตุลาคม</v>
          </cell>
          <cell r="AJ807" t="str">
            <v>อ้อยปลูก</v>
          </cell>
          <cell r="AK807"/>
          <cell r="AL807" t="str">
            <v>Sup</v>
          </cell>
          <cell r="AM807" t="str">
            <v>บาดาล</v>
          </cell>
          <cell r="AN807">
            <v>9853</v>
          </cell>
          <cell r="AO807">
            <v>985.30000000000007</v>
          </cell>
          <cell r="AP807"/>
          <cell r="AQ807" t="str">
            <v>งานขยายเขตไฟฟ้าแรงต่ำ</v>
          </cell>
          <cell r="AR807" t="str">
            <v>Sup</v>
          </cell>
          <cell r="AS807">
            <v>0</v>
          </cell>
          <cell r="AT807"/>
          <cell r="AU807"/>
          <cell r="AV807"/>
          <cell r="AW807">
            <v>35.020000000000003</v>
          </cell>
          <cell r="AX807" t="str">
            <v>น้ำหยดFix</v>
          </cell>
          <cell r="AY807" t="str">
            <v>เครื่องยนต์</v>
          </cell>
          <cell r="AZ807" t="str">
            <v>ทำเอง รายวัน</v>
          </cell>
          <cell r="BA807">
            <v>2</v>
          </cell>
          <cell r="BB807" t="str">
            <v>yes</v>
          </cell>
          <cell r="BC807" t="str">
            <v>CSB07-199</v>
          </cell>
          <cell r="BD807">
            <v>1.85</v>
          </cell>
          <cell r="BE807" t="str">
            <v>คู่</v>
          </cell>
          <cell r="BF807" t="str">
            <v>เหนียว</v>
          </cell>
          <cell r="BG807" t="str">
            <v>ผ่าน</v>
          </cell>
          <cell r="BH807" t="str">
            <v>รถตัด</v>
          </cell>
        </row>
        <row r="808">
          <cell r="G808">
            <v>805740</v>
          </cell>
          <cell r="H808"/>
          <cell r="I808"/>
          <cell r="J808">
            <v>20.260000000000002</v>
          </cell>
          <cell r="K808">
            <v>20.260000000000002</v>
          </cell>
          <cell r="L808"/>
          <cell r="M808"/>
          <cell r="N808" t="str">
            <v>อ้อยน้ำราด</v>
          </cell>
          <cell r="O808"/>
          <cell r="P808"/>
          <cell r="Q808">
            <v>0</v>
          </cell>
          <cell r="R808"/>
          <cell r="S808"/>
          <cell r="T808"/>
          <cell r="U808">
            <v>20.260000000000002</v>
          </cell>
          <cell r="V808"/>
          <cell r="W808">
            <v>20.260000000000002</v>
          </cell>
          <cell r="X808">
            <v>263.38</v>
          </cell>
          <cell r="Y808">
            <v>13</v>
          </cell>
          <cell r="Z808">
            <v>5746.5464000000011</v>
          </cell>
          <cell r="AA808">
            <v>283.64000000000004</v>
          </cell>
          <cell r="AB808">
            <v>283.64000000000004</v>
          </cell>
          <cell r="AC808">
            <v>14</v>
          </cell>
          <cell r="AD808">
            <v>243.12</v>
          </cell>
          <cell r="AE808">
            <v>12</v>
          </cell>
          <cell r="AF808"/>
          <cell r="AG808">
            <v>6.906712734452122</v>
          </cell>
          <cell r="AH808">
            <v>242568</v>
          </cell>
          <cell r="AI808" t="str">
            <v>อ้อยน้ำราด</v>
          </cell>
          <cell r="AJ808" t="str">
            <v>อ้อยปลูก</v>
          </cell>
          <cell r="AK808"/>
          <cell r="AL808" t="str">
            <v>Sup</v>
          </cell>
          <cell r="AM808"/>
          <cell r="AN808">
            <v>3707</v>
          </cell>
          <cell r="AO808">
            <v>2594.8999999999996</v>
          </cell>
          <cell r="AP808"/>
          <cell r="AQ808">
            <v>0</v>
          </cell>
          <cell r="AR808" t="str">
            <v>Sup</v>
          </cell>
          <cell r="AS808">
            <v>0</v>
          </cell>
          <cell r="AT808"/>
          <cell r="AU808"/>
          <cell r="AV808"/>
          <cell r="AW808">
            <v>20.260000000000002</v>
          </cell>
          <cell r="AX808" t="str">
            <v>น้ำหยดFix</v>
          </cell>
          <cell r="AY808" t="str">
            <v>เครื่องยนต์</v>
          </cell>
          <cell r="AZ808" t="str">
            <v>ทำเอง รายวัน</v>
          </cell>
          <cell r="BA808">
            <v>2</v>
          </cell>
          <cell r="BB808" t="str">
            <v>yes</v>
          </cell>
          <cell r="BC808" t="str">
            <v>KK-3</v>
          </cell>
          <cell r="BD808">
            <v>1.85</v>
          </cell>
          <cell r="BE808" t="str">
            <v>คู่</v>
          </cell>
          <cell r="BF808" t="str">
            <v>เหนียว</v>
          </cell>
          <cell r="BG808" t="str">
            <v>ผ่าน</v>
          </cell>
          <cell r="BH808" t="str">
            <v>รถตัด</v>
          </cell>
        </row>
        <row r="809">
          <cell r="G809">
            <v>805752</v>
          </cell>
          <cell r="H809"/>
          <cell r="I809"/>
          <cell r="J809">
            <v>22.14</v>
          </cell>
          <cell r="K809">
            <v>22.14</v>
          </cell>
          <cell r="L809"/>
          <cell r="M809"/>
          <cell r="N809" t="str">
            <v>ให้ชาวไร่เช่า</v>
          </cell>
          <cell r="O809"/>
          <cell r="P809"/>
          <cell r="Q809">
            <v>0</v>
          </cell>
          <cell r="R809">
            <v>22.14</v>
          </cell>
          <cell r="S809"/>
          <cell r="T809"/>
          <cell r="U809"/>
          <cell r="V809"/>
          <cell r="W809">
            <v>0</v>
          </cell>
          <cell r="X809"/>
          <cell r="Y809"/>
          <cell r="Z809"/>
          <cell r="AA809"/>
          <cell r="AB809"/>
          <cell r="AC809"/>
          <cell r="AD809"/>
          <cell r="AE809"/>
          <cell r="AF809"/>
          <cell r="AG809">
            <v>0</v>
          </cell>
          <cell r="AH809"/>
          <cell r="AI809"/>
          <cell r="AJ809"/>
          <cell r="AK809"/>
          <cell r="AL809" t="str">
            <v>Sup</v>
          </cell>
          <cell r="AM809"/>
          <cell r="AN809">
            <v>0</v>
          </cell>
          <cell r="AO809">
            <v>0</v>
          </cell>
          <cell r="AP809"/>
          <cell r="AQ809">
            <v>0</v>
          </cell>
          <cell r="AR809"/>
          <cell r="AS809"/>
          <cell r="AT809"/>
          <cell r="AU809"/>
          <cell r="AV809"/>
          <cell r="AW809"/>
          <cell r="AX809"/>
          <cell r="AY809"/>
          <cell r="AZ809"/>
          <cell r="BA809"/>
          <cell r="BB809"/>
          <cell r="BC809"/>
          <cell r="BD809"/>
          <cell r="BE809"/>
          <cell r="BF809" t="str">
            <v>เหนียว</v>
          </cell>
          <cell r="BG809"/>
          <cell r="BH809"/>
        </row>
        <row r="810">
          <cell r="G810">
            <v>805754</v>
          </cell>
          <cell r="H810"/>
          <cell r="I810"/>
          <cell r="J810">
            <v>19.18</v>
          </cell>
          <cell r="K810">
            <v>19.18</v>
          </cell>
          <cell r="L810"/>
          <cell r="M810"/>
          <cell r="N810" t="str">
            <v>อ้อยตอ 1</v>
          </cell>
          <cell r="O810"/>
          <cell r="P810"/>
          <cell r="Q810">
            <v>0</v>
          </cell>
          <cell r="R810"/>
          <cell r="S810"/>
          <cell r="T810"/>
          <cell r="U810">
            <v>19.18</v>
          </cell>
          <cell r="V810"/>
          <cell r="W810">
            <v>19.18</v>
          </cell>
          <cell r="X810">
            <v>230.16</v>
          </cell>
          <cell r="Y810">
            <v>12</v>
          </cell>
          <cell r="Z810">
            <v>3678.7240000000002</v>
          </cell>
          <cell r="AA810">
            <v>191.8</v>
          </cell>
          <cell r="AB810">
            <v>191.8</v>
          </cell>
          <cell r="AC810">
            <v>10</v>
          </cell>
          <cell r="AD810">
            <v>172.62</v>
          </cell>
          <cell r="AE810">
            <v>9</v>
          </cell>
          <cell r="AF810"/>
          <cell r="AG810">
            <v>13.862882653061225</v>
          </cell>
          <cell r="AH810">
            <v>242508</v>
          </cell>
          <cell r="AI810" t="str">
            <v>อ้อยตอ 1</v>
          </cell>
          <cell r="AJ810" t="str">
            <v>อ้อยตอ</v>
          </cell>
          <cell r="AK810"/>
          <cell r="AL810" t="str">
            <v>Sup</v>
          </cell>
          <cell r="AM810"/>
          <cell r="AN810">
            <v>0</v>
          </cell>
          <cell r="AO810">
            <v>0</v>
          </cell>
          <cell r="AP810" t="str">
            <v>เจาะบ่อบาดาล+ขยายไฟฟ้า</v>
          </cell>
          <cell r="AQ810">
            <v>0</v>
          </cell>
          <cell r="AR810" t="str">
            <v>Sup</v>
          </cell>
          <cell r="AS810">
            <v>0</v>
          </cell>
          <cell r="AT810"/>
          <cell r="AU810"/>
          <cell r="AV810"/>
          <cell r="AW810">
            <v>19.18</v>
          </cell>
          <cell r="AX810" t="str">
            <v>ราดร่อง</v>
          </cell>
          <cell r="AY810" t="str">
            <v>เครื่องยนต์</v>
          </cell>
          <cell r="AZ810" t="str">
            <v>ทำเอง รายวัน</v>
          </cell>
          <cell r="BA810"/>
          <cell r="BB810"/>
          <cell r="BC810" t="str">
            <v>KK-3</v>
          </cell>
          <cell r="BD810">
            <v>1.85</v>
          </cell>
          <cell r="BE810" t="str">
            <v>คู่</v>
          </cell>
          <cell r="BF810" t="str">
            <v>เหนียว</v>
          </cell>
          <cell r="BG810" t="str">
            <v>ผ่าน</v>
          </cell>
          <cell r="BH810" t="str">
            <v>รถตัด</v>
          </cell>
        </row>
        <row r="811">
          <cell r="G811">
            <v>805755</v>
          </cell>
          <cell r="H811"/>
          <cell r="I811"/>
          <cell r="J811">
            <v>19.2</v>
          </cell>
          <cell r="K811">
            <v>19.2</v>
          </cell>
          <cell r="L811"/>
          <cell r="M811"/>
          <cell r="N811" t="str">
            <v>อ้อยตอ 1</v>
          </cell>
          <cell r="O811"/>
          <cell r="P811"/>
          <cell r="Q811">
            <v>0</v>
          </cell>
          <cell r="R811"/>
          <cell r="S811"/>
          <cell r="T811"/>
          <cell r="U811">
            <v>19.2</v>
          </cell>
          <cell r="V811"/>
          <cell r="W811">
            <v>19.2</v>
          </cell>
          <cell r="X811">
            <v>230.39999999999998</v>
          </cell>
          <cell r="Y811">
            <v>12</v>
          </cell>
          <cell r="Z811">
            <v>3686.3999999999996</v>
          </cell>
          <cell r="AA811">
            <v>192</v>
          </cell>
          <cell r="AB811">
            <v>192</v>
          </cell>
          <cell r="AC811">
            <v>10</v>
          </cell>
          <cell r="AD811">
            <v>172.79999999999998</v>
          </cell>
          <cell r="AE811">
            <v>9</v>
          </cell>
          <cell r="AF811"/>
          <cell r="AG811">
            <v>13.792215568862275</v>
          </cell>
          <cell r="AH811">
            <v>242508</v>
          </cell>
          <cell r="AI811" t="str">
            <v>อ้อยตอ 1</v>
          </cell>
          <cell r="AJ811" t="str">
            <v>อ้อยตอ</v>
          </cell>
          <cell r="AK811"/>
          <cell r="AL811" t="str">
            <v>Sup</v>
          </cell>
          <cell r="AM811"/>
          <cell r="AN811">
            <v>29254</v>
          </cell>
          <cell r="AO811">
            <v>2925.4</v>
          </cell>
          <cell r="AP811" t="str">
            <v>เจาะบ่อบาดาล+ขยายไฟฟ้า</v>
          </cell>
          <cell r="AQ811">
            <v>0</v>
          </cell>
          <cell r="AR811" t="str">
            <v>Sup</v>
          </cell>
          <cell r="AS811">
            <v>0</v>
          </cell>
          <cell r="AT811"/>
          <cell r="AU811"/>
          <cell r="AV811"/>
          <cell r="AW811">
            <v>19.2</v>
          </cell>
          <cell r="AX811" t="str">
            <v>ราดร่อง</v>
          </cell>
          <cell r="AY811" t="str">
            <v>เครื่องยนต์</v>
          </cell>
          <cell r="AZ811" t="str">
            <v>ทำเอง รายวัน</v>
          </cell>
          <cell r="BA811"/>
          <cell r="BB811"/>
          <cell r="BC811" t="str">
            <v>KK-3</v>
          </cell>
          <cell r="BD811">
            <v>1.85</v>
          </cell>
          <cell r="BE811" t="str">
            <v>คู่</v>
          </cell>
          <cell r="BF811" t="str">
            <v>เหนียว</v>
          </cell>
          <cell r="BG811" t="str">
            <v>ผ่าน</v>
          </cell>
          <cell r="BH811" t="str">
            <v>รถตัด</v>
          </cell>
        </row>
        <row r="812">
          <cell r="G812">
            <v>805757</v>
          </cell>
          <cell r="H812"/>
          <cell r="I812"/>
          <cell r="J812">
            <v>16.62</v>
          </cell>
          <cell r="K812">
            <v>16.62</v>
          </cell>
          <cell r="L812"/>
          <cell r="M812"/>
          <cell r="N812" t="str">
            <v>อ้อยตอ 1</v>
          </cell>
          <cell r="O812"/>
          <cell r="P812"/>
          <cell r="Q812">
            <v>0</v>
          </cell>
          <cell r="R812"/>
          <cell r="S812"/>
          <cell r="T812"/>
          <cell r="U812">
            <v>16.62</v>
          </cell>
          <cell r="V812"/>
          <cell r="W812">
            <v>16.62</v>
          </cell>
          <cell r="X812">
            <v>199.44</v>
          </cell>
          <cell r="Y812">
            <v>12</v>
          </cell>
          <cell r="Z812">
            <v>2486.0196000000005</v>
          </cell>
          <cell r="AA812">
            <v>149.58000000000001</v>
          </cell>
          <cell r="AB812">
            <v>149.58000000000001</v>
          </cell>
          <cell r="AC812">
            <v>9</v>
          </cell>
          <cell r="AD812">
            <v>149.58000000000001</v>
          </cell>
          <cell r="AE812">
            <v>9</v>
          </cell>
          <cell r="AF812"/>
          <cell r="AG812">
            <v>14.142630744849445</v>
          </cell>
          <cell r="AH812">
            <v>242509</v>
          </cell>
          <cell r="AI812" t="str">
            <v>อ้อยตอ 1</v>
          </cell>
          <cell r="AJ812" t="str">
            <v>อ้อยตอ</v>
          </cell>
          <cell r="AK812"/>
          <cell r="AL812" t="str">
            <v>Sup</v>
          </cell>
          <cell r="AM812"/>
          <cell r="AN812">
            <v>0</v>
          </cell>
          <cell r="AO812">
            <v>0</v>
          </cell>
          <cell r="AP812" t="str">
            <v>เจาะบ่อบาดาล+ขยายไฟฟ้า</v>
          </cell>
          <cell r="AQ812">
            <v>0</v>
          </cell>
          <cell r="AR812" t="str">
            <v>Sup</v>
          </cell>
          <cell r="AS812">
            <v>0</v>
          </cell>
          <cell r="AT812"/>
          <cell r="AU812"/>
          <cell r="AV812"/>
          <cell r="AW812">
            <v>16.62</v>
          </cell>
          <cell r="AX812" t="str">
            <v>ราดร่อง</v>
          </cell>
          <cell r="AY812" t="str">
            <v>เครื่องยนต์</v>
          </cell>
          <cell r="AZ812" t="str">
            <v>ทำเอง รายวัน</v>
          </cell>
          <cell r="BA812"/>
          <cell r="BB812"/>
          <cell r="BC812" t="str">
            <v>KK-3</v>
          </cell>
          <cell r="BD812">
            <v>1.85</v>
          </cell>
          <cell r="BE812" t="str">
            <v>คู่</v>
          </cell>
          <cell r="BF812" t="str">
            <v>เหนียว</v>
          </cell>
          <cell r="BG812" t="str">
            <v>ผ่าน</v>
          </cell>
          <cell r="BH812" t="str">
            <v>รถตัด</v>
          </cell>
        </row>
        <row r="813">
          <cell r="G813">
            <v>805759</v>
          </cell>
          <cell r="H813"/>
          <cell r="I813"/>
          <cell r="J813">
            <v>5.8</v>
          </cell>
          <cell r="K813">
            <v>5.8</v>
          </cell>
          <cell r="L813"/>
          <cell r="M813"/>
          <cell r="N813" t="str">
            <v>พักดิน</v>
          </cell>
          <cell r="O813"/>
          <cell r="P813"/>
          <cell r="Q813">
            <v>5.8</v>
          </cell>
          <cell r="R813"/>
          <cell r="S813"/>
          <cell r="T813"/>
          <cell r="U813"/>
          <cell r="V813"/>
          <cell r="W813">
            <v>0</v>
          </cell>
          <cell r="X813">
            <v>0</v>
          </cell>
          <cell r="Y813"/>
          <cell r="Z813"/>
          <cell r="AA813"/>
          <cell r="AB813"/>
          <cell r="AC813"/>
          <cell r="AD813"/>
          <cell r="AE813"/>
          <cell r="AF813"/>
          <cell r="AG813">
            <v>16.721428571428572</v>
          </cell>
          <cell r="AH813">
            <v>242508</v>
          </cell>
          <cell r="AI813" t="str">
            <v>พักดิน</v>
          </cell>
          <cell r="AJ813" t="str">
            <v>พักดิน</v>
          </cell>
          <cell r="AK813"/>
          <cell r="AL813" t="str">
            <v>Sup</v>
          </cell>
          <cell r="AM813"/>
          <cell r="AN813">
            <v>0</v>
          </cell>
          <cell r="AO813">
            <v>0</v>
          </cell>
          <cell r="AP813" t="str">
            <v>เจาะบ่อบาดาล+ขยายไฟฟ้า</v>
          </cell>
          <cell r="AQ813">
            <v>0</v>
          </cell>
          <cell r="AR813" t="str">
            <v>Sup</v>
          </cell>
          <cell r="AS813">
            <v>0</v>
          </cell>
          <cell r="AT813"/>
          <cell r="AU813"/>
          <cell r="AV813"/>
          <cell r="AW813">
            <v>0</v>
          </cell>
          <cell r="AX813" t="str">
            <v>น้ำหยดMove</v>
          </cell>
          <cell r="AY813"/>
          <cell r="AZ813"/>
          <cell r="BA813"/>
          <cell r="BB813"/>
          <cell r="BC813" t="str">
            <v>KK-3</v>
          </cell>
          <cell r="BD813">
            <v>1.85</v>
          </cell>
          <cell r="BE813" t="str">
            <v>คู่</v>
          </cell>
          <cell r="BF813" t="str">
            <v>เหนียว</v>
          </cell>
          <cell r="BG813"/>
          <cell r="BH813"/>
        </row>
        <row r="814">
          <cell r="G814">
            <v>1720</v>
          </cell>
          <cell r="H814"/>
          <cell r="I814"/>
          <cell r="J814">
            <v>13.52</v>
          </cell>
          <cell r="K814">
            <v>13.52</v>
          </cell>
          <cell r="L814"/>
          <cell r="M814"/>
          <cell r="N814" t="str">
            <v>อ้อยตอ 1</v>
          </cell>
          <cell r="O814"/>
          <cell r="P814"/>
          <cell r="Q814">
            <v>0</v>
          </cell>
          <cell r="R814"/>
          <cell r="S814"/>
          <cell r="T814"/>
          <cell r="U814">
            <v>13.52</v>
          </cell>
          <cell r="V814"/>
          <cell r="W814">
            <v>13.52</v>
          </cell>
          <cell r="X814">
            <v>148.72</v>
          </cell>
          <cell r="Y814">
            <v>11</v>
          </cell>
          <cell r="Z814">
            <v>1827.9039999999998</v>
          </cell>
          <cell r="AA814">
            <v>135.19999999999999</v>
          </cell>
          <cell r="AB814">
            <v>135.19999999999999</v>
          </cell>
          <cell r="AC814">
            <v>10</v>
          </cell>
          <cell r="AD814">
            <v>121.67999999999999</v>
          </cell>
          <cell r="AE814">
            <v>9</v>
          </cell>
          <cell r="AF814"/>
          <cell r="AG814" t="e">
            <v>#DIV/0!</v>
          </cell>
          <cell r="AH814" t="e">
            <v>#REF!</v>
          </cell>
          <cell r="AI814" t="str">
            <v>อ้อยตอ 1</v>
          </cell>
          <cell r="AJ814" t="str">
            <v>อ้อยตอ</v>
          </cell>
          <cell r="AK814"/>
          <cell r="AL814" t="str">
            <v>Fully</v>
          </cell>
          <cell r="AM814"/>
          <cell r="AN814">
            <v>77387</v>
          </cell>
          <cell r="AO814">
            <v>69648.3</v>
          </cell>
          <cell r="AP814"/>
          <cell r="AQ814">
            <v>0</v>
          </cell>
          <cell r="AR814" t="str">
            <v>Fully</v>
          </cell>
          <cell r="AS814">
            <v>0</v>
          </cell>
          <cell r="AT814">
            <v>6</v>
          </cell>
          <cell r="AU814"/>
          <cell r="AV814"/>
          <cell r="AW814">
            <v>7.52</v>
          </cell>
          <cell r="AX814" t="str">
            <v>Pivot/ราดร่อง</v>
          </cell>
          <cell r="AY814" t="str">
            <v>โซล่าเซลล์</v>
          </cell>
          <cell r="AZ814" t="str">
            <v>ทำเอง รายวัน</v>
          </cell>
          <cell r="BA814" t="str">
            <v>&gt;4</v>
          </cell>
          <cell r="BB814" t="str">
            <v>yes</v>
          </cell>
          <cell r="BC814" t="str">
            <v>KK-3</v>
          </cell>
          <cell r="BD814">
            <v>1.65</v>
          </cell>
          <cell r="BE814" t="str">
            <v>เดี่ยว</v>
          </cell>
          <cell r="BF814" t="str">
            <v>เหนียว</v>
          </cell>
          <cell r="BG814" t="str">
            <v>ผ่าน</v>
          </cell>
          <cell r="BH814" t="str">
            <v>รถตัด</v>
          </cell>
        </row>
        <row r="815">
          <cell r="G815">
            <v>1721</v>
          </cell>
          <cell r="H815"/>
          <cell r="I815"/>
          <cell r="J815">
            <v>18.61</v>
          </cell>
          <cell r="K815">
            <v>18.61</v>
          </cell>
          <cell r="L815"/>
          <cell r="M815"/>
          <cell r="N815" t="str">
            <v>อ้อยตอ 1/ปลูกไม่ได้</v>
          </cell>
          <cell r="O815" t="str">
            <v>ถนนPivot</v>
          </cell>
          <cell r="P815">
            <v>3.41</v>
          </cell>
          <cell r="Q815">
            <v>0</v>
          </cell>
          <cell r="R815"/>
          <cell r="S815"/>
          <cell r="T815"/>
          <cell r="U815">
            <v>15.2</v>
          </cell>
          <cell r="V815"/>
          <cell r="W815">
            <v>15.2</v>
          </cell>
          <cell r="X815">
            <v>167.2</v>
          </cell>
          <cell r="Y815">
            <v>11</v>
          </cell>
          <cell r="Z815">
            <v>3234.5599999999995</v>
          </cell>
          <cell r="AA815">
            <v>212.79999999999998</v>
          </cell>
          <cell r="AB815">
            <v>212.79999999999998</v>
          </cell>
          <cell r="AC815">
            <v>14</v>
          </cell>
          <cell r="AD815">
            <v>212.79999999999998</v>
          </cell>
          <cell r="AE815">
            <v>14</v>
          </cell>
          <cell r="AF815"/>
          <cell r="AG815">
            <v>10.642105263157895</v>
          </cell>
          <cell r="AH815">
            <v>242569</v>
          </cell>
          <cell r="AI815" t="str">
            <v>อ้อยตอ 1</v>
          </cell>
          <cell r="AJ815" t="str">
            <v>อ้อยตอ</v>
          </cell>
          <cell r="AK815"/>
          <cell r="AL815" t="str">
            <v>Fully</v>
          </cell>
          <cell r="AM815"/>
          <cell r="AN815">
            <v>0</v>
          </cell>
          <cell r="AO815">
            <v>0</v>
          </cell>
          <cell r="AP815"/>
          <cell r="AQ815">
            <v>0</v>
          </cell>
          <cell r="AR815" t="str">
            <v>Fully</v>
          </cell>
          <cell r="AS815">
            <v>0</v>
          </cell>
          <cell r="AT815">
            <v>11.2</v>
          </cell>
          <cell r="AU815"/>
          <cell r="AV815"/>
          <cell r="AW815">
            <v>4</v>
          </cell>
          <cell r="AX815" t="str">
            <v>Pivot/ราดร่อง</v>
          </cell>
          <cell r="AY815" t="str">
            <v>ระบบไฟฟ้า</v>
          </cell>
          <cell r="AZ815" t="str">
            <v>ทำเอง รายวัน</v>
          </cell>
          <cell r="BA815" t="str">
            <v>&gt;4</v>
          </cell>
          <cell r="BB815" t="str">
            <v>yes</v>
          </cell>
          <cell r="BC815" t="str">
            <v>KK-3</v>
          </cell>
          <cell r="BD815">
            <v>1.85</v>
          </cell>
          <cell r="BE815" t="str">
            <v>คู่</v>
          </cell>
          <cell r="BF815" t="str">
            <v>เหนียว</v>
          </cell>
          <cell r="BG815" t="str">
            <v>ผ่าน</v>
          </cell>
          <cell r="BH815" t="str">
            <v>รถตัด</v>
          </cell>
        </row>
        <row r="816">
          <cell r="G816" t="str">
            <v>1721/1</v>
          </cell>
          <cell r="H816" t="str">
            <v>BSC</v>
          </cell>
          <cell r="I816"/>
          <cell r="J816">
            <v>9.4700000000000006</v>
          </cell>
          <cell r="K816">
            <v>9.4700000000000006</v>
          </cell>
          <cell r="L816"/>
          <cell r="M816"/>
          <cell r="N816" t="str">
            <v>อ้อยตอ 1</v>
          </cell>
          <cell r="O816"/>
          <cell r="P816"/>
          <cell r="Q816">
            <v>0</v>
          </cell>
          <cell r="R816"/>
          <cell r="S816"/>
          <cell r="T816"/>
          <cell r="U816">
            <v>9.4700000000000006</v>
          </cell>
          <cell r="V816"/>
          <cell r="W816">
            <v>9.4700000000000006</v>
          </cell>
          <cell r="X816">
            <v>123.11000000000001</v>
          </cell>
          <cell r="Y816">
            <v>13</v>
          </cell>
          <cell r="Z816">
            <v>1255.5326000000002</v>
          </cell>
          <cell r="AA816">
            <v>132.58000000000001</v>
          </cell>
          <cell r="AB816">
            <v>132.58000000000001</v>
          </cell>
          <cell r="AC816">
            <v>14</v>
          </cell>
          <cell r="AD816">
            <v>132.58000000000001</v>
          </cell>
          <cell r="AE816">
            <v>14</v>
          </cell>
          <cell r="AF816"/>
          <cell r="AG816">
            <v>20.330517423442448</v>
          </cell>
          <cell r="AH816">
            <v>242564</v>
          </cell>
          <cell r="AI816" t="str">
            <v>อ้อยตอ 1</v>
          </cell>
          <cell r="AJ816" t="str">
            <v>อ้อยตอ</v>
          </cell>
          <cell r="AK816"/>
          <cell r="AL816" t="str">
            <v>Fully</v>
          </cell>
          <cell r="AM816"/>
          <cell r="AN816">
            <v>0</v>
          </cell>
          <cell r="AO816">
            <v>0</v>
          </cell>
          <cell r="AP816"/>
          <cell r="AQ816">
            <v>0</v>
          </cell>
          <cell r="AR816" t="str">
            <v>Fully</v>
          </cell>
          <cell r="AS816">
            <v>0</v>
          </cell>
          <cell r="AT816">
            <v>9.4700000000000006</v>
          </cell>
          <cell r="AU816"/>
          <cell r="AV816"/>
          <cell r="AW816"/>
          <cell r="AX816" t="str">
            <v xml:space="preserve">Pivot </v>
          </cell>
          <cell r="AY816" t="str">
            <v>ระบบไฟฟ้า</v>
          </cell>
          <cell r="AZ816" t="str">
            <v>ทำเอง รายวัน</v>
          </cell>
          <cell r="BA816" t="str">
            <v>&gt;4</v>
          </cell>
          <cell r="BB816" t="str">
            <v>yes</v>
          </cell>
          <cell r="BC816" t="str">
            <v>KK-3</v>
          </cell>
          <cell r="BD816">
            <v>1.85</v>
          </cell>
          <cell r="BE816" t="str">
            <v>คู่</v>
          </cell>
          <cell r="BF816" t="str">
            <v>เหนียว</v>
          </cell>
          <cell r="BG816" t="str">
            <v>ผ่าน</v>
          </cell>
          <cell r="BH816" t="str">
            <v>รถตัด</v>
          </cell>
        </row>
        <row r="817">
          <cell r="G817" t="str">
            <v>1721/2</v>
          </cell>
          <cell r="H817" t="str">
            <v>BSC</v>
          </cell>
          <cell r="I817"/>
          <cell r="J817">
            <v>13.59</v>
          </cell>
          <cell r="K817">
            <v>13.59</v>
          </cell>
          <cell r="L817"/>
          <cell r="M817"/>
          <cell r="N817" t="str">
            <v>อ้อยตอ 1</v>
          </cell>
          <cell r="O817"/>
          <cell r="P817"/>
          <cell r="Q817">
            <v>0</v>
          </cell>
          <cell r="R817"/>
          <cell r="S817"/>
          <cell r="T817"/>
          <cell r="U817">
            <v>13.59</v>
          </cell>
          <cell r="V817"/>
          <cell r="W817">
            <v>13.59</v>
          </cell>
          <cell r="X817">
            <v>183.465</v>
          </cell>
          <cell r="Y817">
            <v>13.5</v>
          </cell>
          <cell r="Z817">
            <v>2585.6333999999997</v>
          </cell>
          <cell r="AA817">
            <v>190.26</v>
          </cell>
          <cell r="AB817">
            <v>190.26</v>
          </cell>
          <cell r="AC817">
            <v>14</v>
          </cell>
          <cell r="AD817">
            <v>190.26</v>
          </cell>
          <cell r="AE817">
            <v>14</v>
          </cell>
          <cell r="AF817"/>
          <cell r="AG817">
            <v>14.623252391464311</v>
          </cell>
          <cell r="AH817">
            <v>242565</v>
          </cell>
          <cell r="AI817" t="str">
            <v>อ้อยตอ 1</v>
          </cell>
          <cell r="AJ817" t="str">
            <v>อ้อยตอ</v>
          </cell>
          <cell r="AK817"/>
          <cell r="AL817" t="str">
            <v>Fully</v>
          </cell>
          <cell r="AM817"/>
          <cell r="AN817">
            <v>0</v>
          </cell>
          <cell r="AO817">
            <v>0</v>
          </cell>
          <cell r="AP817"/>
          <cell r="AQ817">
            <v>0</v>
          </cell>
          <cell r="AR817" t="str">
            <v>Fully</v>
          </cell>
          <cell r="AS817">
            <v>0</v>
          </cell>
          <cell r="AT817">
            <v>13.59</v>
          </cell>
          <cell r="AU817"/>
          <cell r="AV817"/>
          <cell r="AW817">
            <v>0</v>
          </cell>
          <cell r="AX817" t="str">
            <v xml:space="preserve">Pivot </v>
          </cell>
          <cell r="AY817" t="str">
            <v>ระบบไฟฟ้า</v>
          </cell>
          <cell r="AZ817" t="str">
            <v>ทำเอง รายวัน</v>
          </cell>
          <cell r="BA817" t="str">
            <v>&gt;4</v>
          </cell>
          <cell r="BB817" t="str">
            <v>yes</v>
          </cell>
          <cell r="BC817" t="str">
            <v>KK-3</v>
          </cell>
          <cell r="BD817">
            <v>1.85</v>
          </cell>
          <cell r="BE817" t="str">
            <v>คู่</v>
          </cell>
          <cell r="BF817" t="str">
            <v>เหนียว</v>
          </cell>
          <cell r="BG817" t="str">
            <v>ผ่าน</v>
          </cell>
          <cell r="BH817" t="str">
            <v>รถตัด</v>
          </cell>
        </row>
        <row r="818">
          <cell r="G818">
            <v>1722</v>
          </cell>
          <cell r="H818"/>
          <cell r="I818"/>
          <cell r="J818">
            <v>4.59</v>
          </cell>
          <cell r="K818">
            <v>4.59</v>
          </cell>
          <cell r="L818"/>
          <cell r="M818"/>
          <cell r="N818" t="str">
            <v>ปลูกไม่ได้</v>
          </cell>
          <cell r="O818" t="str">
            <v>ติดร่มป่ายูคา</v>
          </cell>
          <cell r="P818"/>
          <cell r="Q818">
            <v>4.59</v>
          </cell>
          <cell r="R818"/>
          <cell r="S818"/>
          <cell r="T818"/>
          <cell r="U818"/>
          <cell r="V818"/>
          <cell r="W818">
            <v>0</v>
          </cell>
          <cell r="X818"/>
          <cell r="Y818"/>
          <cell r="Z818"/>
          <cell r="AA818"/>
          <cell r="AB818"/>
          <cell r="AC818"/>
          <cell r="AD818"/>
          <cell r="AE818"/>
          <cell r="AF818"/>
          <cell r="AG818">
            <v>0</v>
          </cell>
          <cell r="AH818"/>
          <cell r="AI818"/>
          <cell r="AJ818"/>
          <cell r="AK818"/>
          <cell r="AL818">
            <v>0</v>
          </cell>
          <cell r="AM818"/>
          <cell r="AN818">
            <v>0</v>
          </cell>
          <cell r="AO818">
            <v>0</v>
          </cell>
          <cell r="AP818"/>
          <cell r="AQ818">
            <v>0</v>
          </cell>
          <cell r="AR818"/>
          <cell r="AS818"/>
          <cell r="AT818"/>
          <cell r="AU818"/>
          <cell r="AV818"/>
          <cell r="AW818"/>
          <cell r="AX818"/>
          <cell r="AY818"/>
          <cell r="AZ818"/>
          <cell r="BA818"/>
          <cell r="BB818"/>
          <cell r="BC818"/>
          <cell r="BD818"/>
          <cell r="BE818"/>
          <cell r="BF818" t="str">
            <v>เหนียว</v>
          </cell>
          <cell r="BG818"/>
          <cell r="BH818"/>
        </row>
        <row r="819">
          <cell r="G819">
            <v>1723</v>
          </cell>
          <cell r="H819" t="str">
            <v>BSC</v>
          </cell>
          <cell r="I819"/>
          <cell r="J819">
            <v>9.08</v>
          </cell>
          <cell r="K819">
            <v>9.08</v>
          </cell>
          <cell r="L819"/>
          <cell r="M819"/>
          <cell r="N819" t="str">
            <v>อ้อยตอ 1</v>
          </cell>
          <cell r="O819"/>
          <cell r="P819"/>
          <cell r="Q819">
            <v>0</v>
          </cell>
          <cell r="R819"/>
          <cell r="S819"/>
          <cell r="T819"/>
          <cell r="U819">
            <v>9.08</v>
          </cell>
          <cell r="V819"/>
          <cell r="W819">
            <v>9.08</v>
          </cell>
          <cell r="X819">
            <v>99.88</v>
          </cell>
          <cell r="Y819">
            <v>11</v>
          </cell>
          <cell r="Z819">
            <v>1154.2496000000001</v>
          </cell>
          <cell r="AA819">
            <v>127.12</v>
          </cell>
          <cell r="AB819">
            <v>127.12</v>
          </cell>
          <cell r="AC819">
            <v>14</v>
          </cell>
          <cell r="AD819">
            <v>127.12</v>
          </cell>
          <cell r="AE819">
            <v>14</v>
          </cell>
          <cell r="AF819"/>
          <cell r="AG819">
            <v>11.040748898678414</v>
          </cell>
          <cell r="AH819">
            <v>242562</v>
          </cell>
          <cell r="AI819" t="str">
            <v>อ้อยตอ 1</v>
          </cell>
          <cell r="AJ819" t="str">
            <v>อ้อยตอ</v>
          </cell>
          <cell r="AK819"/>
          <cell r="AL819" t="str">
            <v>Fully</v>
          </cell>
          <cell r="AM819"/>
          <cell r="AN819">
            <v>0</v>
          </cell>
          <cell r="AO819">
            <v>0</v>
          </cell>
          <cell r="AP819"/>
          <cell r="AQ819">
            <v>0</v>
          </cell>
          <cell r="AR819" t="str">
            <v>Fully</v>
          </cell>
          <cell r="AS819">
            <v>0</v>
          </cell>
          <cell r="AT819">
            <v>9.08</v>
          </cell>
          <cell r="AU819"/>
          <cell r="AV819"/>
          <cell r="AW819"/>
          <cell r="AX819" t="str">
            <v xml:space="preserve">Pivot </v>
          </cell>
          <cell r="AY819" t="str">
            <v>ระบบไฟฟ้า</v>
          </cell>
          <cell r="AZ819" t="str">
            <v>ทำเอง รายวัน</v>
          </cell>
          <cell r="BA819" t="str">
            <v>&gt;4</v>
          </cell>
          <cell r="BB819" t="str">
            <v>yes</v>
          </cell>
          <cell r="BC819" t="str">
            <v>KK-3</v>
          </cell>
          <cell r="BD819">
            <v>1.85</v>
          </cell>
          <cell r="BE819" t="str">
            <v>คู่</v>
          </cell>
          <cell r="BF819" t="str">
            <v>เหนียว</v>
          </cell>
          <cell r="BG819" t="str">
            <v>ผ่าน</v>
          </cell>
          <cell r="BH819" t="str">
            <v>รถตัด</v>
          </cell>
        </row>
        <row r="820">
          <cell r="G820" t="str">
            <v>1723/1</v>
          </cell>
          <cell r="H820" t="str">
            <v>BSC</v>
          </cell>
          <cell r="I820"/>
          <cell r="J820">
            <v>28.98</v>
          </cell>
          <cell r="K820">
            <v>28.98</v>
          </cell>
          <cell r="L820"/>
          <cell r="M820"/>
          <cell r="N820" t="str">
            <v>อ้อยตอ 1</v>
          </cell>
          <cell r="O820"/>
          <cell r="P820"/>
          <cell r="Q820">
            <v>0</v>
          </cell>
          <cell r="R820"/>
          <cell r="S820"/>
          <cell r="T820"/>
          <cell r="U820">
            <v>28.98</v>
          </cell>
          <cell r="V820"/>
          <cell r="W820">
            <v>28.98</v>
          </cell>
          <cell r="X820">
            <v>391.23</v>
          </cell>
          <cell r="Y820">
            <v>13.5</v>
          </cell>
          <cell r="Z820">
            <v>11757.765600000001</v>
          </cell>
          <cell r="AA820">
            <v>405.72</v>
          </cell>
          <cell r="AB820">
            <v>405.72</v>
          </cell>
          <cell r="AC820">
            <v>14</v>
          </cell>
          <cell r="AD820">
            <v>405.72</v>
          </cell>
          <cell r="AE820">
            <v>14</v>
          </cell>
          <cell r="AF820"/>
          <cell r="AG820">
            <v>14.538647342995167</v>
          </cell>
          <cell r="AH820">
            <v>242561</v>
          </cell>
          <cell r="AI820" t="str">
            <v>อ้อยตอ 1</v>
          </cell>
          <cell r="AJ820" t="str">
            <v>อ้อยตอ</v>
          </cell>
          <cell r="AK820"/>
          <cell r="AL820" t="str">
            <v>Fully</v>
          </cell>
          <cell r="AM820"/>
          <cell r="AN820">
            <v>0</v>
          </cell>
          <cell r="AO820">
            <v>0</v>
          </cell>
          <cell r="AP820"/>
          <cell r="AQ820">
            <v>0</v>
          </cell>
          <cell r="AR820" t="str">
            <v>Fully</v>
          </cell>
          <cell r="AS820">
            <v>0</v>
          </cell>
          <cell r="AT820">
            <v>28.98</v>
          </cell>
          <cell r="AU820"/>
          <cell r="AV820"/>
          <cell r="AW820">
            <v>0</v>
          </cell>
          <cell r="AX820" t="str">
            <v xml:space="preserve">Pivot </v>
          </cell>
          <cell r="AY820" t="str">
            <v>ระบบไฟฟ้า</v>
          </cell>
          <cell r="AZ820" t="str">
            <v>ทำเอง รายวัน</v>
          </cell>
          <cell r="BA820" t="str">
            <v>&gt;4</v>
          </cell>
          <cell r="BB820" t="str">
            <v>yes</v>
          </cell>
          <cell r="BC820" t="str">
            <v>KK-3</v>
          </cell>
          <cell r="BD820">
            <v>1.85</v>
          </cell>
          <cell r="BE820" t="str">
            <v>คู่</v>
          </cell>
          <cell r="BF820" t="str">
            <v>เหนียว</v>
          </cell>
          <cell r="BG820" t="str">
            <v>ผ่าน</v>
          </cell>
          <cell r="BH820" t="str">
            <v>รถตัด</v>
          </cell>
        </row>
        <row r="821">
          <cell r="G821">
            <v>1724</v>
          </cell>
          <cell r="H821" t="str">
            <v>BSC</v>
          </cell>
          <cell r="I821"/>
          <cell r="J821">
            <v>17.399999999999999</v>
          </cell>
          <cell r="K821">
            <v>17.399999999999999</v>
          </cell>
          <cell r="L821"/>
          <cell r="M821"/>
          <cell r="N821" t="str">
            <v>อ้อยตอ 1</v>
          </cell>
          <cell r="O821"/>
          <cell r="P821"/>
          <cell r="Q821">
            <v>0</v>
          </cell>
          <cell r="R821"/>
          <cell r="S821"/>
          <cell r="T821"/>
          <cell r="U821">
            <v>17.399999999999999</v>
          </cell>
          <cell r="V821"/>
          <cell r="W821">
            <v>17.399999999999999</v>
          </cell>
          <cell r="X821">
            <v>234.89999999999998</v>
          </cell>
          <cell r="Y821">
            <v>13.5</v>
          </cell>
          <cell r="Z821">
            <v>4238.6399999999994</v>
          </cell>
          <cell r="AA821">
            <v>243.59999999999997</v>
          </cell>
          <cell r="AB821">
            <v>243.59999999999997</v>
          </cell>
          <cell r="AC821">
            <v>14</v>
          </cell>
          <cell r="AD821">
            <v>243.59999999999997</v>
          </cell>
          <cell r="AE821">
            <v>14</v>
          </cell>
          <cell r="AF821"/>
          <cell r="AG821">
            <v>15.317816091954022</v>
          </cell>
          <cell r="AH821">
            <v>242562</v>
          </cell>
          <cell r="AI821" t="str">
            <v>อ้อยตอ 1</v>
          </cell>
          <cell r="AJ821" t="str">
            <v>อ้อยตอ</v>
          </cell>
          <cell r="AK821"/>
          <cell r="AL821" t="str">
            <v>Fully</v>
          </cell>
          <cell r="AM821"/>
          <cell r="AN821">
            <v>0</v>
          </cell>
          <cell r="AO821">
            <v>0</v>
          </cell>
          <cell r="AP821"/>
          <cell r="AQ821">
            <v>0</v>
          </cell>
          <cell r="AR821" t="str">
            <v>Fully</v>
          </cell>
          <cell r="AS821">
            <v>0</v>
          </cell>
          <cell r="AT821"/>
          <cell r="AU821"/>
          <cell r="AV821"/>
          <cell r="AW821">
            <v>17.399999999999999</v>
          </cell>
          <cell r="AX821" t="str">
            <v>ราดร่อง</v>
          </cell>
          <cell r="AY821" t="str">
            <v>ระบบไฟฟ้า</v>
          </cell>
          <cell r="AZ821" t="str">
            <v>ทำเอง รายวัน</v>
          </cell>
          <cell r="BA821" t="str">
            <v>&gt;4</v>
          </cell>
          <cell r="BB821" t="str">
            <v>yes</v>
          </cell>
          <cell r="BC821" t="str">
            <v>KK-3</v>
          </cell>
          <cell r="BD821">
            <v>1.85</v>
          </cell>
          <cell r="BE821" t="str">
            <v>คู่</v>
          </cell>
          <cell r="BF821" t="str">
            <v>เหนียว</v>
          </cell>
          <cell r="BG821" t="str">
            <v>ผ่าน</v>
          </cell>
          <cell r="BH821" t="str">
            <v>รถตัด</v>
          </cell>
        </row>
        <row r="822">
          <cell r="G822" t="str">
            <v>1724/1</v>
          </cell>
          <cell r="H822"/>
          <cell r="I822"/>
          <cell r="J822">
            <v>18.72</v>
          </cell>
          <cell r="K822">
            <v>18.72</v>
          </cell>
          <cell r="L822"/>
          <cell r="M822"/>
          <cell r="N822" t="str">
            <v>สระน้ำ</v>
          </cell>
          <cell r="O822" t="str">
            <v>สระน้ำ</v>
          </cell>
          <cell r="P822">
            <v>18.72</v>
          </cell>
          <cell r="Q822">
            <v>0</v>
          </cell>
          <cell r="R822"/>
          <cell r="S822"/>
          <cell r="T822"/>
          <cell r="U822"/>
          <cell r="V822"/>
          <cell r="W822">
            <v>0</v>
          </cell>
          <cell r="X822"/>
          <cell r="Y822"/>
          <cell r="Z822"/>
          <cell r="AA822"/>
          <cell r="AB822"/>
          <cell r="AC822"/>
          <cell r="AD822"/>
          <cell r="AE822"/>
          <cell r="AF822"/>
          <cell r="AG822">
            <v>0</v>
          </cell>
          <cell r="AH822"/>
          <cell r="AI822"/>
          <cell r="AJ822"/>
          <cell r="AK822"/>
          <cell r="AL822">
            <v>0</v>
          </cell>
          <cell r="AM822"/>
          <cell r="AN822">
            <v>0</v>
          </cell>
          <cell r="AO822">
            <v>0</v>
          </cell>
          <cell r="AP822"/>
          <cell r="AQ822">
            <v>0</v>
          </cell>
          <cell r="AR822"/>
          <cell r="AS822"/>
          <cell r="AT822"/>
          <cell r="AU822"/>
          <cell r="AV822"/>
          <cell r="AW822"/>
          <cell r="AX822"/>
          <cell r="AY822"/>
          <cell r="AZ822"/>
          <cell r="BA822"/>
          <cell r="BB822"/>
          <cell r="BC822"/>
          <cell r="BD822"/>
          <cell r="BE822"/>
          <cell r="BF822" t="str">
            <v>เหนียว</v>
          </cell>
          <cell r="BG822"/>
          <cell r="BH822"/>
        </row>
        <row r="823">
          <cell r="G823">
            <v>1725</v>
          </cell>
          <cell r="H823"/>
          <cell r="I823"/>
          <cell r="J823">
            <v>10.81</v>
          </cell>
          <cell r="K823">
            <v>10.81</v>
          </cell>
          <cell r="L823"/>
          <cell r="M823"/>
          <cell r="N823" t="str">
            <v>อ้อยน้ำราด</v>
          </cell>
          <cell r="O823"/>
          <cell r="P823"/>
          <cell r="Q823">
            <v>0</v>
          </cell>
          <cell r="R823"/>
          <cell r="S823"/>
          <cell r="T823"/>
          <cell r="U823">
            <v>10.81</v>
          </cell>
          <cell r="V823"/>
          <cell r="W823">
            <v>10.81</v>
          </cell>
          <cell r="X823">
            <v>140.53</v>
          </cell>
          <cell r="Y823">
            <v>13</v>
          </cell>
          <cell r="Z823">
            <v>1168.5610000000001</v>
          </cell>
          <cell r="AA823">
            <v>108.10000000000001</v>
          </cell>
          <cell r="AB823">
            <v>108.10000000000001</v>
          </cell>
          <cell r="AC823">
            <v>10</v>
          </cell>
          <cell r="AD823">
            <v>108.10000000000001</v>
          </cell>
          <cell r="AE823">
            <v>10</v>
          </cell>
          <cell r="AF823"/>
          <cell r="AG823">
            <v>3.2414431082331174</v>
          </cell>
          <cell r="AH823">
            <v>242598</v>
          </cell>
          <cell r="AI823" t="str">
            <v>อ้อยน้ำราด</v>
          </cell>
          <cell r="AJ823" t="str">
            <v>อ้อยปลูก</v>
          </cell>
          <cell r="AK823"/>
          <cell r="AL823" t="str">
            <v>Fully</v>
          </cell>
          <cell r="AM823"/>
          <cell r="AN823">
            <v>0</v>
          </cell>
          <cell r="AO823">
            <v>0</v>
          </cell>
          <cell r="AP823"/>
          <cell r="AQ823" t="str">
            <v>ปรับปรุงสถานี,วางท่อส่งน้ำใต้ดิน</v>
          </cell>
          <cell r="AR823" t="str">
            <v>Fully</v>
          </cell>
          <cell r="AS823">
            <v>0</v>
          </cell>
          <cell r="AT823"/>
          <cell r="AU823"/>
          <cell r="AV823"/>
          <cell r="AW823">
            <v>10.81</v>
          </cell>
          <cell r="AX823" t="str">
            <v>ราดร่อง</v>
          </cell>
          <cell r="AY823" t="str">
            <v>ระบบไฟฟ้า</v>
          </cell>
          <cell r="AZ823" t="str">
            <v>ทำเอง รายวัน</v>
          </cell>
          <cell r="BA823" t="str">
            <v>&gt;4</v>
          </cell>
          <cell r="BB823" t="str">
            <v>yes</v>
          </cell>
          <cell r="BC823" t="str">
            <v>KK-3</v>
          </cell>
          <cell r="BD823">
            <v>1.85</v>
          </cell>
          <cell r="BE823" t="str">
            <v>คู่</v>
          </cell>
          <cell r="BF823" t="str">
            <v>เหนียว</v>
          </cell>
          <cell r="BG823" t="str">
            <v>ผ่าน</v>
          </cell>
          <cell r="BH823" t="str">
            <v>รถตัด</v>
          </cell>
        </row>
        <row r="824">
          <cell r="G824" t="str">
            <v>1725/1</v>
          </cell>
          <cell r="H824"/>
          <cell r="I824"/>
          <cell r="J824">
            <v>17.97</v>
          </cell>
          <cell r="K824">
            <v>17.97</v>
          </cell>
          <cell r="L824"/>
          <cell r="M824"/>
          <cell r="N824" t="str">
            <v>อ้อยน้ำราด</v>
          </cell>
          <cell r="O824"/>
          <cell r="P824"/>
          <cell r="Q824">
            <v>0</v>
          </cell>
          <cell r="R824"/>
          <cell r="S824"/>
          <cell r="T824"/>
          <cell r="U824">
            <v>17.97</v>
          </cell>
          <cell r="V824"/>
          <cell r="W824">
            <v>17.97</v>
          </cell>
          <cell r="X824">
            <v>233.60999999999999</v>
          </cell>
          <cell r="Y824">
            <v>13</v>
          </cell>
          <cell r="Z824">
            <v>3229.2089999999994</v>
          </cell>
          <cell r="AA824">
            <v>179.7</v>
          </cell>
          <cell r="AB824">
            <v>179.7</v>
          </cell>
          <cell r="AC824">
            <v>10</v>
          </cell>
          <cell r="AD824">
            <v>179.7</v>
          </cell>
          <cell r="AE824">
            <v>10</v>
          </cell>
          <cell r="AF824"/>
          <cell r="AG824">
            <v>8.252086811352255</v>
          </cell>
          <cell r="AH824">
            <v>242598</v>
          </cell>
          <cell r="AI824" t="str">
            <v>อ้อยน้ำราด</v>
          </cell>
          <cell r="AJ824" t="str">
            <v>อ้อยปลูก</v>
          </cell>
          <cell r="AK824"/>
          <cell r="AL824" t="str">
            <v>Fully</v>
          </cell>
          <cell r="AM824"/>
          <cell r="AN824">
            <v>0</v>
          </cell>
          <cell r="AO824">
            <v>0</v>
          </cell>
          <cell r="AP824"/>
          <cell r="AQ824" t="str">
            <v>ปรับปรุงสถานี,วางท่อส่งน้ำใต้ดิน</v>
          </cell>
          <cell r="AR824" t="str">
            <v>Fully</v>
          </cell>
          <cell r="AS824">
            <v>0</v>
          </cell>
          <cell r="AT824"/>
          <cell r="AU824"/>
          <cell r="AV824"/>
          <cell r="AW824">
            <v>17.97</v>
          </cell>
          <cell r="AX824" t="str">
            <v>ราดร่อง</v>
          </cell>
          <cell r="AY824" t="str">
            <v>ระบบไฟฟ้า</v>
          </cell>
          <cell r="AZ824" t="str">
            <v>ทำเอง รายวัน</v>
          </cell>
          <cell r="BA824" t="str">
            <v>&gt;4</v>
          </cell>
          <cell r="BB824" t="str">
            <v>yes</v>
          </cell>
          <cell r="BC824" t="str">
            <v>KK-3</v>
          </cell>
          <cell r="BD824">
            <v>1.85</v>
          </cell>
          <cell r="BE824" t="str">
            <v>คู่</v>
          </cell>
          <cell r="BF824" t="str">
            <v>เหนียว</v>
          </cell>
          <cell r="BG824" t="str">
            <v>ผ่าน</v>
          </cell>
          <cell r="BH824" t="str">
            <v>รถตัด</v>
          </cell>
        </row>
        <row r="825">
          <cell r="G825">
            <v>1727</v>
          </cell>
          <cell r="H825"/>
          <cell r="I825"/>
          <cell r="J825">
            <v>13.9</v>
          </cell>
          <cell r="K825">
            <v>13.9</v>
          </cell>
          <cell r="L825"/>
          <cell r="M825"/>
          <cell r="N825" t="str">
            <v>กองดิน</v>
          </cell>
          <cell r="O825" t="str">
            <v xml:space="preserve">ทิ้งดิน </v>
          </cell>
          <cell r="P825">
            <v>13.9</v>
          </cell>
          <cell r="Q825">
            <v>0</v>
          </cell>
          <cell r="R825"/>
          <cell r="S825"/>
          <cell r="T825"/>
          <cell r="U825"/>
          <cell r="V825"/>
          <cell r="W825">
            <v>0</v>
          </cell>
          <cell r="X825"/>
          <cell r="Y825"/>
          <cell r="Z825"/>
          <cell r="AA825"/>
          <cell r="AB825"/>
          <cell r="AC825"/>
          <cell r="AD825"/>
          <cell r="AE825"/>
          <cell r="AF825"/>
          <cell r="AG825">
            <v>0</v>
          </cell>
          <cell r="AH825"/>
          <cell r="AI825"/>
          <cell r="AJ825"/>
          <cell r="AK825"/>
          <cell r="AL825">
            <v>0</v>
          </cell>
          <cell r="AM825"/>
          <cell r="AN825">
            <v>0</v>
          </cell>
          <cell r="AO825">
            <v>0</v>
          </cell>
          <cell r="AP825"/>
          <cell r="AQ825" t="str">
            <v>ปรับปรุงสถานี,วางท่อส่งน้ำใต้ดิน</v>
          </cell>
          <cell r="AR825"/>
          <cell r="AS825"/>
          <cell r="AT825"/>
          <cell r="AU825"/>
          <cell r="AV825"/>
          <cell r="AW825"/>
          <cell r="AX825"/>
          <cell r="AY825"/>
          <cell r="AZ825"/>
          <cell r="BA825"/>
          <cell r="BB825"/>
          <cell r="BC825"/>
          <cell r="BD825"/>
          <cell r="BE825"/>
          <cell r="BF825" t="str">
            <v>เหนียว</v>
          </cell>
          <cell r="BG825"/>
          <cell r="BH825"/>
        </row>
        <row r="826">
          <cell r="G826" t="str">
            <v>1727/1</v>
          </cell>
          <cell r="H826" t="str">
            <v>BSC</v>
          </cell>
          <cell r="I826"/>
          <cell r="J826">
            <v>22.64</v>
          </cell>
          <cell r="K826">
            <v>22.64</v>
          </cell>
          <cell r="L826"/>
          <cell r="M826"/>
          <cell r="N826" t="str">
            <v>อ้อยตอ 1</v>
          </cell>
          <cell r="O826"/>
          <cell r="P826"/>
          <cell r="Q826">
            <v>0</v>
          </cell>
          <cell r="R826"/>
          <cell r="S826"/>
          <cell r="T826"/>
          <cell r="U826">
            <v>22.64</v>
          </cell>
          <cell r="V826"/>
          <cell r="W826">
            <v>22.64</v>
          </cell>
          <cell r="X826">
            <v>249.04000000000002</v>
          </cell>
          <cell r="Y826">
            <v>11</v>
          </cell>
          <cell r="Z826">
            <v>6150.8352000000004</v>
          </cell>
          <cell r="AA826">
            <v>271.68</v>
          </cell>
          <cell r="AB826">
            <v>271.68</v>
          </cell>
          <cell r="AC826">
            <v>12</v>
          </cell>
          <cell r="AD826">
            <v>249.04000000000002</v>
          </cell>
          <cell r="AE826">
            <v>11</v>
          </cell>
          <cell r="AF826"/>
          <cell r="AG826">
            <v>11.64399293286219</v>
          </cell>
          <cell r="AH826">
            <v>242567</v>
          </cell>
          <cell r="AI826" t="str">
            <v>อ้อยตอ 1</v>
          </cell>
          <cell r="AJ826" t="str">
            <v>อ้อยตอ</v>
          </cell>
          <cell r="AK826"/>
          <cell r="AL826" t="str">
            <v>Fully</v>
          </cell>
          <cell r="AM826"/>
          <cell r="AN826">
            <v>0</v>
          </cell>
          <cell r="AO826">
            <v>0</v>
          </cell>
          <cell r="AP826"/>
          <cell r="AQ826" t="str">
            <v>ปรับปรุงสถานี,วางท่อส่งน้ำใต้ดิน</v>
          </cell>
          <cell r="AR826" t="str">
            <v>Fully</v>
          </cell>
          <cell r="AS826">
            <v>0</v>
          </cell>
          <cell r="AT826"/>
          <cell r="AU826"/>
          <cell r="AV826"/>
          <cell r="AW826">
            <v>22.64</v>
          </cell>
          <cell r="AX826" t="str">
            <v>ราดร่อง</v>
          </cell>
          <cell r="AY826" t="str">
            <v>ระบบไฟฟ้า</v>
          </cell>
          <cell r="AZ826" t="str">
            <v>ทำเอง รายวัน</v>
          </cell>
          <cell r="BA826" t="str">
            <v>&gt;4</v>
          </cell>
          <cell r="BB826" t="str">
            <v>yes</v>
          </cell>
          <cell r="BC826" t="str">
            <v>KK-3</v>
          </cell>
          <cell r="BD826">
            <v>1.65</v>
          </cell>
          <cell r="BE826" t="str">
            <v>เดี่ยว</v>
          </cell>
          <cell r="BF826" t="str">
            <v>เหนียว</v>
          </cell>
          <cell r="BG826" t="str">
            <v>ผ่าน</v>
          </cell>
          <cell r="BH826" t="str">
            <v>รถตัด</v>
          </cell>
        </row>
        <row r="827">
          <cell r="G827">
            <v>1862</v>
          </cell>
          <cell r="H827" t="str">
            <v>BSC</v>
          </cell>
          <cell r="I827"/>
          <cell r="J827">
            <v>77.19</v>
          </cell>
          <cell r="K827">
            <v>77.19</v>
          </cell>
          <cell r="L827"/>
          <cell r="M827"/>
          <cell r="N827" t="str">
            <v>อ้อยน้ำราด</v>
          </cell>
          <cell r="O827"/>
          <cell r="P827"/>
          <cell r="Q827">
            <v>0</v>
          </cell>
          <cell r="R827"/>
          <cell r="S827"/>
          <cell r="T827"/>
          <cell r="U827">
            <v>77.19</v>
          </cell>
          <cell r="V827"/>
          <cell r="W827">
            <v>77.19</v>
          </cell>
          <cell r="X827">
            <v>1003.47</v>
          </cell>
          <cell r="Y827">
            <v>13</v>
          </cell>
          <cell r="Z827">
            <v>71499.553199999995</v>
          </cell>
          <cell r="AA827">
            <v>926.28</v>
          </cell>
          <cell r="AB827">
            <v>926.28</v>
          </cell>
          <cell r="AC827">
            <v>12</v>
          </cell>
          <cell r="AD827">
            <v>849.08999999999992</v>
          </cell>
          <cell r="AE827">
            <v>11</v>
          </cell>
          <cell r="AF827"/>
          <cell r="AG827">
            <v>8.6892084466899853</v>
          </cell>
          <cell r="AH827">
            <v>242602</v>
          </cell>
          <cell r="AI827" t="str">
            <v>อ้อยน้ำราด</v>
          </cell>
          <cell r="AJ827" t="str">
            <v>อ้อยปลูก</v>
          </cell>
          <cell r="AK827"/>
          <cell r="AL827" t="str">
            <v>Fully</v>
          </cell>
          <cell r="AM827"/>
          <cell r="AN827">
            <v>4500</v>
          </cell>
          <cell r="AO827">
            <v>3600</v>
          </cell>
          <cell r="AP827"/>
          <cell r="AQ827">
            <v>0</v>
          </cell>
          <cell r="AR827" t="str">
            <v>Fully</v>
          </cell>
          <cell r="AS827">
            <v>0</v>
          </cell>
          <cell r="AT827">
            <v>60</v>
          </cell>
          <cell r="AU827"/>
          <cell r="AV827"/>
          <cell r="AW827">
            <v>17.189999999999998</v>
          </cell>
          <cell r="AX827" t="str">
            <v>Pivot/ราดร่อง</v>
          </cell>
          <cell r="AY827" t="str">
            <v>ระบบไฟฟ้า</v>
          </cell>
          <cell r="AZ827" t="str">
            <v>ทำเอง รายวัน</v>
          </cell>
          <cell r="BA827" t="str">
            <v>&gt;4</v>
          </cell>
          <cell r="BB827" t="str">
            <v>yes</v>
          </cell>
          <cell r="BC827" t="str">
            <v>KK-3</v>
          </cell>
          <cell r="BD827">
            <v>1.85</v>
          </cell>
          <cell r="BE827" t="str">
            <v>คู่</v>
          </cell>
          <cell r="BF827" t="str">
            <v>เหนียว</v>
          </cell>
          <cell r="BG827" t="str">
            <v>ผ่าน</v>
          </cell>
          <cell r="BH827" t="str">
            <v>รถตัด</v>
          </cell>
        </row>
        <row r="828">
          <cell r="G828" t="str">
            <v>1865/1</v>
          </cell>
          <cell r="H828"/>
          <cell r="I828"/>
          <cell r="J828">
            <v>3.18</v>
          </cell>
          <cell r="K828">
            <v>3.18</v>
          </cell>
          <cell r="L828"/>
          <cell r="M828"/>
          <cell r="N828" t="str">
            <v>แค้มป์</v>
          </cell>
          <cell r="O828" t="str">
            <v>แค้มป์</v>
          </cell>
          <cell r="P828">
            <v>3.18</v>
          </cell>
          <cell r="Q828">
            <v>0</v>
          </cell>
          <cell r="R828"/>
          <cell r="S828"/>
          <cell r="T828"/>
          <cell r="U828"/>
          <cell r="V828"/>
          <cell r="W828">
            <v>0</v>
          </cell>
          <cell r="X828"/>
          <cell r="Y828"/>
          <cell r="Z828"/>
          <cell r="AA828"/>
          <cell r="AB828"/>
          <cell r="AC828"/>
          <cell r="AD828"/>
          <cell r="AE828"/>
          <cell r="AF828"/>
          <cell r="AG828">
            <v>0</v>
          </cell>
          <cell r="AH828"/>
          <cell r="AI828"/>
          <cell r="AJ828"/>
          <cell r="AK828"/>
          <cell r="AL828">
            <v>0</v>
          </cell>
          <cell r="AM828"/>
          <cell r="AN828">
            <v>0</v>
          </cell>
          <cell r="AO828">
            <v>0</v>
          </cell>
          <cell r="AP828"/>
          <cell r="AQ828">
            <v>0</v>
          </cell>
          <cell r="AR828"/>
          <cell r="AS828"/>
          <cell r="AT828"/>
          <cell r="AU828"/>
          <cell r="AV828"/>
          <cell r="AW828"/>
          <cell r="AX828"/>
          <cell r="AY828"/>
          <cell r="AZ828"/>
          <cell r="BA828"/>
          <cell r="BB828"/>
          <cell r="BC828"/>
          <cell r="BD828"/>
          <cell r="BE828"/>
          <cell r="BF828" t="str">
            <v>เหนียว</v>
          </cell>
          <cell r="BG828"/>
          <cell r="BH828"/>
        </row>
        <row r="829">
          <cell r="G829">
            <v>1866</v>
          </cell>
          <cell r="H829"/>
          <cell r="I829"/>
          <cell r="J829">
            <v>18.34</v>
          </cell>
          <cell r="K829">
            <v>18.34</v>
          </cell>
          <cell r="L829"/>
          <cell r="M829"/>
          <cell r="N829" t="str">
            <v>อ้อยตอ 1</v>
          </cell>
          <cell r="O829"/>
          <cell r="P829"/>
          <cell r="Q829">
            <v>0</v>
          </cell>
          <cell r="R829"/>
          <cell r="S829"/>
          <cell r="T829"/>
          <cell r="U829">
            <v>18.34</v>
          </cell>
          <cell r="V829"/>
          <cell r="W829">
            <v>18.34</v>
          </cell>
          <cell r="X829">
            <v>220.07999999999998</v>
          </cell>
          <cell r="Y829">
            <v>12</v>
          </cell>
          <cell r="Z829">
            <v>3363.556</v>
          </cell>
          <cell r="AA829">
            <v>183.4</v>
          </cell>
          <cell r="AB829">
            <v>183.4</v>
          </cell>
          <cell r="AC829">
            <v>10</v>
          </cell>
          <cell r="AD829">
            <v>165.06</v>
          </cell>
          <cell r="AE829">
            <v>9</v>
          </cell>
          <cell r="AF829"/>
          <cell r="AG829" t="e">
            <v>#DIV/0!</v>
          </cell>
          <cell r="AH829" t="e">
            <v>#REF!</v>
          </cell>
          <cell r="AI829" t="str">
            <v>อ้อยตอ 1</v>
          </cell>
          <cell r="AJ829" t="str">
            <v>อ้อยตอ</v>
          </cell>
          <cell r="AK829"/>
          <cell r="AL829" t="str">
            <v>Fully</v>
          </cell>
          <cell r="AM829" t="str">
            <v>บาดาล1</v>
          </cell>
          <cell r="AN829">
            <v>0</v>
          </cell>
          <cell r="AO829">
            <v>0</v>
          </cell>
          <cell r="AP829"/>
          <cell r="AQ829" t="str">
            <v>โซล่าเซลล์ (1)</v>
          </cell>
          <cell r="AR829" t="str">
            <v>Fully</v>
          </cell>
          <cell r="AS829">
            <v>0</v>
          </cell>
          <cell r="AT829">
            <v>15.34</v>
          </cell>
          <cell r="AU829"/>
          <cell r="AV829"/>
          <cell r="AW829">
            <v>3</v>
          </cell>
          <cell r="AX829" t="str">
            <v>Pivot/ราดร่อง</v>
          </cell>
          <cell r="AY829" t="str">
            <v>ระบบไฟฟ้า+โซล่าเซลล์1</v>
          </cell>
          <cell r="AZ829" t="str">
            <v>ทำเอง รายวัน</v>
          </cell>
          <cell r="BA829" t="str">
            <v>&gt;4</v>
          </cell>
          <cell r="BB829" t="str">
            <v>yes</v>
          </cell>
          <cell r="BC829" t="str">
            <v>KK-3</v>
          </cell>
          <cell r="BD829">
            <v>1.65</v>
          </cell>
          <cell r="BE829" t="str">
            <v>เดี่ยว</v>
          </cell>
          <cell r="BF829" t="str">
            <v>เหนียว</v>
          </cell>
          <cell r="BG829" t="str">
            <v>ผ่าน</v>
          </cell>
          <cell r="BH829" t="str">
            <v>รถตัด</v>
          </cell>
        </row>
        <row r="830">
          <cell r="G830">
            <v>1867</v>
          </cell>
          <cell r="H830"/>
          <cell r="I830"/>
          <cell r="J830">
            <v>16.989999999999998</v>
          </cell>
          <cell r="K830">
            <v>16.989999999999998</v>
          </cell>
          <cell r="L830"/>
          <cell r="M830"/>
          <cell r="N830" t="str">
            <v>อ้อยตอ 1</v>
          </cell>
          <cell r="O830"/>
          <cell r="P830"/>
          <cell r="Q830">
            <v>0</v>
          </cell>
          <cell r="R830"/>
          <cell r="S830"/>
          <cell r="T830"/>
          <cell r="U830">
            <v>16.989999999999998</v>
          </cell>
          <cell r="V830"/>
          <cell r="W830">
            <v>16.989999999999998</v>
          </cell>
          <cell r="X830">
            <v>203.88</v>
          </cell>
          <cell r="Y830">
            <v>12</v>
          </cell>
          <cell r="Z830">
            <v>2886.6009999999992</v>
          </cell>
          <cell r="AA830">
            <v>169.89999999999998</v>
          </cell>
          <cell r="AB830">
            <v>169.89999999999998</v>
          </cell>
          <cell r="AC830">
            <v>10</v>
          </cell>
          <cell r="AD830">
            <v>152.91</v>
          </cell>
          <cell r="AE830">
            <v>9</v>
          </cell>
          <cell r="AF830"/>
          <cell r="AG830" t="e">
            <v>#DIV/0!</v>
          </cell>
          <cell r="AH830" t="e">
            <v>#REF!</v>
          </cell>
          <cell r="AI830" t="str">
            <v>อ้อยตอ 1</v>
          </cell>
          <cell r="AJ830" t="str">
            <v>อ้อยตอ</v>
          </cell>
          <cell r="AK830"/>
          <cell r="AL830" t="str">
            <v>Fully</v>
          </cell>
          <cell r="AM830" t="str">
            <v>บาดาล2</v>
          </cell>
          <cell r="AN830">
            <v>0</v>
          </cell>
          <cell r="AO830">
            <v>0</v>
          </cell>
          <cell r="AP830"/>
          <cell r="AQ830" t="str">
            <v>โซล่าเซลล์ (2)</v>
          </cell>
          <cell r="AR830" t="str">
            <v>Fully</v>
          </cell>
          <cell r="AS830">
            <v>0</v>
          </cell>
          <cell r="AT830">
            <v>16.989999999999998</v>
          </cell>
          <cell r="AU830"/>
          <cell r="AV830"/>
          <cell r="AW830"/>
          <cell r="AX830" t="str">
            <v>Pivot/ราดร่อง</v>
          </cell>
          <cell r="AY830" t="str">
            <v>ระบบไฟฟ้า+โซล่าเซลล์1</v>
          </cell>
          <cell r="AZ830" t="str">
            <v>ทำเอง รายวัน</v>
          </cell>
          <cell r="BA830" t="str">
            <v>&gt;4</v>
          </cell>
          <cell r="BB830" t="str">
            <v>yes</v>
          </cell>
          <cell r="BC830" t="str">
            <v>KK-3</v>
          </cell>
          <cell r="BD830">
            <v>1.65</v>
          </cell>
          <cell r="BE830" t="str">
            <v>เดี่ยว</v>
          </cell>
          <cell r="BF830" t="str">
            <v>เหนียว</v>
          </cell>
          <cell r="BG830" t="str">
            <v>ผ่าน</v>
          </cell>
          <cell r="BH830" t="str">
            <v>รถตัด</v>
          </cell>
        </row>
        <row r="831">
          <cell r="G831">
            <v>1868</v>
          </cell>
          <cell r="H831" t="str">
            <v>BSC</v>
          </cell>
          <cell r="I831"/>
          <cell r="J831">
            <v>14.84</v>
          </cell>
          <cell r="K831">
            <v>14.84</v>
          </cell>
          <cell r="L831"/>
          <cell r="M831"/>
          <cell r="N831" t="str">
            <v>อ้อยตอ 1</v>
          </cell>
          <cell r="O831"/>
          <cell r="P831"/>
          <cell r="Q831">
            <v>0</v>
          </cell>
          <cell r="R831"/>
          <cell r="S831"/>
          <cell r="T831"/>
          <cell r="U831">
            <v>14.84</v>
          </cell>
          <cell r="V831"/>
          <cell r="W831">
            <v>14.84</v>
          </cell>
          <cell r="X831">
            <v>178.07999999999998</v>
          </cell>
          <cell r="Y831">
            <v>12</v>
          </cell>
          <cell r="Z831">
            <v>3083.1583999999998</v>
          </cell>
          <cell r="AA831">
            <v>207.76</v>
          </cell>
          <cell r="AB831">
            <v>207.76</v>
          </cell>
          <cell r="AC831">
            <v>14</v>
          </cell>
          <cell r="AD831">
            <v>192.92</v>
          </cell>
          <cell r="AE831">
            <v>13</v>
          </cell>
          <cell r="AF831"/>
          <cell r="AG831">
            <v>10</v>
          </cell>
          <cell r="AH831" t="e">
            <v>#REF!</v>
          </cell>
          <cell r="AI831" t="str">
            <v>อ้อยตอ 1</v>
          </cell>
          <cell r="AJ831" t="str">
            <v>อ้อยตอ</v>
          </cell>
          <cell r="AK831"/>
          <cell r="AL831" t="str">
            <v>Fully</v>
          </cell>
          <cell r="AM831" t="str">
            <v>บาดาล2</v>
          </cell>
          <cell r="AN831">
            <v>0</v>
          </cell>
          <cell r="AO831">
            <v>0</v>
          </cell>
          <cell r="AP831"/>
          <cell r="AQ831" t="str">
            <v>โซล่าเซลล์ (3)</v>
          </cell>
          <cell r="AR831" t="str">
            <v>Fully</v>
          </cell>
          <cell r="AS831">
            <v>0</v>
          </cell>
          <cell r="AT831">
            <v>10.84</v>
          </cell>
          <cell r="AU831"/>
          <cell r="AV831"/>
          <cell r="AW831">
            <v>4</v>
          </cell>
          <cell r="AX831" t="str">
            <v>Pivot/ราดร่อง</v>
          </cell>
          <cell r="AY831" t="str">
            <v>ระบบไฟฟ้า+โซล่าเซลล์1</v>
          </cell>
          <cell r="AZ831" t="str">
            <v>ทำเอง รายวัน</v>
          </cell>
          <cell r="BA831" t="str">
            <v>&gt;4</v>
          </cell>
          <cell r="BB831" t="str">
            <v>yes</v>
          </cell>
          <cell r="BC831" t="str">
            <v>KK-3</v>
          </cell>
          <cell r="BD831">
            <v>1.65</v>
          </cell>
          <cell r="BE831" t="str">
            <v>เดี่ยว</v>
          </cell>
          <cell r="BF831" t="str">
            <v>เหนียว</v>
          </cell>
          <cell r="BG831" t="str">
            <v>ผ่าน</v>
          </cell>
          <cell r="BH831" t="str">
            <v>รถตัด</v>
          </cell>
        </row>
        <row r="832">
          <cell r="G832">
            <v>1870</v>
          </cell>
          <cell r="H832" t="str">
            <v>BSC</v>
          </cell>
          <cell r="I832"/>
          <cell r="J832">
            <v>8.85</v>
          </cell>
          <cell r="K832">
            <v>8.85</v>
          </cell>
          <cell r="L832"/>
          <cell r="M832"/>
          <cell r="N832" t="str">
            <v>อ้อยน้ำราด</v>
          </cell>
          <cell r="O832"/>
          <cell r="P832"/>
          <cell r="Q832">
            <v>0</v>
          </cell>
          <cell r="R832"/>
          <cell r="S832"/>
          <cell r="T832"/>
          <cell r="U832">
            <v>8.85</v>
          </cell>
          <cell r="V832"/>
          <cell r="W832">
            <v>8.85</v>
          </cell>
          <cell r="X832">
            <v>115.05</v>
          </cell>
          <cell r="Y832">
            <v>13</v>
          </cell>
          <cell r="Z832">
            <v>783.22500000000002</v>
          </cell>
          <cell r="AA832">
            <v>88.5</v>
          </cell>
          <cell r="AB832">
            <v>88.5</v>
          </cell>
          <cell r="AC832">
            <v>10</v>
          </cell>
          <cell r="AD832">
            <v>88.5</v>
          </cell>
          <cell r="AE832">
            <v>10</v>
          </cell>
          <cell r="AF832"/>
          <cell r="AG832">
            <v>7.2293785310734471</v>
          </cell>
          <cell r="AH832">
            <v>242602</v>
          </cell>
          <cell r="AI832" t="str">
            <v>อ้อยน้ำราด</v>
          </cell>
          <cell r="AJ832" t="str">
            <v>อ้อยปลูก</v>
          </cell>
          <cell r="AK832"/>
          <cell r="AL832" t="str">
            <v>Fully</v>
          </cell>
          <cell r="AM832"/>
          <cell r="AN832">
            <v>0</v>
          </cell>
          <cell r="AO832">
            <v>0</v>
          </cell>
          <cell r="AP832"/>
          <cell r="AQ832">
            <v>0</v>
          </cell>
          <cell r="AR832" t="str">
            <v>Fully</v>
          </cell>
          <cell r="AS832">
            <v>0</v>
          </cell>
          <cell r="AT832"/>
          <cell r="AU832"/>
          <cell r="AV832"/>
          <cell r="AW832">
            <v>8.85</v>
          </cell>
          <cell r="AX832" t="str">
            <v>ราดร่อง</v>
          </cell>
          <cell r="AY832" t="str">
            <v>ระบบไฟฟ้า</v>
          </cell>
          <cell r="AZ832" t="str">
            <v>ทำเอง รายวัน</v>
          </cell>
          <cell r="BA832" t="str">
            <v>&gt;4</v>
          </cell>
          <cell r="BB832" t="str">
            <v>yes</v>
          </cell>
          <cell r="BC832" t="str">
            <v>KK-3</v>
          </cell>
          <cell r="BD832">
            <v>1.65</v>
          </cell>
          <cell r="BE832" t="str">
            <v>เดี่ยว</v>
          </cell>
          <cell r="BF832" t="str">
            <v>เหนียว</v>
          </cell>
          <cell r="BG832" t="str">
            <v>ผ่าน</v>
          </cell>
          <cell r="BH832" t="str">
            <v>รถตัด</v>
          </cell>
        </row>
        <row r="833">
          <cell r="G833" t="str">
            <v>1870/1</v>
          </cell>
          <cell r="H833" t="str">
            <v>BSC</v>
          </cell>
          <cell r="I833"/>
          <cell r="J833">
            <v>9.0500000000000007</v>
          </cell>
          <cell r="K833">
            <v>9.0500000000000007</v>
          </cell>
          <cell r="L833"/>
          <cell r="M833"/>
          <cell r="N833" t="str">
            <v>ปลูกไม่ได้</v>
          </cell>
          <cell r="O833" t="str">
            <v>ป่ายูคา</v>
          </cell>
          <cell r="P833"/>
          <cell r="Q833">
            <v>9.0500000000000007</v>
          </cell>
          <cell r="R833"/>
          <cell r="S833"/>
          <cell r="T833"/>
          <cell r="U833"/>
          <cell r="V833"/>
          <cell r="W833">
            <v>0</v>
          </cell>
          <cell r="X833"/>
          <cell r="Y833"/>
          <cell r="Z833"/>
          <cell r="AA833"/>
          <cell r="AB833"/>
          <cell r="AC833"/>
          <cell r="AD833"/>
          <cell r="AE833"/>
          <cell r="AF833"/>
          <cell r="AG833">
            <v>0</v>
          </cell>
          <cell r="AH833"/>
          <cell r="AI833"/>
          <cell r="AJ833"/>
          <cell r="AK833"/>
          <cell r="AL833">
            <v>0</v>
          </cell>
          <cell r="AM833"/>
          <cell r="AN833">
            <v>0</v>
          </cell>
          <cell r="AO833">
            <v>0</v>
          </cell>
          <cell r="AP833"/>
          <cell r="AQ833">
            <v>0</v>
          </cell>
          <cell r="AR833"/>
          <cell r="AS833"/>
          <cell r="AT833"/>
          <cell r="AU833"/>
          <cell r="AV833"/>
          <cell r="AW833"/>
          <cell r="AX833"/>
          <cell r="AY833"/>
          <cell r="AZ833"/>
          <cell r="BA833"/>
          <cell r="BB833"/>
          <cell r="BC833"/>
          <cell r="BD833"/>
          <cell r="BE833"/>
          <cell r="BF833" t="str">
            <v>เหนียว</v>
          </cell>
          <cell r="BG833"/>
          <cell r="BH833"/>
        </row>
        <row r="834">
          <cell r="G834">
            <v>1701</v>
          </cell>
          <cell r="H834"/>
          <cell r="I834"/>
          <cell r="J834">
            <v>30.05</v>
          </cell>
          <cell r="K834">
            <v>30.05</v>
          </cell>
          <cell r="L834"/>
          <cell r="M834"/>
          <cell r="N834" t="str">
            <v>พักดิน</v>
          </cell>
          <cell r="O834"/>
          <cell r="P834"/>
          <cell r="Q834">
            <v>0</v>
          </cell>
          <cell r="R834">
            <v>30.05</v>
          </cell>
          <cell r="S834"/>
          <cell r="T834"/>
          <cell r="U834"/>
          <cell r="V834"/>
          <cell r="W834">
            <v>0</v>
          </cell>
          <cell r="X834"/>
          <cell r="Y834"/>
          <cell r="Z834"/>
          <cell r="AA834"/>
          <cell r="AB834"/>
          <cell r="AC834"/>
          <cell r="AD834"/>
          <cell r="AE834"/>
          <cell r="AF834"/>
          <cell r="AG834">
            <v>0</v>
          </cell>
          <cell r="AH834">
            <v>0</v>
          </cell>
          <cell r="AI834" t="str">
            <v>พักดิน</v>
          </cell>
          <cell r="AJ834" t="str">
            <v>พักดิน</v>
          </cell>
          <cell r="AK834"/>
          <cell r="AL834" t="str">
            <v>sup</v>
          </cell>
          <cell r="AM834"/>
          <cell r="AN834">
            <v>211787</v>
          </cell>
          <cell r="AO834">
            <v>148250.9</v>
          </cell>
          <cell r="AP834"/>
          <cell r="AQ834">
            <v>0</v>
          </cell>
          <cell r="AR834"/>
          <cell r="AS834"/>
          <cell r="AT834"/>
          <cell r="AU834"/>
          <cell r="AV834"/>
          <cell r="AW834"/>
          <cell r="AX834"/>
          <cell r="AY834"/>
          <cell r="AZ834"/>
          <cell r="BA834"/>
          <cell r="BB834"/>
          <cell r="BC834"/>
          <cell r="BD834"/>
          <cell r="BE834"/>
          <cell r="BF834" t="str">
            <v xml:space="preserve">ทราย </v>
          </cell>
          <cell r="BG834"/>
          <cell r="BH834"/>
        </row>
        <row r="835">
          <cell r="G835">
            <v>1702</v>
          </cell>
          <cell r="H835"/>
          <cell r="I835"/>
          <cell r="J835">
            <v>29.47</v>
          </cell>
          <cell r="K835">
            <v>31.7</v>
          </cell>
          <cell r="L835"/>
          <cell r="M835"/>
          <cell r="N835" t="str">
            <v>อ้อยตุลาคม</v>
          </cell>
          <cell r="O835"/>
          <cell r="P835">
            <v>2.5199999999999996</v>
          </cell>
          <cell r="Q835">
            <v>0</v>
          </cell>
          <cell r="R835"/>
          <cell r="S835"/>
          <cell r="T835"/>
          <cell r="U835">
            <v>29.18</v>
          </cell>
          <cell r="V835"/>
          <cell r="W835">
            <v>29.18</v>
          </cell>
          <cell r="X835">
            <v>437.7</v>
          </cell>
          <cell r="Y835">
            <v>15</v>
          </cell>
          <cell r="Z835">
            <v>10217.668799999999</v>
          </cell>
          <cell r="AA835">
            <v>350.15999999999997</v>
          </cell>
          <cell r="AB835">
            <v>350.15999999999997</v>
          </cell>
          <cell r="AC835">
            <v>12</v>
          </cell>
          <cell r="AD835">
            <v>320.98</v>
          </cell>
          <cell r="AE835">
            <v>11</v>
          </cell>
          <cell r="AF835"/>
          <cell r="AG835">
            <v>0</v>
          </cell>
          <cell r="AH835">
            <v>242468</v>
          </cell>
          <cell r="AI835" t="str">
            <v>อ้อยตุลาคม</v>
          </cell>
          <cell r="AJ835" t="str">
            <v>อ้อยปลูก</v>
          </cell>
          <cell r="AK835"/>
          <cell r="AL835" t="str">
            <v>sup</v>
          </cell>
          <cell r="AM835"/>
          <cell r="AN835">
            <v>0</v>
          </cell>
          <cell r="AO835">
            <v>0</v>
          </cell>
          <cell r="AP835" t="str">
            <v>เจาะบ่อบาดาล/โซล่าเซลล์</v>
          </cell>
          <cell r="AQ835" t="str">
            <v>โซล่าเซลล์ (2)</v>
          </cell>
          <cell r="AR835" t="str">
            <v>Fully</v>
          </cell>
          <cell r="AS835">
            <v>0</v>
          </cell>
          <cell r="AT835"/>
          <cell r="AU835"/>
          <cell r="AV835"/>
          <cell r="AW835">
            <v>29.18</v>
          </cell>
          <cell r="AX835" t="str">
            <v>น้ำหยดFix</v>
          </cell>
          <cell r="AY835" t="str">
            <v>โซล่าเซลล์+เครื่องยนต์</v>
          </cell>
          <cell r="AZ835" t="str">
            <v>ทำเอง รายวัน</v>
          </cell>
          <cell r="BA835" t="str">
            <v>&gt;4</v>
          </cell>
          <cell r="BB835" t="str">
            <v>yes</v>
          </cell>
          <cell r="BC835" t="str">
            <v>KK-3/PK-2</v>
          </cell>
          <cell r="BD835">
            <v>1.85</v>
          </cell>
          <cell r="BE835" t="str">
            <v>คู่</v>
          </cell>
          <cell r="BF835" t="str">
            <v xml:space="preserve">ทราย </v>
          </cell>
          <cell r="BG835" t="str">
            <v>ผ่าน</v>
          </cell>
          <cell r="BH835" t="str">
            <v>รถตัด</v>
          </cell>
        </row>
        <row r="836">
          <cell r="G836" t="str">
            <v>1702/1</v>
          </cell>
          <cell r="H836"/>
          <cell r="I836"/>
          <cell r="J836">
            <v>2.5</v>
          </cell>
          <cell r="K836">
            <v>2.5</v>
          </cell>
          <cell r="L836"/>
          <cell r="M836"/>
          <cell r="N836" t="str">
            <v>พื้นที่ว่างติดแค้มป์</v>
          </cell>
          <cell r="O836" t="str">
            <v>เศรษฐกิจพอเพียง</v>
          </cell>
          <cell r="P836">
            <v>2.5</v>
          </cell>
          <cell r="Q836">
            <v>0</v>
          </cell>
          <cell r="R836"/>
          <cell r="S836"/>
          <cell r="T836"/>
          <cell r="U836"/>
          <cell r="V836"/>
          <cell r="W836">
            <v>0</v>
          </cell>
          <cell r="X836"/>
          <cell r="Y836"/>
          <cell r="Z836"/>
          <cell r="AA836"/>
          <cell r="AB836"/>
          <cell r="AC836"/>
          <cell r="AD836"/>
          <cell r="AE836"/>
          <cell r="AF836"/>
          <cell r="AG836" t="e">
            <v>#N/A</v>
          </cell>
          <cell r="AH836"/>
          <cell r="AI836"/>
          <cell r="AJ836"/>
          <cell r="AK836"/>
          <cell r="AL836">
            <v>0</v>
          </cell>
          <cell r="AM836"/>
          <cell r="AN836">
            <v>0</v>
          </cell>
          <cell r="AO836">
            <v>0</v>
          </cell>
          <cell r="AP836"/>
          <cell r="AQ836" t="e">
            <v>#N/A</v>
          </cell>
          <cell r="AR836"/>
          <cell r="AS836"/>
          <cell r="AT836"/>
          <cell r="AU836"/>
          <cell r="AV836"/>
          <cell r="AW836"/>
          <cell r="AX836"/>
          <cell r="AY836"/>
          <cell r="AZ836"/>
          <cell r="BA836"/>
          <cell r="BB836"/>
          <cell r="BC836"/>
          <cell r="BD836"/>
          <cell r="BE836"/>
          <cell r="BF836" t="str">
            <v xml:space="preserve">ทราย </v>
          </cell>
          <cell r="BG836"/>
          <cell r="BH836"/>
        </row>
        <row r="837">
          <cell r="G837">
            <v>1703</v>
          </cell>
          <cell r="H837"/>
          <cell r="I837"/>
          <cell r="J837">
            <v>35.07</v>
          </cell>
          <cell r="K837">
            <v>36.83</v>
          </cell>
          <cell r="L837"/>
          <cell r="M837"/>
          <cell r="N837" t="str">
            <v>อ้อยตุลาคม</v>
          </cell>
          <cell r="O837"/>
          <cell r="P837">
            <v>1.7800000000000011</v>
          </cell>
          <cell r="Q837">
            <v>0</v>
          </cell>
          <cell r="R837"/>
          <cell r="S837"/>
          <cell r="T837"/>
          <cell r="U837">
            <v>35.049999999999997</v>
          </cell>
          <cell r="V837"/>
          <cell r="W837">
            <v>35.049999999999997</v>
          </cell>
          <cell r="X837">
            <v>525.75</v>
          </cell>
          <cell r="Y837">
            <v>15</v>
          </cell>
          <cell r="Z837">
            <v>14742.029999999997</v>
          </cell>
          <cell r="AA837">
            <v>420.59999999999997</v>
          </cell>
          <cell r="AB837">
            <v>420.59999999999997</v>
          </cell>
          <cell r="AC837">
            <v>12</v>
          </cell>
          <cell r="AD837">
            <v>385.54999999999995</v>
          </cell>
          <cell r="AE837">
            <v>11</v>
          </cell>
          <cell r="AF837"/>
          <cell r="AG837">
            <v>0</v>
          </cell>
          <cell r="AH837">
            <v>242465</v>
          </cell>
          <cell r="AI837" t="str">
            <v>อ้อยตุลาคม</v>
          </cell>
          <cell r="AJ837" t="str">
            <v>อ้อยปลูก</v>
          </cell>
          <cell r="AK837"/>
          <cell r="AL837" t="str">
            <v>sup</v>
          </cell>
          <cell r="AM837"/>
          <cell r="AN837">
            <v>0</v>
          </cell>
          <cell r="AO837">
            <v>0</v>
          </cell>
          <cell r="AP837"/>
          <cell r="AQ837" t="str">
            <v>เจาะบ่อบาดาล+โซล่าเซลล์ (3)</v>
          </cell>
          <cell r="AR837" t="str">
            <v>Fully</v>
          </cell>
          <cell r="AS837">
            <v>0</v>
          </cell>
          <cell r="AT837"/>
          <cell r="AU837"/>
          <cell r="AV837"/>
          <cell r="AW837">
            <v>35.049999999999997</v>
          </cell>
          <cell r="AX837" t="str">
            <v>น้ำหยดFix</v>
          </cell>
          <cell r="AY837" t="str">
            <v>โซล่าเซลล์+เครื่องยนต์</v>
          </cell>
          <cell r="AZ837" t="str">
            <v>ทำเอง รายวัน</v>
          </cell>
          <cell r="BA837" t="str">
            <v>&gt;4</v>
          </cell>
          <cell r="BB837" t="str">
            <v>yes</v>
          </cell>
          <cell r="BC837" t="str">
            <v>KK-3</v>
          </cell>
          <cell r="BD837">
            <v>1.85</v>
          </cell>
          <cell r="BE837" t="str">
            <v>คู่</v>
          </cell>
          <cell r="BF837" t="str">
            <v xml:space="preserve">ทราย </v>
          </cell>
          <cell r="BG837" t="str">
            <v>ผ่าน</v>
          </cell>
          <cell r="BH837" t="str">
            <v>รถตัด</v>
          </cell>
        </row>
        <row r="838">
          <cell r="G838">
            <v>1704</v>
          </cell>
          <cell r="H838"/>
          <cell r="I838"/>
          <cell r="J838">
            <v>25.01</v>
          </cell>
          <cell r="K838">
            <v>25.01</v>
          </cell>
          <cell r="L838"/>
          <cell r="M838"/>
          <cell r="N838" t="str">
            <v>อ้อยตอ 1</v>
          </cell>
          <cell r="O838"/>
          <cell r="P838"/>
          <cell r="Q838">
            <v>0</v>
          </cell>
          <cell r="R838"/>
          <cell r="S838"/>
          <cell r="T838"/>
          <cell r="U838">
            <v>25.01</v>
          </cell>
          <cell r="V838"/>
          <cell r="W838">
            <v>25.01</v>
          </cell>
          <cell r="X838">
            <v>300.12</v>
          </cell>
          <cell r="Y838">
            <v>12</v>
          </cell>
          <cell r="Z838">
            <v>7506.0012000000006</v>
          </cell>
          <cell r="AA838">
            <v>300.12</v>
          </cell>
          <cell r="AB838">
            <v>300.12</v>
          </cell>
          <cell r="AC838">
            <v>12</v>
          </cell>
          <cell r="AD838">
            <v>250.10000000000002</v>
          </cell>
          <cell r="AE838">
            <v>10</v>
          </cell>
          <cell r="AF838"/>
          <cell r="AG838">
            <v>15.128348660535785</v>
          </cell>
          <cell r="AH838">
            <v>242459</v>
          </cell>
          <cell r="AI838" t="str">
            <v>อ้อยตอ 1</v>
          </cell>
          <cell r="AJ838" t="str">
            <v>อ้อยตอ</v>
          </cell>
          <cell r="AK838"/>
          <cell r="AL838" t="str">
            <v>sup</v>
          </cell>
          <cell r="AM838"/>
          <cell r="AN838">
            <v>0</v>
          </cell>
          <cell r="AO838">
            <v>0</v>
          </cell>
          <cell r="AP838"/>
          <cell r="AQ838">
            <v>0</v>
          </cell>
          <cell r="AR838" t="str">
            <v>Fully</v>
          </cell>
          <cell r="AS838">
            <v>0</v>
          </cell>
          <cell r="AT838"/>
          <cell r="AU838"/>
          <cell r="AV838"/>
          <cell r="AW838">
            <v>25.01</v>
          </cell>
          <cell r="AX838" t="str">
            <v>น้ำหยดMove/ราดร่อง</v>
          </cell>
          <cell r="AY838" t="str">
            <v>เครื่องยนต์</v>
          </cell>
          <cell r="AZ838" t="str">
            <v>ทำเอง รายวัน</v>
          </cell>
          <cell r="BA838" t="str">
            <v>&gt;4</v>
          </cell>
          <cell r="BB838" t="str">
            <v>yes</v>
          </cell>
          <cell r="BC838" t="str">
            <v>KK-3</v>
          </cell>
          <cell r="BD838">
            <v>1.85</v>
          </cell>
          <cell r="BE838" t="str">
            <v>คู่</v>
          </cell>
          <cell r="BF838" t="str">
            <v xml:space="preserve">ทราย </v>
          </cell>
          <cell r="BG838" t="str">
            <v>ผ่าน</v>
          </cell>
          <cell r="BH838" t="str">
            <v>รถตัด</v>
          </cell>
        </row>
        <row r="839">
          <cell r="G839" t="str">
            <v>1704/1</v>
          </cell>
          <cell r="H839"/>
          <cell r="I839"/>
          <cell r="J839">
            <v>16.010000000000002</v>
          </cell>
          <cell r="K839">
            <v>16.010000000000002</v>
          </cell>
          <cell r="L839"/>
          <cell r="M839"/>
          <cell r="N839" t="str">
            <v>อ้อยตอ 1</v>
          </cell>
          <cell r="O839"/>
          <cell r="P839"/>
          <cell r="Q839">
            <v>0</v>
          </cell>
          <cell r="R839"/>
          <cell r="S839"/>
          <cell r="T839"/>
          <cell r="U839">
            <v>16.010000000000002</v>
          </cell>
          <cell r="V839"/>
          <cell r="W839">
            <v>16.010000000000002</v>
          </cell>
          <cell r="X839">
            <v>160.10000000000002</v>
          </cell>
          <cell r="Y839">
            <v>10</v>
          </cell>
          <cell r="Z839">
            <v>2563.2010000000005</v>
          </cell>
          <cell r="AA839">
            <v>160.10000000000002</v>
          </cell>
          <cell r="AB839">
            <v>160.10000000000002</v>
          </cell>
          <cell r="AC839">
            <v>10</v>
          </cell>
          <cell r="AD839">
            <v>128.08000000000001</v>
          </cell>
          <cell r="AE839">
            <v>8</v>
          </cell>
          <cell r="AF839"/>
          <cell r="AG839" t="e">
            <v>#DIV/0!</v>
          </cell>
          <cell r="AH839" t="e">
            <v>#REF!</v>
          </cell>
          <cell r="AI839" t="str">
            <v>อ้อยตอ 1</v>
          </cell>
          <cell r="AJ839" t="str">
            <v>อ้อยตอ</v>
          </cell>
          <cell r="AK839"/>
          <cell r="AL839" t="str">
            <v>Fully</v>
          </cell>
          <cell r="AM839"/>
          <cell r="AN839">
            <v>0</v>
          </cell>
          <cell r="AO839">
            <v>0</v>
          </cell>
          <cell r="AP839"/>
          <cell r="AQ839">
            <v>0</v>
          </cell>
          <cell r="AR839" t="str">
            <v>Fully</v>
          </cell>
          <cell r="AS839">
            <v>0</v>
          </cell>
          <cell r="AT839">
            <v>12</v>
          </cell>
          <cell r="AU839"/>
          <cell r="AV839"/>
          <cell r="AW839">
            <v>4.0100000000000016</v>
          </cell>
          <cell r="AX839" t="str">
            <v>Pivot /ราดร่อง</v>
          </cell>
          <cell r="AY839" t="str">
            <v>เครื่องยนต์</v>
          </cell>
          <cell r="AZ839" t="str">
            <v>ทำเอง รายวัน</v>
          </cell>
          <cell r="BA839" t="str">
            <v>&gt;4</v>
          </cell>
          <cell r="BB839" t="str">
            <v>yes</v>
          </cell>
          <cell r="BC839" t="str">
            <v>KK-3</v>
          </cell>
          <cell r="BD839">
            <v>1.65</v>
          </cell>
          <cell r="BE839" t="str">
            <v>เดี่ยว</v>
          </cell>
          <cell r="BF839" t="str">
            <v xml:space="preserve">ทราย </v>
          </cell>
          <cell r="BG839" t="str">
            <v>ผ่าน</v>
          </cell>
          <cell r="BH839" t="str">
            <v>รถตัด</v>
          </cell>
        </row>
        <row r="840">
          <cell r="G840">
            <v>1705</v>
          </cell>
          <cell r="H840" t="str">
            <v>BSC</v>
          </cell>
          <cell r="I840"/>
          <cell r="J840">
            <v>17.8</v>
          </cell>
          <cell r="K840">
            <v>17.8</v>
          </cell>
          <cell r="L840"/>
          <cell r="M840"/>
          <cell r="N840" t="str">
            <v>อ้อยน้ำราด</v>
          </cell>
          <cell r="O840"/>
          <cell r="P840"/>
          <cell r="Q840">
            <v>0</v>
          </cell>
          <cell r="R840"/>
          <cell r="S840"/>
          <cell r="T840"/>
          <cell r="U840">
            <v>17.8</v>
          </cell>
          <cell r="V840"/>
          <cell r="W840">
            <v>17.8</v>
          </cell>
          <cell r="X840">
            <v>213.60000000000002</v>
          </cell>
          <cell r="Y840">
            <v>12</v>
          </cell>
          <cell r="Z840">
            <v>3168.4</v>
          </cell>
          <cell r="AA840">
            <v>178</v>
          </cell>
          <cell r="AB840">
            <v>178</v>
          </cell>
          <cell r="AC840">
            <v>10</v>
          </cell>
          <cell r="AD840">
            <v>124.60000000000001</v>
          </cell>
          <cell r="AE840">
            <v>7</v>
          </cell>
          <cell r="AF840"/>
          <cell r="AG840" t="e">
            <v>#DIV/0!</v>
          </cell>
          <cell r="AH840">
            <v>242604</v>
          </cell>
          <cell r="AI840" t="str">
            <v>อ้อยน้ำราด</v>
          </cell>
          <cell r="AJ840" t="str">
            <v>อ้อยปลูก</v>
          </cell>
          <cell r="AK840"/>
          <cell r="AL840" t="str">
            <v>Fully</v>
          </cell>
          <cell r="AM840" t="str">
            <v>บาดาล1</v>
          </cell>
          <cell r="AN840">
            <v>0</v>
          </cell>
          <cell r="AO840">
            <v>0</v>
          </cell>
          <cell r="AP840"/>
          <cell r="AQ840" t="str">
            <v>เจาะบ่อบาดาล+โซล่าเซลล์ (3)</v>
          </cell>
          <cell r="AR840" t="str">
            <v>Fully</v>
          </cell>
          <cell r="AS840">
            <v>0</v>
          </cell>
          <cell r="AT840"/>
          <cell r="AU840"/>
          <cell r="AV840"/>
          <cell r="AW840">
            <v>17.8</v>
          </cell>
          <cell r="AX840" t="str">
            <v>น้ำหยดMove</v>
          </cell>
          <cell r="AY840" t="str">
            <v>โซล่าเซลล์</v>
          </cell>
          <cell r="AZ840" t="str">
            <v>จ้างเหมา</v>
          </cell>
          <cell r="BA840" t="str">
            <v>&gt;4</v>
          </cell>
          <cell r="BB840" t="str">
            <v>yes</v>
          </cell>
          <cell r="BC840" t="str">
            <v>KK-3</v>
          </cell>
          <cell r="BD840">
            <v>1.85</v>
          </cell>
          <cell r="BE840" t="str">
            <v>คู่</v>
          </cell>
          <cell r="BF840" t="str">
            <v xml:space="preserve">ทราย </v>
          </cell>
          <cell r="BG840" t="str">
            <v>ผ่าน</v>
          </cell>
          <cell r="BH840" t="str">
            <v>รถตัด</v>
          </cell>
        </row>
        <row r="841">
          <cell r="G841" t="str">
            <v>1705/1</v>
          </cell>
          <cell r="H841"/>
          <cell r="I841"/>
          <cell r="J841">
            <v>20.89</v>
          </cell>
          <cell r="K841">
            <v>20.89</v>
          </cell>
          <cell r="L841"/>
          <cell r="M841"/>
          <cell r="N841" t="str">
            <v>อ้อยตอ 1</v>
          </cell>
          <cell r="O841"/>
          <cell r="P841"/>
          <cell r="Q841">
            <v>0</v>
          </cell>
          <cell r="R841"/>
          <cell r="S841"/>
          <cell r="T841"/>
          <cell r="U841">
            <v>20.89</v>
          </cell>
          <cell r="V841"/>
          <cell r="W841">
            <v>20.89</v>
          </cell>
          <cell r="X841">
            <v>208.9</v>
          </cell>
          <cell r="Y841">
            <v>10</v>
          </cell>
          <cell r="Z841">
            <v>4363.9210000000003</v>
          </cell>
          <cell r="AA841">
            <v>208.9</v>
          </cell>
          <cell r="AB841">
            <v>208.9</v>
          </cell>
          <cell r="AC841">
            <v>10</v>
          </cell>
          <cell r="AD841">
            <v>208.9</v>
          </cell>
          <cell r="AE841">
            <v>10</v>
          </cell>
          <cell r="AF841"/>
          <cell r="AG841" t="e">
            <v>#DIV/0!</v>
          </cell>
          <cell r="AH841" t="e">
            <v>#REF!</v>
          </cell>
          <cell r="AI841" t="str">
            <v>อ้อยตอ 1</v>
          </cell>
          <cell r="AJ841" t="str">
            <v>อ้อยตอ</v>
          </cell>
          <cell r="AK841"/>
          <cell r="AL841" t="str">
            <v>Fully</v>
          </cell>
          <cell r="AM841"/>
          <cell r="AN841">
            <v>0</v>
          </cell>
          <cell r="AO841">
            <v>0</v>
          </cell>
          <cell r="AP841"/>
          <cell r="AQ841" t="str">
            <v>เจาะบ่อบาดาล+โซล่าเซลล์ (4)</v>
          </cell>
          <cell r="AR841" t="str">
            <v>Fully</v>
          </cell>
          <cell r="AS841">
            <v>0</v>
          </cell>
          <cell r="AT841">
            <v>20.89</v>
          </cell>
          <cell r="AU841"/>
          <cell r="AV841"/>
          <cell r="AW841"/>
          <cell r="AX841" t="str">
            <v xml:space="preserve">Pivot </v>
          </cell>
          <cell r="AY841" t="str">
            <v>เครื่องยนต์</v>
          </cell>
          <cell r="AZ841" t="str">
            <v>ทำเอง รายวัน</v>
          </cell>
          <cell r="BA841" t="str">
            <v>&gt;4</v>
          </cell>
          <cell r="BB841" t="str">
            <v>yes</v>
          </cell>
          <cell r="BC841" t="str">
            <v>KK-3</v>
          </cell>
          <cell r="BD841">
            <v>1.65</v>
          </cell>
          <cell r="BE841" t="str">
            <v>คู่</v>
          </cell>
          <cell r="BF841" t="str">
            <v xml:space="preserve">ทราย </v>
          </cell>
          <cell r="BG841" t="str">
            <v>ผ่าน</v>
          </cell>
          <cell r="BH841" t="str">
            <v>รถตัด</v>
          </cell>
        </row>
        <row r="842">
          <cell r="G842">
            <v>1706</v>
          </cell>
          <cell r="H842" t="str">
            <v>BSC</v>
          </cell>
          <cell r="I842"/>
          <cell r="J842">
            <v>24.35</v>
          </cell>
          <cell r="K842">
            <v>24.35</v>
          </cell>
          <cell r="L842"/>
          <cell r="M842"/>
          <cell r="N842" t="str">
            <v>อ้อยตอ 1</v>
          </cell>
          <cell r="O842"/>
          <cell r="P842"/>
          <cell r="Q842">
            <v>0</v>
          </cell>
          <cell r="R842"/>
          <cell r="S842"/>
          <cell r="T842"/>
          <cell r="U842">
            <v>24.35</v>
          </cell>
          <cell r="V842"/>
          <cell r="W842">
            <v>24.35</v>
          </cell>
          <cell r="X842">
            <v>243.5</v>
          </cell>
          <cell r="Y842">
            <v>10</v>
          </cell>
          <cell r="Z842">
            <v>5929.2250000000004</v>
          </cell>
          <cell r="AA842">
            <v>243.5</v>
          </cell>
          <cell r="AB842">
            <v>243.5</v>
          </cell>
          <cell r="AC842">
            <v>10</v>
          </cell>
          <cell r="AD842">
            <v>243.5</v>
          </cell>
          <cell r="AE842">
            <v>10</v>
          </cell>
          <cell r="AF842"/>
          <cell r="AG842" t="e">
            <v>#DIV/0!</v>
          </cell>
          <cell r="AH842" t="e">
            <v>#REF!</v>
          </cell>
          <cell r="AI842" t="str">
            <v>อ้อยตอ 1</v>
          </cell>
          <cell r="AJ842" t="str">
            <v>อ้อยตอ</v>
          </cell>
          <cell r="AK842"/>
          <cell r="AL842" t="str">
            <v>Fully</v>
          </cell>
          <cell r="AM842" t="str">
            <v>บาดาล2+โซล่า</v>
          </cell>
          <cell r="AN842">
            <v>0</v>
          </cell>
          <cell r="AO842">
            <v>0</v>
          </cell>
          <cell r="AP842"/>
          <cell r="AQ842">
            <v>0</v>
          </cell>
          <cell r="AR842" t="str">
            <v>Fully</v>
          </cell>
          <cell r="AS842">
            <v>0</v>
          </cell>
          <cell r="AT842">
            <v>24.35</v>
          </cell>
          <cell r="AU842"/>
          <cell r="AV842"/>
          <cell r="AW842"/>
          <cell r="AX842" t="str">
            <v xml:space="preserve">Pivot </v>
          </cell>
          <cell r="AY842" t="str">
            <v>เครื่องยนต์</v>
          </cell>
          <cell r="AZ842" t="str">
            <v>ทำเอง รายวัน</v>
          </cell>
          <cell r="BA842" t="str">
            <v>&gt;4</v>
          </cell>
          <cell r="BB842" t="str">
            <v>yes</v>
          </cell>
          <cell r="BC842" t="str">
            <v>KK-3</v>
          </cell>
          <cell r="BD842">
            <v>1.65</v>
          </cell>
          <cell r="BE842" t="str">
            <v>คู่</v>
          </cell>
          <cell r="BF842" t="str">
            <v xml:space="preserve">ทราย </v>
          </cell>
          <cell r="BG842" t="str">
            <v>ผ่าน</v>
          </cell>
          <cell r="BH842" t="str">
            <v>รถตัด</v>
          </cell>
        </row>
        <row r="843">
          <cell r="G843" t="str">
            <v>1706/1</v>
          </cell>
          <cell r="H843" t="str">
            <v>BSC</v>
          </cell>
          <cell r="I843"/>
          <cell r="J843">
            <v>11.31</v>
          </cell>
          <cell r="K843">
            <v>11.31</v>
          </cell>
          <cell r="L843"/>
          <cell r="M843"/>
          <cell r="N843" t="str">
            <v>อ้อยตอ 1</v>
          </cell>
          <cell r="O843"/>
          <cell r="P843"/>
          <cell r="Q843">
            <v>0</v>
          </cell>
          <cell r="R843"/>
          <cell r="S843"/>
          <cell r="T843"/>
          <cell r="U843">
            <v>11.31</v>
          </cell>
          <cell r="V843"/>
          <cell r="W843">
            <v>11.31</v>
          </cell>
          <cell r="X843">
            <v>113.10000000000001</v>
          </cell>
          <cell r="Y843">
            <v>10</v>
          </cell>
          <cell r="Z843">
            <v>1279.1610000000001</v>
          </cell>
          <cell r="AA843">
            <v>113.10000000000001</v>
          </cell>
          <cell r="AB843">
            <v>113.10000000000001</v>
          </cell>
          <cell r="AC843">
            <v>10</v>
          </cell>
          <cell r="AD843">
            <v>113.10000000000001</v>
          </cell>
          <cell r="AE843">
            <v>10</v>
          </cell>
          <cell r="AF843"/>
          <cell r="AG843" t="e">
            <v>#DIV/0!</v>
          </cell>
          <cell r="AH843" t="e">
            <v>#REF!</v>
          </cell>
          <cell r="AI843" t="str">
            <v>อ้อยตอ 1</v>
          </cell>
          <cell r="AJ843" t="str">
            <v>อ้อยตอ</v>
          </cell>
          <cell r="AK843"/>
          <cell r="AL843" t="str">
            <v>Fully</v>
          </cell>
          <cell r="AM843"/>
          <cell r="AN843">
            <v>0</v>
          </cell>
          <cell r="AO843">
            <v>0</v>
          </cell>
          <cell r="AP843"/>
          <cell r="AQ843">
            <v>0</v>
          </cell>
          <cell r="AR843" t="str">
            <v>Fully</v>
          </cell>
          <cell r="AS843">
            <v>0</v>
          </cell>
          <cell r="AT843">
            <v>11.31</v>
          </cell>
          <cell r="AU843"/>
          <cell r="AV843"/>
          <cell r="AW843"/>
          <cell r="AX843" t="str">
            <v xml:space="preserve">Pivot </v>
          </cell>
          <cell r="AY843" t="str">
            <v>เครื่องยนต์</v>
          </cell>
          <cell r="AZ843" t="str">
            <v>ทำเอง รายวัน</v>
          </cell>
          <cell r="BA843" t="str">
            <v>&gt;4</v>
          </cell>
          <cell r="BB843" t="str">
            <v>yes</v>
          </cell>
          <cell r="BC843" t="str">
            <v>KK-3</v>
          </cell>
          <cell r="BD843">
            <v>1.85</v>
          </cell>
          <cell r="BE843" t="str">
            <v>คู่</v>
          </cell>
          <cell r="BF843" t="str">
            <v xml:space="preserve">ทราย </v>
          </cell>
          <cell r="BG843" t="str">
            <v>ผ่าน</v>
          </cell>
          <cell r="BH843" t="str">
            <v>รถตัด</v>
          </cell>
        </row>
        <row r="844">
          <cell r="G844">
            <v>1707</v>
          </cell>
          <cell r="H844" t="str">
            <v>BSC</v>
          </cell>
          <cell r="I844"/>
          <cell r="J844">
            <v>19.93</v>
          </cell>
          <cell r="K844">
            <v>19.93</v>
          </cell>
          <cell r="L844"/>
          <cell r="M844"/>
          <cell r="N844" t="str">
            <v>อ้อยตอ 1</v>
          </cell>
          <cell r="O844"/>
          <cell r="P844"/>
          <cell r="Q844">
            <v>0</v>
          </cell>
          <cell r="R844"/>
          <cell r="S844"/>
          <cell r="T844"/>
          <cell r="U844">
            <v>19.93</v>
          </cell>
          <cell r="V844"/>
          <cell r="W844">
            <v>19.93</v>
          </cell>
          <cell r="X844">
            <v>199.3</v>
          </cell>
          <cell r="Y844">
            <v>10</v>
          </cell>
          <cell r="Z844">
            <v>4766.4587999999994</v>
          </cell>
          <cell r="AA844">
            <v>239.16</v>
          </cell>
          <cell r="AB844">
            <v>239.16</v>
          </cell>
          <cell r="AC844">
            <v>12</v>
          </cell>
          <cell r="AD844">
            <v>219.23</v>
          </cell>
          <cell r="AE844">
            <v>11</v>
          </cell>
          <cell r="AF844"/>
          <cell r="AG844">
            <v>8.4836929252383353</v>
          </cell>
          <cell r="AH844">
            <v>242539</v>
          </cell>
          <cell r="AI844" t="str">
            <v>อ้อยตอ 1</v>
          </cell>
          <cell r="AJ844" t="str">
            <v>อ้อยตอ</v>
          </cell>
          <cell r="AK844"/>
          <cell r="AL844" t="str">
            <v>Fully</v>
          </cell>
          <cell r="AM844"/>
          <cell r="AN844">
            <v>0</v>
          </cell>
          <cell r="AO844">
            <v>0</v>
          </cell>
          <cell r="AP844"/>
          <cell r="AQ844">
            <v>0</v>
          </cell>
          <cell r="AR844" t="str">
            <v>Fully</v>
          </cell>
          <cell r="AS844">
            <v>0</v>
          </cell>
          <cell r="AT844">
            <v>19.93</v>
          </cell>
          <cell r="AU844"/>
          <cell r="AV844"/>
          <cell r="AW844"/>
          <cell r="AX844" t="str">
            <v xml:space="preserve">Pivot </v>
          </cell>
          <cell r="AY844" t="str">
            <v>เครื่องยนต์</v>
          </cell>
          <cell r="AZ844" t="str">
            <v>ทำเอง รายวัน</v>
          </cell>
          <cell r="BA844" t="str">
            <v>&gt;4</v>
          </cell>
          <cell r="BB844" t="str">
            <v>yes</v>
          </cell>
          <cell r="BC844" t="str">
            <v>KK-3</v>
          </cell>
          <cell r="BD844">
            <v>1.65</v>
          </cell>
          <cell r="BE844" t="str">
            <v>เดี่ยว</v>
          </cell>
          <cell r="BF844" t="str">
            <v xml:space="preserve">ทราย </v>
          </cell>
          <cell r="BG844" t="str">
            <v>ผ่าน</v>
          </cell>
          <cell r="BH844" t="str">
            <v>รถตัด</v>
          </cell>
        </row>
        <row r="845">
          <cell r="G845" t="str">
            <v>1707/1</v>
          </cell>
          <cell r="H845" t="str">
            <v>BSC</v>
          </cell>
          <cell r="I845"/>
          <cell r="J845">
            <v>16.02</v>
          </cell>
          <cell r="K845">
            <v>16.02</v>
          </cell>
          <cell r="L845"/>
          <cell r="M845"/>
          <cell r="N845" t="str">
            <v>อ้อยตอ 1</v>
          </cell>
          <cell r="O845"/>
          <cell r="P845"/>
          <cell r="Q845">
            <v>0</v>
          </cell>
          <cell r="R845"/>
          <cell r="S845"/>
          <cell r="T845"/>
          <cell r="U845">
            <v>16.02</v>
          </cell>
          <cell r="V845"/>
          <cell r="W845">
            <v>16.02</v>
          </cell>
          <cell r="X845">
            <v>160.19999999999999</v>
          </cell>
          <cell r="Y845">
            <v>10</v>
          </cell>
          <cell r="Z845">
            <v>3079.6848</v>
          </cell>
          <cell r="AA845">
            <v>192.24</v>
          </cell>
          <cell r="AB845">
            <v>192.24</v>
          </cell>
          <cell r="AC845">
            <v>12</v>
          </cell>
          <cell r="AD845">
            <v>192.24</v>
          </cell>
          <cell r="AE845">
            <v>12</v>
          </cell>
          <cell r="AF845"/>
          <cell r="AG845" t="e">
            <v>#DIV/0!</v>
          </cell>
          <cell r="AH845" t="e">
            <v>#REF!</v>
          </cell>
          <cell r="AI845" t="str">
            <v>อ้อยตอ 1</v>
          </cell>
          <cell r="AJ845" t="str">
            <v>อ้อยตอ</v>
          </cell>
          <cell r="AK845"/>
          <cell r="AL845" t="str">
            <v>Fully</v>
          </cell>
          <cell r="AM845" t="str">
            <v>บาดาล3+โซล่า</v>
          </cell>
          <cell r="AN845">
            <v>0</v>
          </cell>
          <cell r="AO845">
            <v>0</v>
          </cell>
          <cell r="AP845"/>
          <cell r="AQ845">
            <v>0</v>
          </cell>
          <cell r="AR845" t="str">
            <v>Fully</v>
          </cell>
          <cell r="AS845">
            <v>0</v>
          </cell>
          <cell r="AT845">
            <v>16.02</v>
          </cell>
          <cell r="AU845"/>
          <cell r="AV845"/>
          <cell r="AW845"/>
          <cell r="AX845" t="str">
            <v xml:space="preserve">Pivot </v>
          </cell>
          <cell r="AY845" t="str">
            <v>เครื่องยนต์</v>
          </cell>
          <cell r="AZ845" t="str">
            <v>ทำเอง รายวัน</v>
          </cell>
          <cell r="BA845" t="str">
            <v>&gt;4</v>
          </cell>
          <cell r="BB845" t="str">
            <v>yes</v>
          </cell>
          <cell r="BC845" t="str">
            <v>KK-3</v>
          </cell>
          <cell r="BD845">
            <v>1.65</v>
          </cell>
          <cell r="BE845" t="str">
            <v>เดี่ยว</v>
          </cell>
          <cell r="BF845" t="str">
            <v xml:space="preserve">ทราย </v>
          </cell>
          <cell r="BG845" t="str">
            <v>ผ่าน</v>
          </cell>
          <cell r="BH845" t="str">
            <v>รถตัด</v>
          </cell>
        </row>
        <row r="846">
          <cell r="G846">
            <v>1708</v>
          </cell>
          <cell r="H846" t="str">
            <v>BSC</v>
          </cell>
          <cell r="I846"/>
          <cell r="J846">
            <v>10</v>
          </cell>
          <cell r="K846">
            <v>24.32</v>
          </cell>
          <cell r="L846"/>
          <cell r="M846"/>
          <cell r="N846" t="str">
            <v>อ้อยตอ 1</v>
          </cell>
          <cell r="O846" t="str">
            <v>มีหิน</v>
          </cell>
          <cell r="P846"/>
          <cell r="Q846">
            <v>0</v>
          </cell>
          <cell r="R846"/>
          <cell r="S846"/>
          <cell r="T846"/>
          <cell r="U846">
            <v>24.32</v>
          </cell>
          <cell r="V846"/>
          <cell r="W846">
            <v>24.32</v>
          </cell>
          <cell r="X846">
            <v>243.2</v>
          </cell>
          <cell r="Y846">
            <v>10</v>
          </cell>
          <cell r="Z846">
            <v>7097.5488000000005</v>
          </cell>
          <cell r="AA846">
            <v>291.84000000000003</v>
          </cell>
          <cell r="AB846">
            <v>291.84000000000003</v>
          </cell>
          <cell r="AC846">
            <v>12</v>
          </cell>
          <cell r="AD846">
            <v>243.2</v>
          </cell>
          <cell r="AE846">
            <v>10</v>
          </cell>
          <cell r="AF846"/>
          <cell r="AG846">
            <v>6.903999999999999</v>
          </cell>
          <cell r="AH846">
            <v>242551</v>
          </cell>
          <cell r="AI846" t="str">
            <v>อ้อยตอ 1</v>
          </cell>
          <cell r="AJ846" t="str">
            <v>อ้อยตอ</v>
          </cell>
          <cell r="AK846"/>
          <cell r="AL846" t="str">
            <v>Fully</v>
          </cell>
          <cell r="AM846"/>
          <cell r="AN846">
            <v>0</v>
          </cell>
          <cell r="AO846">
            <v>0</v>
          </cell>
          <cell r="AP846"/>
          <cell r="AQ846">
            <v>0</v>
          </cell>
          <cell r="AR846" t="str">
            <v>Fully</v>
          </cell>
          <cell r="AS846">
            <v>0</v>
          </cell>
          <cell r="AT846">
            <v>10</v>
          </cell>
          <cell r="AU846"/>
          <cell r="AV846"/>
          <cell r="AW846">
            <v>14.32</v>
          </cell>
          <cell r="AX846" t="str">
            <v>Pivot /ราดร่อง</v>
          </cell>
          <cell r="AY846" t="str">
            <v>เครื่องยนต์</v>
          </cell>
          <cell r="AZ846" t="str">
            <v>ทำเอง รายวัน</v>
          </cell>
          <cell r="BA846" t="str">
            <v>&gt;4</v>
          </cell>
          <cell r="BB846" t="str">
            <v>yes</v>
          </cell>
          <cell r="BC846" t="str">
            <v>KK-3</v>
          </cell>
          <cell r="BD846">
            <v>1.85</v>
          </cell>
          <cell r="BE846" t="str">
            <v>คู่</v>
          </cell>
          <cell r="BF846" t="str">
            <v xml:space="preserve">ทราย </v>
          </cell>
          <cell r="BG846" t="str">
            <v>ผ่าน</v>
          </cell>
          <cell r="BH846" t="str">
            <v>รถตัด</v>
          </cell>
        </row>
        <row r="847">
          <cell r="G847">
            <v>1708</v>
          </cell>
          <cell r="H847"/>
          <cell r="I847"/>
          <cell r="J847">
            <v>13.64</v>
          </cell>
          <cell r="K847">
            <v>0</v>
          </cell>
          <cell r="L847"/>
          <cell r="M847"/>
          <cell r="N847" t="str">
            <v>รวมแปลง 1708</v>
          </cell>
          <cell r="O847"/>
          <cell r="P847"/>
          <cell r="Q847"/>
          <cell r="R847"/>
          <cell r="S847"/>
          <cell r="T847"/>
          <cell r="U847"/>
          <cell r="V847"/>
          <cell r="W847">
            <v>0</v>
          </cell>
          <cell r="X847">
            <v>0</v>
          </cell>
          <cell r="Y847"/>
          <cell r="Z847"/>
          <cell r="AA847"/>
          <cell r="AB847"/>
          <cell r="AC847">
            <v>12</v>
          </cell>
          <cell r="AD847"/>
          <cell r="AE847"/>
          <cell r="AF847"/>
          <cell r="AG847">
            <v>6.903999999999999</v>
          </cell>
          <cell r="AH847">
            <v>242551</v>
          </cell>
          <cell r="AI847" t="str">
            <v>พักดิน</v>
          </cell>
          <cell r="AJ847" t="str">
            <v>พักดิน</v>
          </cell>
          <cell r="AK847"/>
          <cell r="AL847" t="str">
            <v>Fully</v>
          </cell>
          <cell r="AM847"/>
          <cell r="AN847">
            <v>0</v>
          </cell>
          <cell r="AO847">
            <v>0</v>
          </cell>
          <cell r="AP847"/>
          <cell r="AQ847">
            <v>0</v>
          </cell>
          <cell r="AR847" t="str">
            <v>Fully</v>
          </cell>
          <cell r="AS847">
            <v>0</v>
          </cell>
          <cell r="AT847">
            <v>0</v>
          </cell>
          <cell r="AU847"/>
          <cell r="AV847"/>
          <cell r="AW847"/>
          <cell r="AX847" t="str">
            <v xml:space="preserve">Pivot </v>
          </cell>
          <cell r="AY847"/>
          <cell r="AZ847"/>
          <cell r="BA847">
            <v>4</v>
          </cell>
          <cell r="BB847"/>
          <cell r="BC847"/>
          <cell r="BD847">
            <v>1.65</v>
          </cell>
          <cell r="BE847" t="str">
            <v>เดี่ยว</v>
          </cell>
          <cell r="BF847" t="str">
            <v xml:space="preserve">ทราย </v>
          </cell>
          <cell r="BG847"/>
          <cell r="BH847"/>
        </row>
        <row r="848">
          <cell r="G848" t="str">
            <v>1708/1</v>
          </cell>
          <cell r="H848" t="str">
            <v>BSC</v>
          </cell>
          <cell r="I848"/>
          <cell r="J848">
            <v>7.93</v>
          </cell>
          <cell r="K848">
            <v>0</v>
          </cell>
          <cell r="L848"/>
          <cell r="M848"/>
          <cell r="N848" t="str">
            <v>รวมแปลง 1708</v>
          </cell>
          <cell r="O848"/>
          <cell r="P848"/>
          <cell r="Q848">
            <v>0</v>
          </cell>
          <cell r="R848"/>
          <cell r="S848"/>
          <cell r="T848"/>
          <cell r="U848"/>
          <cell r="V848"/>
          <cell r="W848">
            <v>0</v>
          </cell>
          <cell r="X848">
            <v>0</v>
          </cell>
          <cell r="Y848"/>
          <cell r="Z848"/>
          <cell r="AA848"/>
          <cell r="AB848"/>
          <cell r="AC848"/>
          <cell r="AD848"/>
          <cell r="AE848"/>
          <cell r="AF848"/>
          <cell r="AG848">
            <v>8.4401008827238346</v>
          </cell>
          <cell r="AH848">
            <v>242549</v>
          </cell>
          <cell r="AI848" t="str">
            <v>พักดิน</v>
          </cell>
          <cell r="AJ848" t="str">
            <v>พักดิน</v>
          </cell>
          <cell r="AK848"/>
          <cell r="AL848" t="str">
            <v>Fully</v>
          </cell>
          <cell r="AM848"/>
          <cell r="AN848">
            <v>0</v>
          </cell>
          <cell r="AO848">
            <v>0</v>
          </cell>
          <cell r="AP848"/>
          <cell r="AQ848">
            <v>0</v>
          </cell>
          <cell r="AR848" t="str">
            <v>Fully</v>
          </cell>
          <cell r="AS848">
            <v>0</v>
          </cell>
          <cell r="AT848">
            <v>0</v>
          </cell>
          <cell r="AU848"/>
          <cell r="AV848"/>
          <cell r="AW848"/>
          <cell r="AX848" t="str">
            <v xml:space="preserve">Pivot </v>
          </cell>
          <cell r="AY848"/>
          <cell r="AZ848"/>
          <cell r="BA848">
            <v>4</v>
          </cell>
          <cell r="BB848" t="str">
            <v>No</v>
          </cell>
          <cell r="BC848"/>
          <cell r="BD848">
            <v>1.65</v>
          </cell>
          <cell r="BE848" t="str">
            <v>เดี่ยว</v>
          </cell>
          <cell r="BF848" t="str">
            <v xml:space="preserve">ทราย </v>
          </cell>
          <cell r="BG848"/>
          <cell r="BH848"/>
        </row>
        <row r="849">
          <cell r="G849">
            <v>1709</v>
          </cell>
          <cell r="H849" t="str">
            <v>BSC</v>
          </cell>
          <cell r="I849"/>
          <cell r="J849">
            <v>53.92</v>
          </cell>
          <cell r="K849">
            <v>53.92</v>
          </cell>
          <cell r="L849"/>
          <cell r="M849"/>
          <cell r="N849" t="str">
            <v>อ้อยน้ำราด</v>
          </cell>
          <cell r="O849"/>
          <cell r="P849"/>
          <cell r="Q849">
            <v>0</v>
          </cell>
          <cell r="R849"/>
          <cell r="S849"/>
          <cell r="T849"/>
          <cell r="U849">
            <v>53.92</v>
          </cell>
          <cell r="V849"/>
          <cell r="W849">
            <v>53.92</v>
          </cell>
          <cell r="X849">
            <v>647.04</v>
          </cell>
          <cell r="Y849">
            <v>12</v>
          </cell>
          <cell r="Z849">
            <v>29073.664000000004</v>
          </cell>
          <cell r="AA849">
            <v>539.20000000000005</v>
          </cell>
          <cell r="AB849">
            <v>539.20000000000005</v>
          </cell>
          <cell r="AC849">
            <v>10</v>
          </cell>
          <cell r="AD849">
            <v>539.20000000000005</v>
          </cell>
          <cell r="AE849">
            <v>10</v>
          </cell>
          <cell r="AF849"/>
          <cell r="AG849">
            <v>6.3657270029673594</v>
          </cell>
          <cell r="AH849">
            <v>242596</v>
          </cell>
          <cell r="AI849" t="str">
            <v>อ้อยน้ำราด</v>
          </cell>
          <cell r="AJ849" t="str">
            <v>อ้อยปลูก</v>
          </cell>
          <cell r="AK849"/>
          <cell r="AL849" t="str">
            <v>Fully</v>
          </cell>
          <cell r="AM849" t="str">
            <v>บาดาล+โซล่าเติมน้ำ</v>
          </cell>
          <cell r="AN849">
            <v>0</v>
          </cell>
          <cell r="AO849">
            <v>0</v>
          </cell>
          <cell r="AP849"/>
          <cell r="AQ849" t="str">
            <v>เจาะบ่อบาดาล+โซล่าเซลล์ (1)</v>
          </cell>
          <cell r="AR849" t="str">
            <v>Fully</v>
          </cell>
          <cell r="AS849">
            <v>0</v>
          </cell>
          <cell r="AT849">
            <v>25</v>
          </cell>
          <cell r="AU849"/>
          <cell r="AV849"/>
          <cell r="AW849">
            <v>28.92</v>
          </cell>
          <cell r="AX849" t="str">
            <v>Pivot /น้ำหยดFix</v>
          </cell>
          <cell r="AY849" t="str">
            <v>เครื่องยนต์+โซล่า</v>
          </cell>
          <cell r="AZ849" t="str">
            <v>จ้างเหมา</v>
          </cell>
          <cell r="BA849" t="str">
            <v>&gt;4</v>
          </cell>
          <cell r="BB849" t="str">
            <v>yes</v>
          </cell>
          <cell r="BC849" t="str">
            <v>KK-3</v>
          </cell>
          <cell r="BD849">
            <v>1.85</v>
          </cell>
          <cell r="BE849" t="str">
            <v>คู่</v>
          </cell>
          <cell r="BF849" t="str">
            <v>เหนียว</v>
          </cell>
          <cell r="BG849" t="str">
            <v>ผ่าน</v>
          </cell>
          <cell r="BH849" t="str">
            <v>รถตัด</v>
          </cell>
        </row>
        <row r="850">
          <cell r="G850">
            <v>1711</v>
          </cell>
          <cell r="H850"/>
          <cell r="I850"/>
          <cell r="J850">
            <v>41.17</v>
          </cell>
          <cell r="K850">
            <v>41.17</v>
          </cell>
          <cell r="L850"/>
          <cell r="M850"/>
          <cell r="N850" t="str">
            <v>อ้อยตอ 2</v>
          </cell>
          <cell r="O850"/>
          <cell r="P850"/>
          <cell r="Q850">
            <v>0</v>
          </cell>
          <cell r="R850"/>
          <cell r="S850"/>
          <cell r="T850"/>
          <cell r="U850">
            <v>41.17</v>
          </cell>
          <cell r="V850"/>
          <cell r="W850">
            <v>41.17</v>
          </cell>
          <cell r="X850">
            <v>411.70000000000005</v>
          </cell>
          <cell r="Y850">
            <v>10</v>
          </cell>
          <cell r="Z850">
            <v>16949.689000000002</v>
          </cell>
          <cell r="AA850">
            <v>411.70000000000005</v>
          </cell>
          <cell r="AB850">
            <v>411.70000000000005</v>
          </cell>
          <cell r="AC850">
            <v>10</v>
          </cell>
          <cell r="AD850">
            <v>411.70000000000005</v>
          </cell>
          <cell r="AE850">
            <v>10</v>
          </cell>
          <cell r="AF850"/>
          <cell r="AG850">
            <v>9.2020888996842327</v>
          </cell>
          <cell r="AH850">
            <v>242538</v>
          </cell>
          <cell r="AI850" t="str">
            <v>อ้อยตอ 2</v>
          </cell>
          <cell r="AJ850" t="str">
            <v>อ้อยตอ</v>
          </cell>
          <cell r="AK850"/>
          <cell r="AL850" t="str">
            <v>Fully</v>
          </cell>
          <cell r="AM850"/>
          <cell r="AN850">
            <v>96562</v>
          </cell>
          <cell r="AO850">
            <v>48281</v>
          </cell>
          <cell r="AP850"/>
          <cell r="AQ850">
            <v>0</v>
          </cell>
          <cell r="AR850" t="str">
            <v>Fully</v>
          </cell>
          <cell r="AS850">
            <v>0</v>
          </cell>
          <cell r="AT850"/>
          <cell r="AU850"/>
          <cell r="AV850"/>
          <cell r="AW850">
            <v>41.17</v>
          </cell>
          <cell r="AX850" t="str">
            <v>ราดร่อง</v>
          </cell>
          <cell r="AY850" t="str">
            <v>เครื่องยนต์</v>
          </cell>
          <cell r="AZ850" t="str">
            <v>ทำเอง รายวัน</v>
          </cell>
          <cell r="BA850" t="str">
            <v>&gt;4</v>
          </cell>
          <cell r="BB850" t="str">
            <v>yes</v>
          </cell>
          <cell r="BC850" t="str">
            <v>KK-3</v>
          </cell>
          <cell r="BD850">
            <v>1.85</v>
          </cell>
          <cell r="BE850" t="str">
            <v>คู่</v>
          </cell>
          <cell r="BF850" t="str">
            <v>เหนียว</v>
          </cell>
          <cell r="BG850" t="str">
            <v>ผ่าน</v>
          </cell>
          <cell r="BH850" t="str">
            <v>รถตัด</v>
          </cell>
        </row>
        <row r="851">
          <cell r="G851" t="str">
            <v>1711/1</v>
          </cell>
          <cell r="H851" t="str">
            <v>BSC</v>
          </cell>
          <cell r="I851"/>
          <cell r="J851">
            <v>24.87</v>
          </cell>
          <cell r="K851">
            <v>24.87</v>
          </cell>
          <cell r="L851"/>
          <cell r="M851"/>
          <cell r="N851" t="str">
            <v>อ้อยน้ำราด</v>
          </cell>
          <cell r="O851"/>
          <cell r="P851"/>
          <cell r="Q851">
            <v>0</v>
          </cell>
          <cell r="R851"/>
          <cell r="S851"/>
          <cell r="T851"/>
          <cell r="U851">
            <v>24.87</v>
          </cell>
          <cell r="V851"/>
          <cell r="W851">
            <v>24.87</v>
          </cell>
          <cell r="X851">
            <v>298.44</v>
          </cell>
          <cell r="Y851">
            <v>12</v>
          </cell>
          <cell r="Z851">
            <v>6185.1690000000008</v>
          </cell>
          <cell r="AA851">
            <v>248.70000000000002</v>
          </cell>
          <cell r="AB851">
            <v>248.70000000000002</v>
          </cell>
          <cell r="AC851">
            <v>10</v>
          </cell>
          <cell r="AD851">
            <v>198.96</v>
          </cell>
          <cell r="AE851">
            <v>8</v>
          </cell>
          <cell r="AF851"/>
          <cell r="AG851">
            <v>6.944511459589866</v>
          </cell>
          <cell r="AH851">
            <v>242597</v>
          </cell>
          <cell r="AI851" t="str">
            <v>อ้อยน้ำราด</v>
          </cell>
          <cell r="AJ851" t="str">
            <v>อ้อยปลูก</v>
          </cell>
          <cell r="AK851"/>
          <cell r="AL851" t="str">
            <v>Fully</v>
          </cell>
          <cell r="AM851"/>
          <cell r="AN851">
            <v>0</v>
          </cell>
          <cell r="AO851">
            <v>0</v>
          </cell>
          <cell r="AP851"/>
          <cell r="AQ851">
            <v>0</v>
          </cell>
          <cell r="AR851" t="str">
            <v>Fully</v>
          </cell>
          <cell r="AS851">
            <v>0</v>
          </cell>
          <cell r="AT851"/>
          <cell r="AU851"/>
          <cell r="AV851"/>
          <cell r="AW851">
            <v>24.87</v>
          </cell>
          <cell r="AX851" t="str">
            <v>น้ำหยดFix</v>
          </cell>
          <cell r="AY851" t="str">
            <v>เครื่องยนต์</v>
          </cell>
          <cell r="AZ851" t="str">
            <v>ทำเอง รายวัน</v>
          </cell>
          <cell r="BA851" t="str">
            <v>&gt;4</v>
          </cell>
          <cell r="BB851" t="str">
            <v>yes</v>
          </cell>
          <cell r="BC851" t="str">
            <v>KK-3</v>
          </cell>
          <cell r="BD851">
            <v>1.85</v>
          </cell>
          <cell r="BE851" t="str">
            <v>คู่</v>
          </cell>
          <cell r="BF851" t="str">
            <v>เหนียว</v>
          </cell>
          <cell r="BG851" t="str">
            <v>ผ่าน</v>
          </cell>
          <cell r="BH851" t="str">
            <v>รถตัด</v>
          </cell>
        </row>
        <row r="852">
          <cell r="G852" t="str">
            <v>1712/6</v>
          </cell>
          <cell r="H852" t="str">
            <v>BSC</v>
          </cell>
          <cell r="I852"/>
          <cell r="J852">
            <v>148.62</v>
          </cell>
          <cell r="K852">
            <v>148.62</v>
          </cell>
          <cell r="L852"/>
          <cell r="M852"/>
          <cell r="N852" t="str">
            <v>อ้อยน้ำราด</v>
          </cell>
          <cell r="O852"/>
          <cell r="P852"/>
          <cell r="Q852">
            <v>0</v>
          </cell>
          <cell r="R852"/>
          <cell r="S852"/>
          <cell r="T852"/>
          <cell r="U852">
            <v>148.62</v>
          </cell>
          <cell r="V852"/>
          <cell r="W852">
            <v>148.62</v>
          </cell>
          <cell r="X852">
            <v>1783.44</v>
          </cell>
          <cell r="Y852">
            <v>12</v>
          </cell>
          <cell r="Z852">
            <v>220879.04400000002</v>
          </cell>
          <cell r="AA852">
            <v>1486.2</v>
          </cell>
          <cell r="AB852">
            <v>1486.2</v>
          </cell>
          <cell r="AC852">
            <v>10</v>
          </cell>
          <cell r="AD852">
            <v>1486.2</v>
          </cell>
          <cell r="AE852">
            <v>10</v>
          </cell>
          <cell r="AF852"/>
          <cell r="AG852">
            <v>5.5799354057327415</v>
          </cell>
          <cell r="AH852">
            <v>242594</v>
          </cell>
          <cell r="AI852" t="str">
            <v>อ้อยน้ำราด</v>
          </cell>
          <cell r="AJ852" t="str">
            <v>อ้อยปลูก</v>
          </cell>
          <cell r="AK852"/>
          <cell r="AL852" t="str">
            <v>sup</v>
          </cell>
          <cell r="AM852"/>
          <cell r="AN852">
            <v>0</v>
          </cell>
          <cell r="AO852">
            <v>0</v>
          </cell>
          <cell r="AP852"/>
          <cell r="AQ852">
            <v>0</v>
          </cell>
          <cell r="AR852" t="str">
            <v>Fully</v>
          </cell>
          <cell r="AS852">
            <v>0</v>
          </cell>
          <cell r="AT852">
            <v>60</v>
          </cell>
          <cell r="AU852"/>
          <cell r="AV852"/>
          <cell r="AW852">
            <v>88.62</v>
          </cell>
          <cell r="AX852" t="str">
            <v>Pivot /น้ำหยดMove</v>
          </cell>
          <cell r="AY852" t="str">
            <v>เครื่องยนต์</v>
          </cell>
          <cell r="AZ852" t="str">
            <v>จ้างเหมา</v>
          </cell>
          <cell r="BA852" t="str">
            <v>&gt;4</v>
          </cell>
          <cell r="BB852" t="str">
            <v>yes</v>
          </cell>
          <cell r="BC852" t="str">
            <v>KK-3</v>
          </cell>
          <cell r="BD852">
            <v>1.85</v>
          </cell>
          <cell r="BE852" t="str">
            <v>คู่</v>
          </cell>
          <cell r="BF852" t="str">
            <v>เหนียว</v>
          </cell>
          <cell r="BG852" t="str">
            <v>ผ่าน</v>
          </cell>
          <cell r="BH852" t="str">
            <v>รถตัด</v>
          </cell>
        </row>
        <row r="853">
          <cell r="G853">
            <v>1715</v>
          </cell>
          <cell r="H853"/>
          <cell r="I853"/>
          <cell r="J853">
            <v>41.72</v>
          </cell>
          <cell r="K853">
            <v>41.72</v>
          </cell>
          <cell r="L853"/>
          <cell r="M853"/>
          <cell r="N853" t="str">
            <v>อ้อยตอ 1</v>
          </cell>
          <cell r="O853"/>
          <cell r="P853"/>
          <cell r="Q853">
            <v>0</v>
          </cell>
          <cell r="R853"/>
          <cell r="S853"/>
          <cell r="T853"/>
          <cell r="U853">
            <v>41.72</v>
          </cell>
          <cell r="V853"/>
          <cell r="W853">
            <v>41.72</v>
          </cell>
          <cell r="X853">
            <v>417.2</v>
          </cell>
          <cell r="Y853">
            <v>10</v>
          </cell>
          <cell r="Z853">
            <v>17405.583999999999</v>
          </cell>
          <cell r="AA853">
            <v>417.2</v>
          </cell>
          <cell r="AB853">
            <v>417.2</v>
          </cell>
          <cell r="AC853">
            <v>10</v>
          </cell>
          <cell r="AD853">
            <v>417.2</v>
          </cell>
          <cell r="AE853">
            <v>10</v>
          </cell>
          <cell r="AF853"/>
          <cell r="AG853">
            <v>8.2933844678811131</v>
          </cell>
          <cell r="AH853">
            <v>242550</v>
          </cell>
          <cell r="AI853" t="str">
            <v>อ้อยตอ 1</v>
          </cell>
          <cell r="AJ853" t="str">
            <v>อ้อยตอ</v>
          </cell>
          <cell r="AK853"/>
          <cell r="AL853" t="str">
            <v>Fully</v>
          </cell>
          <cell r="AM853"/>
          <cell r="AN853">
            <v>0</v>
          </cell>
          <cell r="AO853">
            <v>0</v>
          </cell>
          <cell r="AP853"/>
          <cell r="AQ853">
            <v>0</v>
          </cell>
          <cell r="AR853" t="str">
            <v>Fully</v>
          </cell>
          <cell r="AS853">
            <v>0</v>
          </cell>
          <cell r="AT853"/>
          <cell r="AU853"/>
          <cell r="AV853"/>
          <cell r="AW853">
            <v>41.72</v>
          </cell>
          <cell r="AX853" t="str">
            <v>ราดร่อง/น้ำหยดMove</v>
          </cell>
          <cell r="AY853" t="str">
            <v>เครื่องยนต์</v>
          </cell>
          <cell r="AZ853" t="str">
            <v>จ้างเหมา</v>
          </cell>
          <cell r="BA853" t="str">
            <v>&gt;4</v>
          </cell>
          <cell r="BB853" t="str">
            <v>yes</v>
          </cell>
          <cell r="BC853" t="str">
            <v>KK-3</v>
          </cell>
          <cell r="BD853">
            <v>1.65</v>
          </cell>
          <cell r="BE853" t="str">
            <v>เดี่ยว</v>
          </cell>
          <cell r="BF853" t="str">
            <v xml:space="preserve">ทราย </v>
          </cell>
          <cell r="BG853" t="str">
            <v>ผ่าน</v>
          </cell>
          <cell r="BH853" t="str">
            <v>รถตัด</v>
          </cell>
        </row>
        <row r="854">
          <cell r="G854">
            <v>1716</v>
          </cell>
          <cell r="H854" t="str">
            <v>BSC</v>
          </cell>
          <cell r="I854"/>
          <cell r="J854">
            <v>19.489999999999998</v>
          </cell>
          <cell r="K854">
            <v>19.489999999999998</v>
          </cell>
          <cell r="L854"/>
          <cell r="M854"/>
          <cell r="N854" t="str">
            <v>อ้อยตอ 1</v>
          </cell>
          <cell r="O854"/>
          <cell r="P854"/>
          <cell r="Q854">
            <v>0</v>
          </cell>
          <cell r="R854"/>
          <cell r="S854"/>
          <cell r="T854"/>
          <cell r="U854">
            <v>19.489999999999998</v>
          </cell>
          <cell r="V854"/>
          <cell r="W854">
            <v>19.489999999999998</v>
          </cell>
          <cell r="X854">
            <v>194.89999999999998</v>
          </cell>
          <cell r="Y854">
            <v>10</v>
          </cell>
          <cell r="Z854">
            <v>3798.6009999999992</v>
          </cell>
          <cell r="AA854">
            <v>194.89999999999998</v>
          </cell>
          <cell r="AB854">
            <v>194.89999999999998</v>
          </cell>
          <cell r="AC854">
            <v>10</v>
          </cell>
          <cell r="AD854">
            <v>194.89999999999998</v>
          </cell>
          <cell r="AE854">
            <v>10</v>
          </cell>
          <cell r="AF854"/>
          <cell r="AG854">
            <v>7.2026680348896877</v>
          </cell>
          <cell r="AH854">
            <v>242548</v>
          </cell>
          <cell r="AI854" t="str">
            <v>อ้อยตอ 1</v>
          </cell>
          <cell r="AJ854" t="str">
            <v>อ้อยตอ</v>
          </cell>
          <cell r="AK854"/>
          <cell r="AL854" t="str">
            <v>Fully</v>
          </cell>
          <cell r="AM854"/>
          <cell r="AN854">
            <v>0</v>
          </cell>
          <cell r="AO854">
            <v>0</v>
          </cell>
          <cell r="AP854"/>
          <cell r="AQ854">
            <v>0</v>
          </cell>
          <cell r="AR854" t="str">
            <v>Fully</v>
          </cell>
          <cell r="AS854">
            <v>0</v>
          </cell>
          <cell r="AT854"/>
          <cell r="AU854"/>
          <cell r="AV854"/>
          <cell r="AW854">
            <v>19.489999999999998</v>
          </cell>
          <cell r="AX854" t="str">
            <v>ราดร่อง/น้ำหยดMove</v>
          </cell>
          <cell r="AY854" t="str">
            <v>เครื่องยนต์</v>
          </cell>
          <cell r="AZ854" t="str">
            <v>จ้างเหมา</v>
          </cell>
          <cell r="BA854" t="str">
            <v>&gt;4</v>
          </cell>
          <cell r="BB854" t="str">
            <v>yes</v>
          </cell>
          <cell r="BC854" t="str">
            <v>KK-3</v>
          </cell>
          <cell r="BD854">
            <v>1.65</v>
          </cell>
          <cell r="BE854" t="str">
            <v>เดี่ยว</v>
          </cell>
          <cell r="BF854" t="str">
            <v xml:space="preserve">ทราย </v>
          </cell>
          <cell r="BG854" t="str">
            <v>ผ่าน</v>
          </cell>
          <cell r="BH854" t="str">
            <v>รถตัด</v>
          </cell>
        </row>
        <row r="855">
          <cell r="G855">
            <v>1717</v>
          </cell>
          <cell r="H855" t="str">
            <v>BSC</v>
          </cell>
          <cell r="I855" t="str">
            <v>แก้ไขพิกัด</v>
          </cell>
          <cell r="J855">
            <v>11.35</v>
          </cell>
          <cell r="K855">
            <v>11.35</v>
          </cell>
          <cell r="L855"/>
          <cell r="M855"/>
          <cell r="N855" t="str">
            <v>อ้อยตอ 1</v>
          </cell>
          <cell r="O855"/>
          <cell r="P855"/>
          <cell r="Q855">
            <v>0</v>
          </cell>
          <cell r="R855"/>
          <cell r="S855"/>
          <cell r="T855"/>
          <cell r="U855">
            <v>11.35</v>
          </cell>
          <cell r="V855"/>
          <cell r="W855">
            <v>11.35</v>
          </cell>
          <cell r="X855">
            <v>136.19999999999999</v>
          </cell>
          <cell r="Y855">
            <v>12</v>
          </cell>
          <cell r="Z855">
            <v>1030.58</v>
          </cell>
          <cell r="AA855">
            <v>90.8</v>
          </cell>
          <cell r="AB855">
            <v>90.8</v>
          </cell>
          <cell r="AC855">
            <v>8</v>
          </cell>
          <cell r="AD855">
            <v>90.8</v>
          </cell>
          <cell r="AE855">
            <v>8</v>
          </cell>
          <cell r="AF855"/>
          <cell r="AG855">
            <v>12.183259911894273</v>
          </cell>
          <cell r="AH855">
            <v>242547</v>
          </cell>
          <cell r="AI855" t="str">
            <v>อ้อยตอ 1</v>
          </cell>
          <cell r="AJ855" t="str">
            <v>อ้อยตอ</v>
          </cell>
          <cell r="AK855"/>
          <cell r="AL855" t="str">
            <v>Fully</v>
          </cell>
          <cell r="AM855"/>
          <cell r="AN855">
            <v>0</v>
          </cell>
          <cell r="AO855">
            <v>0</v>
          </cell>
          <cell r="AP855"/>
          <cell r="AQ855">
            <v>0</v>
          </cell>
          <cell r="AR855" t="str">
            <v>Fully</v>
          </cell>
          <cell r="AS855">
            <v>0</v>
          </cell>
          <cell r="AT855"/>
          <cell r="AU855"/>
          <cell r="AV855"/>
          <cell r="AW855">
            <v>11.35</v>
          </cell>
          <cell r="AX855" t="str">
            <v>ราดร่อง/น้ำหยดMove</v>
          </cell>
          <cell r="AY855" t="str">
            <v>เครื่องยนต์</v>
          </cell>
          <cell r="AZ855" t="str">
            <v>จ้างเหมา</v>
          </cell>
          <cell r="BA855" t="str">
            <v>&gt;4</v>
          </cell>
          <cell r="BB855" t="str">
            <v>yes</v>
          </cell>
          <cell r="BC855" t="str">
            <v>KK-3</v>
          </cell>
          <cell r="BD855">
            <v>1.65</v>
          </cell>
          <cell r="BE855" t="str">
            <v>เดี่ยว</v>
          </cell>
          <cell r="BF855" t="str">
            <v xml:space="preserve">ทราย </v>
          </cell>
          <cell r="BG855" t="str">
            <v>ผ่าน</v>
          </cell>
          <cell r="BH855" t="str">
            <v>รถตัด</v>
          </cell>
        </row>
        <row r="856">
          <cell r="G856" t="str">
            <v>1717/1</v>
          </cell>
          <cell r="H856"/>
          <cell r="I856"/>
          <cell r="J856">
            <v>6.26</v>
          </cell>
          <cell r="K856">
            <v>6.26</v>
          </cell>
          <cell r="L856"/>
          <cell r="M856"/>
          <cell r="N856" t="str">
            <v>อ้อยน้ำราด</v>
          </cell>
          <cell r="O856"/>
          <cell r="P856"/>
          <cell r="Q856">
            <v>0</v>
          </cell>
          <cell r="R856"/>
          <cell r="S856"/>
          <cell r="T856"/>
          <cell r="U856">
            <v>6.26</v>
          </cell>
          <cell r="V856"/>
          <cell r="W856">
            <v>6.26</v>
          </cell>
          <cell r="X856">
            <v>75.12</v>
          </cell>
          <cell r="Y856">
            <v>12</v>
          </cell>
          <cell r="Z856">
            <v>391.87599999999998</v>
          </cell>
          <cell r="AA856">
            <v>62.599999999999994</v>
          </cell>
          <cell r="AB856">
            <v>62.599999999999994</v>
          </cell>
          <cell r="AC856">
            <v>10</v>
          </cell>
          <cell r="AD856">
            <v>0</v>
          </cell>
          <cell r="AE856"/>
          <cell r="AF856"/>
          <cell r="AG856">
            <v>5.4009584664536749</v>
          </cell>
          <cell r="AH856">
            <v>242596</v>
          </cell>
          <cell r="AI856" t="str">
            <v>อ้อยน้ำราด</v>
          </cell>
          <cell r="AJ856" t="str">
            <v>อ้อยปลูก</v>
          </cell>
          <cell r="AK856"/>
          <cell r="AL856" t="str">
            <v>Fully</v>
          </cell>
          <cell r="AM856"/>
          <cell r="AN856">
            <v>0</v>
          </cell>
          <cell r="AO856">
            <v>0</v>
          </cell>
          <cell r="AP856"/>
          <cell r="AQ856">
            <v>0</v>
          </cell>
          <cell r="AR856" t="str">
            <v>Fully</v>
          </cell>
          <cell r="AS856">
            <v>0</v>
          </cell>
          <cell r="AT856"/>
          <cell r="AU856"/>
          <cell r="AV856"/>
          <cell r="AW856">
            <v>6.26</v>
          </cell>
          <cell r="AX856" t="str">
            <v>ราดร่อง</v>
          </cell>
          <cell r="AY856" t="str">
            <v>เครื่องยนต์</v>
          </cell>
          <cell r="AZ856" t="str">
            <v>ทำเอง รายวัน</v>
          </cell>
          <cell r="BA856" t="str">
            <v>&gt;4</v>
          </cell>
          <cell r="BB856" t="str">
            <v>yes</v>
          </cell>
          <cell r="BC856" t="str">
            <v>KK-3</v>
          </cell>
          <cell r="BD856">
            <v>1.85</v>
          </cell>
          <cell r="BE856" t="str">
            <v>คู่</v>
          </cell>
          <cell r="BF856" t="str">
            <v xml:space="preserve">ทราย </v>
          </cell>
          <cell r="BG856" t="str">
            <v>ผ่าน</v>
          </cell>
          <cell r="BH856" t="str">
            <v>รถตัด</v>
          </cell>
        </row>
        <row r="857">
          <cell r="G857" t="str">
            <v>1717/2</v>
          </cell>
          <cell r="H857"/>
          <cell r="I857"/>
          <cell r="J857"/>
          <cell r="K857">
            <v>5.47</v>
          </cell>
          <cell r="L857"/>
          <cell r="M857"/>
          <cell r="N857" t="str">
            <v>อ้อยน้ำราด</v>
          </cell>
          <cell r="O857"/>
          <cell r="P857"/>
          <cell r="Q857"/>
          <cell r="R857"/>
          <cell r="S857"/>
          <cell r="T857"/>
          <cell r="U857">
            <v>5.47</v>
          </cell>
          <cell r="V857"/>
          <cell r="W857">
            <v>5.47</v>
          </cell>
          <cell r="X857">
            <v>65.64</v>
          </cell>
          <cell r="Y857">
            <v>12</v>
          </cell>
          <cell r="Z857">
            <v>179.52539999999999</v>
          </cell>
          <cell r="AA857">
            <v>32.82</v>
          </cell>
          <cell r="AB857">
            <v>32.82</v>
          </cell>
          <cell r="AC857">
            <v>6</v>
          </cell>
          <cell r="AD857">
            <v>0</v>
          </cell>
          <cell r="AE857"/>
          <cell r="AF857"/>
          <cell r="AG857"/>
          <cell r="AH857">
            <v>242604</v>
          </cell>
          <cell r="AI857" t="str">
            <v>อ้อยน้ำราด</v>
          </cell>
          <cell r="AJ857" t="str">
            <v>อ้อยปลูก</v>
          </cell>
          <cell r="AK857"/>
          <cell r="AL857" t="str">
            <v>sup</v>
          </cell>
          <cell r="AM857"/>
          <cell r="AN857"/>
          <cell r="AO857"/>
          <cell r="AP857"/>
          <cell r="AQ857" t="e">
            <v>#N/A</v>
          </cell>
          <cell r="AR857" t="str">
            <v>Fully</v>
          </cell>
          <cell r="AS857">
            <v>0</v>
          </cell>
          <cell r="AT857"/>
          <cell r="AU857"/>
          <cell r="AV857"/>
          <cell r="AW857">
            <v>5.47</v>
          </cell>
          <cell r="AX857" t="str">
            <v>ราดร่อง</v>
          </cell>
          <cell r="AY857" t="str">
            <v>เครื่องยนต์</v>
          </cell>
          <cell r="AZ857" t="str">
            <v>ทำเอง รายวัน</v>
          </cell>
          <cell r="BA857" t="str">
            <v>&gt;4</v>
          </cell>
          <cell r="BB857" t="str">
            <v>yes</v>
          </cell>
          <cell r="BC857" t="str">
            <v>KK-3</v>
          </cell>
          <cell r="BD857">
            <v>1.65</v>
          </cell>
          <cell r="BE857" t="str">
            <v>เดี่ยว</v>
          </cell>
          <cell r="BF857" t="str">
            <v xml:space="preserve">ทราย </v>
          </cell>
          <cell r="BG857" t="str">
            <v>ผ่าน</v>
          </cell>
          <cell r="BH857" t="str">
            <v>รถตัด</v>
          </cell>
        </row>
        <row r="858">
          <cell r="G858">
            <v>1718</v>
          </cell>
          <cell r="H858" t="str">
            <v>BSC</v>
          </cell>
          <cell r="I858" t="str">
            <v>แก้ไขพิกัด</v>
          </cell>
          <cell r="J858">
            <v>58.86</v>
          </cell>
          <cell r="K858">
            <v>52.74</v>
          </cell>
          <cell r="L858"/>
          <cell r="M858"/>
          <cell r="N858" t="str">
            <v>อ้อยตอ 1</v>
          </cell>
          <cell r="O858"/>
          <cell r="P858"/>
          <cell r="Q858">
            <v>0</v>
          </cell>
          <cell r="R858"/>
          <cell r="S858"/>
          <cell r="T858"/>
          <cell r="U858">
            <v>52.74</v>
          </cell>
          <cell r="V858"/>
          <cell r="W858">
            <v>52.74</v>
          </cell>
          <cell r="X858">
            <v>527.4</v>
          </cell>
          <cell r="Y858">
            <v>10</v>
          </cell>
          <cell r="Z858">
            <v>27815.076000000001</v>
          </cell>
          <cell r="AA858">
            <v>527.4</v>
          </cell>
          <cell r="AB858">
            <v>527.4</v>
          </cell>
          <cell r="AC858">
            <v>10</v>
          </cell>
          <cell r="AD858">
            <v>580.14</v>
          </cell>
          <cell r="AE858">
            <v>11</v>
          </cell>
          <cell r="AF858"/>
          <cell r="AG858">
            <v>6.9561671763506636</v>
          </cell>
          <cell r="AH858">
            <v>242537</v>
          </cell>
          <cell r="AI858" t="str">
            <v>อ้อยตอ 1</v>
          </cell>
          <cell r="AJ858" t="str">
            <v>อ้อยตอ</v>
          </cell>
          <cell r="AK858"/>
          <cell r="AL858" t="str">
            <v>sup</v>
          </cell>
          <cell r="AM858"/>
          <cell r="AN858">
            <v>0</v>
          </cell>
          <cell r="AO858">
            <v>0</v>
          </cell>
          <cell r="AP858"/>
          <cell r="AQ858">
            <v>0</v>
          </cell>
          <cell r="AR858" t="str">
            <v>Fully</v>
          </cell>
          <cell r="AS858">
            <v>0</v>
          </cell>
          <cell r="AT858"/>
          <cell r="AU858"/>
          <cell r="AV858"/>
          <cell r="AW858">
            <v>52.74</v>
          </cell>
          <cell r="AX858" t="str">
            <v>ราดร่อง/น้ำหยดMove</v>
          </cell>
          <cell r="AY858" t="str">
            <v>เครื่องยนต์</v>
          </cell>
          <cell r="AZ858" t="str">
            <v>จ้างเหมา</v>
          </cell>
          <cell r="BA858" t="str">
            <v>&gt;4</v>
          </cell>
          <cell r="BB858" t="str">
            <v>yes</v>
          </cell>
          <cell r="BC858" t="str">
            <v>KK-3</v>
          </cell>
          <cell r="BD858">
            <v>1.85</v>
          </cell>
          <cell r="BE858" t="str">
            <v>คู่</v>
          </cell>
          <cell r="BF858" t="str">
            <v xml:space="preserve">ทราย </v>
          </cell>
          <cell r="BG858" t="str">
            <v>ผ่าน</v>
          </cell>
          <cell r="BH858" t="str">
            <v>รถตัด</v>
          </cell>
        </row>
        <row r="859">
          <cell r="G859">
            <v>1801</v>
          </cell>
          <cell r="H859" t="str">
            <v>BSC</v>
          </cell>
          <cell r="I859"/>
          <cell r="J859">
            <v>22.86</v>
          </cell>
          <cell r="K859">
            <v>24.73</v>
          </cell>
          <cell r="L859"/>
          <cell r="M859"/>
          <cell r="N859" t="str">
            <v>อ้อยตุลาคม</v>
          </cell>
          <cell r="O859"/>
          <cell r="P859">
            <v>2.620000000000001</v>
          </cell>
          <cell r="Q859">
            <v>0</v>
          </cell>
          <cell r="R859"/>
          <cell r="S859"/>
          <cell r="T859"/>
          <cell r="U859">
            <v>22.11</v>
          </cell>
          <cell r="V859"/>
          <cell r="W859">
            <v>22.11</v>
          </cell>
          <cell r="X859">
            <v>331.65</v>
          </cell>
          <cell r="Y859">
            <v>15</v>
          </cell>
          <cell r="Z859">
            <v>5866.2251999999999</v>
          </cell>
          <cell r="AA859">
            <v>265.32</v>
          </cell>
          <cell r="AB859">
            <v>265.32</v>
          </cell>
          <cell r="AC859">
            <v>12</v>
          </cell>
          <cell r="AD859">
            <v>265.32</v>
          </cell>
          <cell r="AE859">
            <v>12</v>
          </cell>
          <cell r="AF859"/>
          <cell r="AG859">
            <v>0</v>
          </cell>
          <cell r="AH859">
            <v>242458</v>
          </cell>
          <cell r="AI859" t="str">
            <v>อ้อยตุลาคม</v>
          </cell>
          <cell r="AJ859" t="str">
            <v>อ้อยปลูก</v>
          </cell>
          <cell r="AK859"/>
          <cell r="AL859" t="str">
            <v>Sup</v>
          </cell>
          <cell r="AM859"/>
          <cell r="AN859">
            <v>43275</v>
          </cell>
          <cell r="AO859">
            <v>19473.75</v>
          </cell>
          <cell r="AP859" t="str">
            <v>ขุดขยายสระ 1810</v>
          </cell>
          <cell r="AQ859" t="str">
            <v>ทำโรงปั้มน้ำ 1801</v>
          </cell>
          <cell r="AR859" t="str">
            <v>Fully</v>
          </cell>
          <cell r="AS859">
            <v>0</v>
          </cell>
          <cell r="AT859"/>
          <cell r="AU859"/>
          <cell r="AV859"/>
          <cell r="AW859">
            <v>22.11</v>
          </cell>
          <cell r="AX859" t="str">
            <v>น้ำหยดFix</v>
          </cell>
          <cell r="AY859" t="str">
            <v>เครื่องยนต์</v>
          </cell>
          <cell r="AZ859" t="str">
            <v>ทำเอง รายวัน</v>
          </cell>
          <cell r="BA859"/>
          <cell r="BB859"/>
          <cell r="BC859" t="str">
            <v>KK-3/PK-2</v>
          </cell>
          <cell r="BD859">
            <v>1.85</v>
          </cell>
          <cell r="BE859" t="str">
            <v>คู่</v>
          </cell>
          <cell r="BF859" t="str">
            <v xml:space="preserve">ทราย </v>
          </cell>
          <cell r="BG859" t="str">
            <v>ผ่าน</v>
          </cell>
          <cell r="BH859" t="str">
            <v>รถตัด</v>
          </cell>
        </row>
        <row r="860">
          <cell r="G860">
            <v>1802</v>
          </cell>
          <cell r="H860"/>
          <cell r="I860"/>
          <cell r="J860">
            <v>23.45</v>
          </cell>
          <cell r="K860">
            <v>23.43</v>
          </cell>
          <cell r="L860"/>
          <cell r="M860"/>
          <cell r="N860" t="str">
            <v>อ้อยตอ 1</v>
          </cell>
          <cell r="O860"/>
          <cell r="P860"/>
          <cell r="Q860">
            <v>0</v>
          </cell>
          <cell r="R860"/>
          <cell r="S860"/>
          <cell r="T860"/>
          <cell r="U860">
            <v>23.43</v>
          </cell>
          <cell r="V860"/>
          <cell r="W860">
            <v>23.43</v>
          </cell>
          <cell r="X860">
            <v>210.87</v>
          </cell>
          <cell r="Y860">
            <v>9</v>
          </cell>
          <cell r="Z860">
            <v>5489.6490000000003</v>
          </cell>
          <cell r="AA860">
            <v>234.3</v>
          </cell>
          <cell r="AB860">
            <v>234.3</v>
          </cell>
          <cell r="AC860">
            <v>10</v>
          </cell>
          <cell r="AD860">
            <v>140.57999999999998</v>
          </cell>
          <cell r="AE860">
            <v>6</v>
          </cell>
          <cell r="AF860"/>
          <cell r="AG860">
            <v>6.4174840085287856</v>
          </cell>
          <cell r="AH860">
            <v>242562</v>
          </cell>
          <cell r="AI860" t="str">
            <v>อ้อยตอ 1</v>
          </cell>
          <cell r="AJ860" t="str">
            <v>อ้อยตอ</v>
          </cell>
          <cell r="AK860"/>
          <cell r="AL860" t="str">
            <v>Sup</v>
          </cell>
          <cell r="AM860"/>
          <cell r="AN860">
            <v>0</v>
          </cell>
          <cell r="AO860">
            <v>0</v>
          </cell>
          <cell r="AP860" t="str">
            <v>ขุดขยายสระ 1810</v>
          </cell>
          <cell r="AQ860" t="str">
            <v>ปรับปรุงบ่อบาดาล 1802</v>
          </cell>
          <cell r="AR860" t="str">
            <v>Fully</v>
          </cell>
          <cell r="AS860">
            <v>0</v>
          </cell>
          <cell r="AT860"/>
          <cell r="AU860"/>
          <cell r="AV860"/>
          <cell r="AW860">
            <v>23.43</v>
          </cell>
          <cell r="AX860" t="str">
            <v>ราดร่อง</v>
          </cell>
          <cell r="AY860" t="str">
            <v>โซล่าเซลล์1</v>
          </cell>
          <cell r="AZ860" t="str">
            <v>ทำเอง รายวัน</v>
          </cell>
          <cell r="BA860"/>
          <cell r="BB860"/>
          <cell r="BC860" t="str">
            <v>KK-3</v>
          </cell>
          <cell r="BD860">
            <v>1.85</v>
          </cell>
          <cell r="BE860" t="str">
            <v>คู่</v>
          </cell>
          <cell r="BF860" t="str">
            <v xml:space="preserve">ทราย </v>
          </cell>
          <cell r="BG860" t="str">
            <v>ผ่าน</v>
          </cell>
          <cell r="BH860" t="str">
            <v>รถตัด</v>
          </cell>
        </row>
        <row r="861">
          <cell r="G861">
            <v>1803</v>
          </cell>
          <cell r="H861"/>
          <cell r="I861"/>
          <cell r="J861">
            <v>58.44</v>
          </cell>
          <cell r="K861">
            <v>58.44</v>
          </cell>
          <cell r="L861"/>
          <cell r="M861"/>
          <cell r="N861" t="str">
            <v>ปลูกไม่ได้</v>
          </cell>
          <cell r="O861" t="str">
            <v>แผนปลูกยูคา</v>
          </cell>
          <cell r="P861"/>
          <cell r="Q861">
            <v>58.44</v>
          </cell>
          <cell r="R861"/>
          <cell r="S861"/>
          <cell r="T861"/>
          <cell r="U861"/>
          <cell r="V861"/>
          <cell r="W861">
            <v>0</v>
          </cell>
          <cell r="X861"/>
          <cell r="Y861"/>
          <cell r="Z861"/>
          <cell r="AA861"/>
          <cell r="AB861"/>
          <cell r="AC861"/>
          <cell r="AD861"/>
          <cell r="AE861"/>
          <cell r="AF861"/>
          <cell r="AG861">
            <v>0</v>
          </cell>
          <cell r="AH861"/>
          <cell r="AI861"/>
          <cell r="AJ861"/>
          <cell r="AK861"/>
          <cell r="AL861" t="str">
            <v>Rain</v>
          </cell>
          <cell r="AM861"/>
          <cell r="AN861">
            <v>0</v>
          </cell>
          <cell r="AO861">
            <v>0</v>
          </cell>
          <cell r="AP861" t="str">
            <v>เจาะบ่อบาดาล(1) บ่อ+โซล่า(เติมน้ำ)</v>
          </cell>
          <cell r="AQ861">
            <v>0</v>
          </cell>
          <cell r="AR861"/>
          <cell r="AS861"/>
          <cell r="AT861"/>
          <cell r="AU861"/>
          <cell r="AV861"/>
          <cell r="AW861"/>
          <cell r="AX861"/>
          <cell r="AY861"/>
          <cell r="AZ861"/>
          <cell r="BA861"/>
          <cell r="BB861"/>
          <cell r="BC861"/>
          <cell r="BD861"/>
          <cell r="BE861"/>
          <cell r="BF861" t="str">
            <v xml:space="preserve">ทราย </v>
          </cell>
          <cell r="BG861"/>
          <cell r="BH861"/>
        </row>
        <row r="862">
          <cell r="G862">
            <v>1804</v>
          </cell>
          <cell r="H862" t="str">
            <v>BSC</v>
          </cell>
          <cell r="I862"/>
          <cell r="J862">
            <v>60.42</v>
          </cell>
          <cell r="K862">
            <v>64.53</v>
          </cell>
          <cell r="L862"/>
          <cell r="M862"/>
          <cell r="N862" t="str">
            <v>อ้อยตุลาคม/พักดิน</v>
          </cell>
          <cell r="O862"/>
          <cell r="P862"/>
          <cell r="Q862">
            <v>0</v>
          </cell>
          <cell r="R862"/>
          <cell r="S862">
            <v>15.96</v>
          </cell>
          <cell r="T862"/>
          <cell r="U862">
            <v>48.57</v>
          </cell>
          <cell r="V862"/>
          <cell r="W862">
            <v>64.53</v>
          </cell>
          <cell r="X862">
            <v>728.55</v>
          </cell>
          <cell r="Y862">
            <v>15</v>
          </cell>
          <cell r="Z862">
            <v>28308.538800000002</v>
          </cell>
          <cell r="AA862">
            <v>582.84</v>
          </cell>
          <cell r="AB862">
            <v>582.84</v>
          </cell>
          <cell r="AC862">
            <v>12</v>
          </cell>
          <cell r="AD862">
            <v>485.7</v>
          </cell>
          <cell r="AE862">
            <v>10</v>
          </cell>
          <cell r="AF862"/>
          <cell r="AG862">
            <v>0</v>
          </cell>
          <cell r="AH862">
            <v>242511</v>
          </cell>
          <cell r="AI862" t="str">
            <v>อ้อยตุลาคม</v>
          </cell>
          <cell r="AJ862" t="str">
            <v>อ้อยปลูก</v>
          </cell>
          <cell r="AK862"/>
          <cell r="AL862" t="str">
            <v>Sup</v>
          </cell>
          <cell r="AM862"/>
          <cell r="AN862">
            <v>0</v>
          </cell>
          <cell r="AO862">
            <v>0</v>
          </cell>
          <cell r="AP862" t="str">
            <v>เจาะบ่อบาดาล(1) บ่อ+โซล่า(เติมน้ำ)</v>
          </cell>
          <cell r="AQ862" t="str">
            <v>ปรับปรุงระบบแนวท่อ1811</v>
          </cell>
          <cell r="AR862" t="str">
            <v>Fully</v>
          </cell>
          <cell r="AS862">
            <v>0</v>
          </cell>
          <cell r="AT862"/>
          <cell r="AU862"/>
          <cell r="AV862"/>
          <cell r="AW862">
            <v>48.57</v>
          </cell>
          <cell r="AX862" t="str">
            <v>น้ำหยดFix/ราดร่อง</v>
          </cell>
          <cell r="AY862" t="str">
            <v>โซล่าเซลล์1+เครื่องยนต์</v>
          </cell>
          <cell r="AZ862" t="str">
            <v>ทำเอง รายวัน</v>
          </cell>
          <cell r="BA862" t="str">
            <v>&gt;4</v>
          </cell>
          <cell r="BB862" t="str">
            <v>yes</v>
          </cell>
          <cell r="BC862" t="str">
            <v>KK-3</v>
          </cell>
          <cell r="BD862">
            <v>1.85</v>
          </cell>
          <cell r="BE862" t="str">
            <v>คู่</v>
          </cell>
          <cell r="BF862" t="str">
            <v xml:space="preserve">ทราย </v>
          </cell>
          <cell r="BG862" t="str">
            <v>ผ่าน</v>
          </cell>
          <cell r="BH862" t="str">
            <v>รถตัด</v>
          </cell>
        </row>
        <row r="863">
          <cell r="G863">
            <v>1805</v>
          </cell>
          <cell r="H863" t="str">
            <v>BSC</v>
          </cell>
          <cell r="I863"/>
          <cell r="J863">
            <v>72.209999999999994</v>
          </cell>
          <cell r="K863">
            <v>72.209999999999994</v>
          </cell>
          <cell r="L863"/>
          <cell r="M863"/>
          <cell r="N863" t="str">
            <v>อ้อยตอ 1/พักดิน</v>
          </cell>
          <cell r="O863"/>
          <cell r="P863"/>
          <cell r="Q863">
            <v>0</v>
          </cell>
          <cell r="R863"/>
          <cell r="S863">
            <v>32.209999999999994</v>
          </cell>
          <cell r="T863"/>
          <cell r="U863">
            <v>40</v>
          </cell>
          <cell r="V863"/>
          <cell r="W863">
            <v>72.209999999999994</v>
          </cell>
          <cell r="X863">
            <v>360</v>
          </cell>
          <cell r="Y863">
            <v>9</v>
          </cell>
          <cell r="Z863">
            <v>12800</v>
          </cell>
          <cell r="AA863">
            <v>320</v>
          </cell>
          <cell r="AB863">
            <v>320</v>
          </cell>
          <cell r="AC863">
            <v>8</v>
          </cell>
          <cell r="AD863">
            <v>400</v>
          </cell>
          <cell r="AE863">
            <v>10</v>
          </cell>
          <cell r="AF863"/>
          <cell r="AG863">
            <v>4</v>
          </cell>
          <cell r="AH863">
            <v>242561</v>
          </cell>
          <cell r="AI863" t="str">
            <v>อ้อยตอ 1</v>
          </cell>
          <cell r="AJ863" t="str">
            <v>อ้อยตอ</v>
          </cell>
          <cell r="AK863"/>
          <cell r="AL863" t="str">
            <v>Fully</v>
          </cell>
          <cell r="AM863"/>
          <cell r="AN863">
            <v>0</v>
          </cell>
          <cell r="AO863">
            <v>0</v>
          </cell>
          <cell r="AP863" t="str">
            <v>ขุดขยายสระ 1810</v>
          </cell>
          <cell r="AQ863" t="str">
            <v>ปรับปรุงระบบแนวท่อ1811</v>
          </cell>
          <cell r="AR863" t="str">
            <v>Fully</v>
          </cell>
          <cell r="AS863">
            <v>0</v>
          </cell>
          <cell r="AT863"/>
          <cell r="AU863"/>
          <cell r="AV863"/>
          <cell r="AW863">
            <v>40</v>
          </cell>
          <cell r="AX863" t="str">
            <v>ราดร่อง</v>
          </cell>
          <cell r="AY863" t="str">
            <v>เครื่องยนต์</v>
          </cell>
          <cell r="AZ863" t="str">
            <v>ทำเอง รายวัน</v>
          </cell>
          <cell r="BA863">
            <v>4</v>
          </cell>
          <cell r="BB863" t="str">
            <v>yes</v>
          </cell>
          <cell r="BC863" t="str">
            <v>KK-3</v>
          </cell>
          <cell r="BD863">
            <v>1.65</v>
          </cell>
          <cell r="BE863" t="str">
            <v>เดี่ยว</v>
          </cell>
          <cell r="BF863" t="str">
            <v xml:space="preserve">ทราย </v>
          </cell>
          <cell r="BG863" t="str">
            <v>ผ่าน</v>
          </cell>
          <cell r="BH863" t="str">
            <v>รถตัด</v>
          </cell>
        </row>
        <row r="864">
          <cell r="G864">
            <v>1810</v>
          </cell>
          <cell r="H864" t="str">
            <v>BSC</v>
          </cell>
          <cell r="I864"/>
          <cell r="J864">
            <v>12.65</v>
          </cell>
          <cell r="K864">
            <v>12.65</v>
          </cell>
          <cell r="L864"/>
          <cell r="M864"/>
          <cell r="N864" t="str">
            <v>อ้อยน้ำราด</v>
          </cell>
          <cell r="O864"/>
          <cell r="P864"/>
          <cell r="Q864">
            <v>0</v>
          </cell>
          <cell r="R864"/>
          <cell r="S864"/>
          <cell r="T864"/>
          <cell r="U864">
            <v>12.65</v>
          </cell>
          <cell r="V864"/>
          <cell r="W864">
            <v>12.65</v>
          </cell>
          <cell r="X864">
            <v>126.5</v>
          </cell>
          <cell r="Y864">
            <v>10</v>
          </cell>
          <cell r="Z864">
            <v>1600.2250000000001</v>
          </cell>
          <cell r="AA864">
            <v>126.5</v>
          </cell>
          <cell r="AB864">
            <v>126.5</v>
          </cell>
          <cell r="AC864">
            <v>10</v>
          </cell>
          <cell r="AD864">
            <v>126.5</v>
          </cell>
          <cell r="AE864">
            <v>10</v>
          </cell>
          <cell r="AF864"/>
          <cell r="AG864">
            <v>11.39920948616601</v>
          </cell>
          <cell r="AH864">
            <v>242602</v>
          </cell>
          <cell r="AI864" t="str">
            <v>อ้อยน้ำราด</v>
          </cell>
          <cell r="AJ864" t="str">
            <v>อ้อยปลูก</v>
          </cell>
          <cell r="AK864"/>
          <cell r="AL864" t="str">
            <v>Fully</v>
          </cell>
          <cell r="AM864"/>
          <cell r="AN864">
            <v>0</v>
          </cell>
          <cell r="AO864">
            <v>0</v>
          </cell>
          <cell r="AP864" t="str">
            <v>ขุดขยายสระ 1810</v>
          </cell>
          <cell r="AQ864" t="str">
            <v>ปรับปรุงระบบแนวท่อ1811</v>
          </cell>
          <cell r="AR864" t="str">
            <v>Fully</v>
          </cell>
          <cell r="AS864">
            <v>0</v>
          </cell>
          <cell r="AT864"/>
          <cell r="AU864"/>
          <cell r="AV864"/>
          <cell r="AW864">
            <v>12.65</v>
          </cell>
          <cell r="AX864" t="str">
            <v>น้ำหยดMove/ราดร่อง</v>
          </cell>
          <cell r="AY864" t="str">
            <v>เครื่องยนต์</v>
          </cell>
          <cell r="AZ864" t="str">
            <v>ทำเอง รายวัน</v>
          </cell>
          <cell r="BA864" t="str">
            <v>&gt;4</v>
          </cell>
          <cell r="BB864" t="str">
            <v>yes</v>
          </cell>
          <cell r="BC864" t="str">
            <v>KK-3</v>
          </cell>
          <cell r="BD864">
            <v>1.65</v>
          </cell>
          <cell r="BE864" t="str">
            <v>เดี่ยว</v>
          </cell>
          <cell r="BF864" t="str">
            <v xml:space="preserve">ทราย </v>
          </cell>
          <cell r="BG864" t="str">
            <v>ผ่าน</v>
          </cell>
          <cell r="BH864" t="str">
            <v>รถตัด</v>
          </cell>
        </row>
        <row r="865">
          <cell r="G865">
            <v>1811</v>
          </cell>
          <cell r="H865" t="str">
            <v>BSC</v>
          </cell>
          <cell r="I865"/>
          <cell r="J865">
            <v>45.52</v>
          </cell>
          <cell r="K865">
            <v>45.49</v>
          </cell>
          <cell r="L865"/>
          <cell r="M865"/>
          <cell r="N865" t="str">
            <v>อ้อยตอ 1</v>
          </cell>
          <cell r="O865"/>
          <cell r="P865"/>
          <cell r="Q865">
            <v>0</v>
          </cell>
          <cell r="R865"/>
          <cell r="S865"/>
          <cell r="T865"/>
          <cell r="U865">
            <v>45.49</v>
          </cell>
          <cell r="V865"/>
          <cell r="W865">
            <v>45.49</v>
          </cell>
          <cell r="X865">
            <v>409.41</v>
          </cell>
          <cell r="Y865">
            <v>9</v>
          </cell>
          <cell r="Z865">
            <v>20693.401000000002</v>
          </cell>
          <cell r="AA865">
            <v>454.90000000000003</v>
          </cell>
          <cell r="AB865">
            <v>454.90000000000003</v>
          </cell>
          <cell r="AC865">
            <v>10</v>
          </cell>
          <cell r="AD865">
            <v>363.92</v>
          </cell>
          <cell r="AE865">
            <v>8</v>
          </cell>
          <cell r="AF865"/>
          <cell r="AG865">
            <v>8.9789103690685401</v>
          </cell>
          <cell r="AH865">
            <v>242565</v>
          </cell>
          <cell r="AI865" t="str">
            <v>อ้อยตอ 1</v>
          </cell>
          <cell r="AJ865" t="str">
            <v>อ้อยตอ</v>
          </cell>
          <cell r="AK865"/>
          <cell r="AL865" t="str">
            <v>Sup</v>
          </cell>
          <cell r="AM865"/>
          <cell r="AN865">
            <v>0</v>
          </cell>
          <cell r="AO865">
            <v>0</v>
          </cell>
          <cell r="AP865" t="str">
            <v>เจาะบ่อบาดาล(1) บ่อ+โซล่า(เติมน้ำ)</v>
          </cell>
          <cell r="AQ865" t="str">
            <v>ปรับปรุงระบบแนวท่อ1811</v>
          </cell>
          <cell r="AR865" t="str">
            <v>Fully</v>
          </cell>
          <cell r="AS865">
            <v>0</v>
          </cell>
          <cell r="AT865"/>
          <cell r="AU865"/>
          <cell r="AV865"/>
          <cell r="AW865">
            <v>45.49</v>
          </cell>
          <cell r="AX865" t="str">
            <v>น้ำหยดMove/ราดร่อง</v>
          </cell>
          <cell r="AY865" t="str">
            <v>เครื่องยนต์</v>
          </cell>
          <cell r="AZ865" t="str">
            <v>ทำเอง รายวัน</v>
          </cell>
          <cell r="BA865"/>
          <cell r="BB865"/>
          <cell r="BC865" t="str">
            <v>KK-3</v>
          </cell>
          <cell r="BD865">
            <v>1.85</v>
          </cell>
          <cell r="BE865" t="str">
            <v>คู่</v>
          </cell>
          <cell r="BF865" t="str">
            <v xml:space="preserve">ทราย </v>
          </cell>
          <cell r="BG865" t="str">
            <v>ผ่าน</v>
          </cell>
          <cell r="BH865" t="str">
            <v>รถตัด</v>
          </cell>
        </row>
        <row r="866">
          <cell r="G866">
            <v>1812</v>
          </cell>
          <cell r="H866" t="str">
            <v>BSC</v>
          </cell>
          <cell r="I866"/>
          <cell r="J866">
            <v>67.44</v>
          </cell>
          <cell r="K866">
            <v>67.44</v>
          </cell>
          <cell r="L866"/>
          <cell r="M866"/>
          <cell r="N866" t="str">
            <v>อ้อยน้ำราด</v>
          </cell>
          <cell r="O866"/>
          <cell r="P866"/>
          <cell r="Q866">
            <v>0</v>
          </cell>
          <cell r="R866"/>
          <cell r="S866"/>
          <cell r="T866"/>
          <cell r="U866">
            <v>67.44</v>
          </cell>
          <cell r="V866"/>
          <cell r="W866">
            <v>67.44</v>
          </cell>
          <cell r="X866">
            <v>674.4</v>
          </cell>
          <cell r="Y866">
            <v>10</v>
          </cell>
          <cell r="Z866">
            <v>45481.536</v>
          </cell>
          <cell r="AA866">
            <v>674.4</v>
          </cell>
          <cell r="AB866">
            <v>674.4</v>
          </cell>
          <cell r="AC866">
            <v>10</v>
          </cell>
          <cell r="AD866">
            <v>674.4</v>
          </cell>
          <cell r="AE866">
            <v>10</v>
          </cell>
          <cell r="AF866"/>
          <cell r="AG866">
            <v>7.4145907473309602</v>
          </cell>
          <cell r="AH866">
            <v>242606</v>
          </cell>
          <cell r="AI866" t="str">
            <v>อ้อยน้ำราด</v>
          </cell>
          <cell r="AJ866" t="str">
            <v>อ้อยปลูก</v>
          </cell>
          <cell r="AK866"/>
          <cell r="AL866" t="str">
            <v>Sup</v>
          </cell>
          <cell r="AM866"/>
          <cell r="AN866">
            <v>102744</v>
          </cell>
          <cell r="AO866">
            <v>71920.799999999988</v>
          </cell>
          <cell r="AP866" t="str">
            <v>ขุดขยายสระ 1810</v>
          </cell>
          <cell r="AQ866" t="str">
            <v>ปรับปรุงระบบแนวท่อ1811</v>
          </cell>
          <cell r="AR866" t="str">
            <v>Fully</v>
          </cell>
          <cell r="AS866">
            <v>0</v>
          </cell>
          <cell r="AT866"/>
          <cell r="AU866"/>
          <cell r="AV866"/>
          <cell r="AW866">
            <v>67.44</v>
          </cell>
          <cell r="AX866" t="str">
            <v>น้ำหยดMove/ราดร่อง</v>
          </cell>
          <cell r="AY866" t="str">
            <v>เครื่องยนต์</v>
          </cell>
          <cell r="AZ866" t="str">
            <v>ทำเอง รายวัน</v>
          </cell>
          <cell r="BA866" t="str">
            <v>&gt;4</v>
          </cell>
          <cell r="BB866" t="str">
            <v>yes</v>
          </cell>
          <cell r="BC866" t="str">
            <v>KK-3</v>
          </cell>
          <cell r="BD866">
            <v>1.85</v>
          </cell>
          <cell r="BE866" t="str">
            <v>คู่</v>
          </cell>
          <cell r="BF866" t="str">
            <v xml:space="preserve">ทราย </v>
          </cell>
          <cell r="BG866" t="str">
            <v>ผ่าน</v>
          </cell>
          <cell r="BH866" t="str">
            <v>รถตัด</v>
          </cell>
        </row>
        <row r="867">
          <cell r="G867">
            <v>1814</v>
          </cell>
          <cell r="H867" t="str">
            <v>BSC</v>
          </cell>
          <cell r="I867"/>
          <cell r="J867">
            <v>32.29</v>
          </cell>
          <cell r="K867">
            <v>32.25</v>
          </cell>
          <cell r="L867"/>
          <cell r="M867"/>
          <cell r="N867" t="str">
            <v>อ้อยตอ 1</v>
          </cell>
          <cell r="O867"/>
          <cell r="P867"/>
          <cell r="Q867">
            <v>0</v>
          </cell>
          <cell r="R867"/>
          <cell r="S867"/>
          <cell r="T867"/>
          <cell r="U867">
            <v>32.25</v>
          </cell>
          <cell r="V867"/>
          <cell r="W867">
            <v>32.25</v>
          </cell>
          <cell r="X867">
            <v>290.25</v>
          </cell>
          <cell r="Y867">
            <v>9</v>
          </cell>
          <cell r="Z867">
            <v>10400.625</v>
          </cell>
          <cell r="AA867">
            <v>322.5</v>
          </cell>
          <cell r="AB867">
            <v>322.5</v>
          </cell>
          <cell r="AC867">
            <v>10</v>
          </cell>
          <cell r="AD867">
            <v>258</v>
          </cell>
          <cell r="AE867">
            <v>8</v>
          </cell>
          <cell r="AF867"/>
          <cell r="AG867">
            <v>8.6221740476927842</v>
          </cell>
          <cell r="AH867">
            <v>242554</v>
          </cell>
          <cell r="AI867" t="str">
            <v>อ้อยตอ 1</v>
          </cell>
          <cell r="AJ867" t="str">
            <v>อ้อยตอ</v>
          </cell>
          <cell r="AK867"/>
          <cell r="AL867" t="str">
            <v>Sup</v>
          </cell>
          <cell r="AM867"/>
          <cell r="AN867">
            <v>0</v>
          </cell>
          <cell r="AO867">
            <v>0</v>
          </cell>
          <cell r="AP867"/>
          <cell r="AQ867">
            <v>0</v>
          </cell>
          <cell r="AR867" t="str">
            <v>Fully</v>
          </cell>
          <cell r="AS867">
            <v>0</v>
          </cell>
          <cell r="AT867"/>
          <cell r="AU867"/>
          <cell r="AV867"/>
          <cell r="AW867">
            <v>32.25</v>
          </cell>
          <cell r="AX867" t="str">
            <v>น้ำหยดMove/ราดร่อง</v>
          </cell>
          <cell r="AY867" t="str">
            <v>เครื่องยนต์</v>
          </cell>
          <cell r="AZ867" t="str">
            <v>ทำเอง รายวัน</v>
          </cell>
          <cell r="BA867"/>
          <cell r="BB867"/>
          <cell r="BC867" t="str">
            <v>KK-3</v>
          </cell>
          <cell r="BD867">
            <v>1.85</v>
          </cell>
          <cell r="BE867" t="str">
            <v>คู่</v>
          </cell>
          <cell r="BF867" t="str">
            <v xml:space="preserve">ทราย </v>
          </cell>
          <cell r="BG867" t="str">
            <v>ผ่าน</v>
          </cell>
          <cell r="BH867" t="str">
            <v>รถตัด</v>
          </cell>
        </row>
        <row r="868">
          <cell r="G868">
            <v>1816</v>
          </cell>
          <cell r="H868"/>
          <cell r="I868"/>
          <cell r="J868">
            <v>17.7</v>
          </cell>
          <cell r="K868">
            <v>17.7</v>
          </cell>
          <cell r="L868"/>
          <cell r="M868"/>
          <cell r="N868" t="str">
            <v>อ้อยตอ 1</v>
          </cell>
          <cell r="O868"/>
          <cell r="P868"/>
          <cell r="Q868">
            <v>0</v>
          </cell>
          <cell r="R868"/>
          <cell r="S868"/>
          <cell r="T868"/>
          <cell r="U868">
            <v>17.7</v>
          </cell>
          <cell r="V868"/>
          <cell r="W868">
            <v>17.7</v>
          </cell>
          <cell r="X868">
            <v>177</v>
          </cell>
          <cell r="Y868">
            <v>10</v>
          </cell>
          <cell r="Z868">
            <v>3759.4799999999996</v>
          </cell>
          <cell r="AA868">
            <v>212.39999999999998</v>
          </cell>
          <cell r="AB868">
            <v>212.39999999999998</v>
          </cell>
          <cell r="AC868">
            <v>12</v>
          </cell>
          <cell r="AD868">
            <v>194.7</v>
          </cell>
          <cell r="AE868">
            <v>11</v>
          </cell>
          <cell r="AF868"/>
          <cell r="AG868">
            <v>6.20225988700565</v>
          </cell>
          <cell r="AH868">
            <v>242558</v>
          </cell>
          <cell r="AI868" t="str">
            <v>อ้อยตอ 1</v>
          </cell>
          <cell r="AJ868" t="str">
            <v>อ้อยตอ</v>
          </cell>
          <cell r="AK868"/>
          <cell r="AL868" t="str">
            <v>Sup</v>
          </cell>
          <cell r="AM868"/>
          <cell r="AN868">
            <v>0</v>
          </cell>
          <cell r="AO868">
            <v>0</v>
          </cell>
          <cell r="AP868"/>
          <cell r="AQ868" t="str">
            <v>ขุดสระใหม่ 1816/1</v>
          </cell>
          <cell r="AR868" t="str">
            <v>Fully</v>
          </cell>
          <cell r="AS868">
            <v>0</v>
          </cell>
          <cell r="AT868"/>
          <cell r="AU868"/>
          <cell r="AV868"/>
          <cell r="AW868">
            <v>17.7</v>
          </cell>
          <cell r="AX868" t="str">
            <v>น้ำหยดMove/ราดร่อง</v>
          </cell>
          <cell r="AY868" t="str">
            <v>เครื่องยนต์</v>
          </cell>
          <cell r="AZ868" t="str">
            <v>ทำเอง รายวัน</v>
          </cell>
          <cell r="BA868" t="str">
            <v>&gt;4</v>
          </cell>
          <cell r="BB868" t="str">
            <v>yes</v>
          </cell>
          <cell r="BC868" t="str">
            <v>KK-3</v>
          </cell>
          <cell r="BD868">
            <v>1.65</v>
          </cell>
          <cell r="BE868" t="str">
            <v>เดี่ยว</v>
          </cell>
          <cell r="BF868" t="str">
            <v xml:space="preserve">ทราย </v>
          </cell>
          <cell r="BG868" t="str">
            <v>ผ่าน</v>
          </cell>
          <cell r="BH868" t="str">
            <v>รถตัด</v>
          </cell>
        </row>
        <row r="869">
          <cell r="G869" t="str">
            <v>1816/1</v>
          </cell>
          <cell r="H869" t="str">
            <v>BSC</v>
          </cell>
          <cell r="I869"/>
          <cell r="J869">
            <v>12.8</v>
          </cell>
          <cell r="K869">
            <v>12.8</v>
          </cell>
          <cell r="L869"/>
          <cell r="M869"/>
          <cell r="N869" t="str">
            <v>ปลูกไม่ได้</v>
          </cell>
          <cell r="O869" t="str">
            <v>ขุดสระน้ำ</v>
          </cell>
          <cell r="P869">
            <v>12.8</v>
          </cell>
          <cell r="Q869">
            <v>0</v>
          </cell>
          <cell r="R869"/>
          <cell r="S869"/>
          <cell r="T869"/>
          <cell r="U869"/>
          <cell r="V869"/>
          <cell r="W869">
            <v>0</v>
          </cell>
          <cell r="X869"/>
          <cell r="Y869"/>
          <cell r="Z869"/>
          <cell r="AA869"/>
          <cell r="AB869"/>
          <cell r="AC869"/>
          <cell r="AD869"/>
          <cell r="AE869"/>
          <cell r="AF869"/>
          <cell r="AG869">
            <v>0</v>
          </cell>
          <cell r="AH869"/>
          <cell r="AI869"/>
          <cell r="AJ869"/>
          <cell r="AK869"/>
          <cell r="AL869" t="str">
            <v>Sup</v>
          </cell>
          <cell r="AM869"/>
          <cell r="AN869">
            <v>0</v>
          </cell>
          <cell r="AO869">
            <v>0</v>
          </cell>
          <cell r="AP869"/>
          <cell r="AQ869" t="str">
            <v>ขุดสระใหม่ 1816/1</v>
          </cell>
          <cell r="AR869"/>
          <cell r="AS869"/>
          <cell r="AT869"/>
          <cell r="AU869"/>
          <cell r="AV869"/>
          <cell r="AW869"/>
          <cell r="AX869"/>
          <cell r="AY869"/>
          <cell r="AZ869"/>
          <cell r="BA869"/>
          <cell r="BB869"/>
          <cell r="BC869"/>
          <cell r="BD869"/>
          <cell r="BE869"/>
          <cell r="BF869" t="str">
            <v xml:space="preserve">ทราย </v>
          </cell>
          <cell r="BG869"/>
          <cell r="BH869"/>
        </row>
        <row r="870">
          <cell r="G870">
            <v>1817</v>
          </cell>
          <cell r="H870" t="str">
            <v>BSC</v>
          </cell>
          <cell r="I870"/>
          <cell r="J870">
            <v>41.35</v>
          </cell>
          <cell r="K870">
            <v>41.1</v>
          </cell>
          <cell r="L870"/>
          <cell r="M870"/>
          <cell r="N870" t="str">
            <v>อ้อยตอ 1</v>
          </cell>
          <cell r="O870"/>
          <cell r="P870"/>
          <cell r="Q870">
            <v>0</v>
          </cell>
          <cell r="R870"/>
          <cell r="S870"/>
          <cell r="T870"/>
          <cell r="U870">
            <v>41.1</v>
          </cell>
          <cell r="V870"/>
          <cell r="W870">
            <v>41.1</v>
          </cell>
          <cell r="X870">
            <v>369.90000000000003</v>
          </cell>
          <cell r="Y870">
            <v>9</v>
          </cell>
          <cell r="Z870">
            <v>16892.100000000002</v>
          </cell>
          <cell r="AA870">
            <v>411</v>
          </cell>
          <cell r="AB870">
            <v>411</v>
          </cell>
          <cell r="AC870">
            <v>10</v>
          </cell>
          <cell r="AD870">
            <v>328.8</v>
          </cell>
          <cell r="AE870">
            <v>8</v>
          </cell>
          <cell r="AF870"/>
          <cell r="AG870">
            <v>7.0691656590084637</v>
          </cell>
          <cell r="AH870">
            <v>242558</v>
          </cell>
          <cell r="AI870" t="str">
            <v>อ้อยตอ 1</v>
          </cell>
          <cell r="AJ870" t="str">
            <v>อ้อยตอ</v>
          </cell>
          <cell r="AK870"/>
          <cell r="AL870" t="str">
            <v>Sup</v>
          </cell>
          <cell r="AM870"/>
          <cell r="AN870">
            <v>0</v>
          </cell>
          <cell r="AO870">
            <v>0</v>
          </cell>
          <cell r="AP870"/>
          <cell r="AQ870" t="str">
            <v>ขุดสระใหม่ 1816/1</v>
          </cell>
          <cell r="AR870" t="str">
            <v>Fully</v>
          </cell>
          <cell r="AS870">
            <v>0</v>
          </cell>
          <cell r="AT870"/>
          <cell r="AU870"/>
          <cell r="AV870"/>
          <cell r="AW870">
            <v>41.1</v>
          </cell>
          <cell r="AX870" t="str">
            <v>น้ำหยดMove/ราดร่อง</v>
          </cell>
          <cell r="AY870" t="str">
            <v>เครื่องยนต์</v>
          </cell>
          <cell r="AZ870" t="str">
            <v>ทำเอง รายวัน</v>
          </cell>
          <cell r="BA870"/>
          <cell r="BB870"/>
          <cell r="BC870" t="str">
            <v>KK-3</v>
          </cell>
          <cell r="BD870">
            <v>1.85</v>
          </cell>
          <cell r="BE870" t="str">
            <v>คู่</v>
          </cell>
          <cell r="BF870" t="str">
            <v xml:space="preserve">ทราย </v>
          </cell>
          <cell r="BG870" t="str">
            <v>ผ่าน</v>
          </cell>
          <cell r="BH870" t="str">
            <v>รถตัด</v>
          </cell>
        </row>
        <row r="871">
          <cell r="G871">
            <v>1818</v>
          </cell>
          <cell r="H871" t="str">
            <v>BSC</v>
          </cell>
          <cell r="I871"/>
          <cell r="J871">
            <v>45.25</v>
          </cell>
          <cell r="K871">
            <v>45.25</v>
          </cell>
          <cell r="L871"/>
          <cell r="M871"/>
          <cell r="N871" t="str">
            <v>พักดิน</v>
          </cell>
          <cell r="O871" t="str">
            <v>ถนนหัวแปลง</v>
          </cell>
          <cell r="P871">
            <v>4.7100000000000009</v>
          </cell>
          <cell r="Q871">
            <v>0</v>
          </cell>
          <cell r="R871"/>
          <cell r="S871">
            <v>40.54</v>
          </cell>
          <cell r="T871"/>
          <cell r="U871"/>
          <cell r="V871"/>
          <cell r="W871">
            <v>40.54</v>
          </cell>
          <cell r="X871">
            <v>0</v>
          </cell>
          <cell r="Y871"/>
          <cell r="Z871"/>
          <cell r="AA871"/>
          <cell r="AB871"/>
          <cell r="AC871"/>
          <cell r="AD871"/>
          <cell r="AE871"/>
          <cell r="AF871"/>
          <cell r="AG871">
            <v>5.3564380858411447</v>
          </cell>
          <cell r="AH871">
            <v>242556</v>
          </cell>
          <cell r="AI871" t="str">
            <v>พักดิน</v>
          </cell>
          <cell r="AJ871" t="str">
            <v>พักดิน</v>
          </cell>
          <cell r="AK871"/>
          <cell r="AL871" t="str">
            <v>Sup</v>
          </cell>
          <cell r="AM871"/>
          <cell r="AN871">
            <v>0</v>
          </cell>
          <cell r="AO871">
            <v>0</v>
          </cell>
          <cell r="AP871" t="str">
            <v>โซล่าเซล์+ปั้มหอยโข่ง</v>
          </cell>
          <cell r="AQ871" t="str">
            <v>ขุดสระใหม่ 1816/1</v>
          </cell>
          <cell r="AR871" t="str">
            <v>Fully</v>
          </cell>
          <cell r="AS871">
            <v>0</v>
          </cell>
          <cell r="AT871"/>
          <cell r="AU871"/>
          <cell r="AV871"/>
          <cell r="AW871">
            <v>0</v>
          </cell>
          <cell r="AX871" t="str">
            <v>น้ำหยดMove</v>
          </cell>
          <cell r="AY871"/>
          <cell r="AZ871"/>
          <cell r="BA871">
            <v>4</v>
          </cell>
          <cell r="BB871" t="str">
            <v>yes</v>
          </cell>
          <cell r="BC871"/>
          <cell r="BD871">
            <v>1.65</v>
          </cell>
          <cell r="BE871" t="str">
            <v>เดี่ยว</v>
          </cell>
          <cell r="BF871" t="str">
            <v xml:space="preserve">ทราย </v>
          </cell>
          <cell r="BG871"/>
          <cell r="BH871"/>
        </row>
        <row r="872">
          <cell r="G872">
            <v>1819</v>
          </cell>
          <cell r="H872" t="str">
            <v>BSC</v>
          </cell>
          <cell r="I872"/>
          <cell r="J872">
            <v>50.52</v>
          </cell>
          <cell r="K872">
            <v>50.52</v>
          </cell>
          <cell r="L872"/>
          <cell r="M872"/>
          <cell r="N872" t="str">
            <v>พักดิน</v>
          </cell>
          <cell r="O872" t="str">
            <v>ถนนหัวแปลง</v>
          </cell>
          <cell r="P872">
            <v>6.8800000000000026</v>
          </cell>
          <cell r="Q872">
            <v>0</v>
          </cell>
          <cell r="R872"/>
          <cell r="S872">
            <v>43.64</v>
          </cell>
          <cell r="T872"/>
          <cell r="U872"/>
          <cell r="V872"/>
          <cell r="W872">
            <v>43.64</v>
          </cell>
          <cell r="X872"/>
          <cell r="Y872"/>
          <cell r="Z872"/>
          <cell r="AA872"/>
          <cell r="AB872"/>
          <cell r="AC872"/>
          <cell r="AD872"/>
          <cell r="AE872"/>
          <cell r="AF872"/>
          <cell r="AG872">
            <v>4.3557465091299674</v>
          </cell>
          <cell r="AH872"/>
          <cell r="AI872" t="str">
            <v>พักดิน</v>
          </cell>
          <cell r="AJ872" t="str">
            <v>พักดิน</v>
          </cell>
          <cell r="AK872"/>
          <cell r="AL872" t="str">
            <v>Fully</v>
          </cell>
          <cell r="AM872"/>
          <cell r="AN872">
            <v>0</v>
          </cell>
          <cell r="AO872">
            <v>0</v>
          </cell>
          <cell r="AP872" t="str">
            <v>โซล่าเซล์+ปั้มหอยโข่ง</v>
          </cell>
          <cell r="AQ872">
            <v>0</v>
          </cell>
          <cell r="AR872" t="str">
            <v>Fully</v>
          </cell>
          <cell r="AS872">
            <v>0</v>
          </cell>
          <cell r="AT872"/>
          <cell r="AU872"/>
          <cell r="AV872"/>
          <cell r="AW872">
            <v>0</v>
          </cell>
          <cell r="AX872" t="str">
            <v>น้ำหยดMove</v>
          </cell>
          <cell r="AY872"/>
          <cell r="AZ872"/>
          <cell r="BA872">
            <v>4</v>
          </cell>
          <cell r="BB872" t="str">
            <v>yes</v>
          </cell>
          <cell r="BC872"/>
          <cell r="BD872">
            <v>1.85</v>
          </cell>
          <cell r="BE872" t="str">
            <v>คู่</v>
          </cell>
          <cell r="BF872" t="str">
            <v xml:space="preserve">ทราย </v>
          </cell>
          <cell r="BG872"/>
          <cell r="BH872"/>
        </row>
        <row r="873">
          <cell r="G873">
            <v>1901</v>
          </cell>
          <cell r="H873"/>
          <cell r="I873"/>
          <cell r="J873">
            <v>15.96</v>
          </cell>
          <cell r="K873">
            <v>15.96</v>
          </cell>
          <cell r="L873"/>
          <cell r="M873"/>
          <cell r="N873" t="str">
            <v>อ้อยตอ 1</v>
          </cell>
          <cell r="O873"/>
          <cell r="P873"/>
          <cell r="Q873">
            <v>0</v>
          </cell>
          <cell r="R873"/>
          <cell r="S873"/>
          <cell r="T873"/>
          <cell r="U873">
            <v>15.96</v>
          </cell>
          <cell r="V873"/>
          <cell r="W873">
            <v>15.96</v>
          </cell>
          <cell r="X873">
            <v>159.60000000000002</v>
          </cell>
          <cell r="Y873">
            <v>10</v>
          </cell>
          <cell r="Z873">
            <v>1273.6080000000002</v>
          </cell>
          <cell r="AA873">
            <v>79.800000000000011</v>
          </cell>
          <cell r="AB873">
            <v>79.800000000000011</v>
          </cell>
          <cell r="AC873">
            <v>5</v>
          </cell>
          <cell r="AD873">
            <v>159.60000000000002</v>
          </cell>
          <cell r="AE873">
            <v>10</v>
          </cell>
          <cell r="AF873">
            <v>95</v>
          </cell>
          <cell r="AG873">
            <v>8.5324999999999989</v>
          </cell>
          <cell r="AH873">
            <v>242555</v>
          </cell>
          <cell r="AI873" t="str">
            <v>อ้อยตอ 1</v>
          </cell>
          <cell r="AJ873" t="str">
            <v>อ้อยตอ</v>
          </cell>
          <cell r="AK873"/>
          <cell r="AL873" t="str">
            <v>Sup</v>
          </cell>
          <cell r="AM873"/>
          <cell r="AN873">
            <v>64516</v>
          </cell>
          <cell r="AO873">
            <v>32258</v>
          </cell>
          <cell r="AP873"/>
          <cell r="AQ873" t="str">
            <v>ขุดสระใหม่ 1907/2</v>
          </cell>
          <cell r="AR873" t="str">
            <v>Fully</v>
          </cell>
          <cell r="AS873">
            <v>0</v>
          </cell>
          <cell r="AT873"/>
          <cell r="AU873"/>
          <cell r="AV873"/>
          <cell r="AW873">
            <v>15.96</v>
          </cell>
          <cell r="AX873" t="str">
            <v>น้ำหยดMove</v>
          </cell>
          <cell r="AY873" t="str">
            <v>เครื่องยนต์</v>
          </cell>
          <cell r="AZ873" t="str">
            <v>จ้างเหมา</v>
          </cell>
          <cell r="BA873" t="str">
            <v>&gt;4</v>
          </cell>
          <cell r="BB873" t="str">
            <v>yes</v>
          </cell>
          <cell r="BC873" t="str">
            <v>KK-3</v>
          </cell>
          <cell r="BD873" t="str">
            <v>1.85/1.65</v>
          </cell>
          <cell r="BE873" t="str">
            <v>คู่/เดี่ยว</v>
          </cell>
          <cell r="BF873" t="str">
            <v>เหนียว</v>
          </cell>
          <cell r="BG873" t="str">
            <v>ผ่าน</v>
          </cell>
          <cell r="BH873" t="str">
            <v>รถตัด</v>
          </cell>
        </row>
        <row r="874">
          <cell r="G874">
            <v>1902</v>
          </cell>
          <cell r="H874"/>
          <cell r="I874"/>
          <cell r="J874">
            <v>27.67</v>
          </cell>
          <cell r="K874">
            <v>27.67</v>
          </cell>
          <cell r="L874"/>
          <cell r="M874"/>
          <cell r="N874" t="str">
            <v>อ้อยตอ 1</v>
          </cell>
          <cell r="O874"/>
          <cell r="P874"/>
          <cell r="Q874">
            <v>0</v>
          </cell>
          <cell r="R874"/>
          <cell r="S874"/>
          <cell r="T874"/>
          <cell r="U874">
            <v>27.67</v>
          </cell>
          <cell r="V874"/>
          <cell r="W874">
            <v>27.67</v>
          </cell>
          <cell r="X874">
            <v>276.70000000000005</v>
          </cell>
          <cell r="Y874">
            <v>10</v>
          </cell>
          <cell r="Z874">
            <v>3828.1445000000008</v>
          </cell>
          <cell r="AA874">
            <v>138.35000000000002</v>
          </cell>
          <cell r="AB874">
            <v>138.35000000000002</v>
          </cell>
          <cell r="AC874">
            <v>5</v>
          </cell>
          <cell r="AD874">
            <v>332.04</v>
          </cell>
          <cell r="AE874">
            <v>12</v>
          </cell>
          <cell r="AF874">
            <v>90</v>
          </cell>
          <cell r="AG874">
            <v>5.9631369714492237</v>
          </cell>
          <cell r="AH874">
            <v>242556</v>
          </cell>
          <cell r="AI874" t="str">
            <v>อ้อยตอ 1</v>
          </cell>
          <cell r="AJ874" t="str">
            <v>อ้อยตอ</v>
          </cell>
          <cell r="AK874"/>
          <cell r="AL874" t="str">
            <v>Sup</v>
          </cell>
          <cell r="AM874"/>
          <cell r="AN874">
            <v>0</v>
          </cell>
          <cell r="AO874">
            <v>0</v>
          </cell>
          <cell r="AP874"/>
          <cell r="AQ874" t="str">
            <v>ขุดสระใหม่ 1907/2</v>
          </cell>
          <cell r="AR874" t="str">
            <v>Fully</v>
          </cell>
          <cell r="AS874">
            <v>0</v>
          </cell>
          <cell r="AT874"/>
          <cell r="AU874"/>
          <cell r="AV874"/>
          <cell r="AW874">
            <v>27.67</v>
          </cell>
          <cell r="AX874" t="str">
            <v>น้ำหยดMove</v>
          </cell>
          <cell r="AY874" t="str">
            <v>เครื่องยนต์</v>
          </cell>
          <cell r="AZ874" t="str">
            <v>จ้างเหมา</v>
          </cell>
          <cell r="BA874" t="str">
            <v>&gt;4</v>
          </cell>
          <cell r="BB874" t="str">
            <v>yes</v>
          </cell>
          <cell r="BC874" t="str">
            <v>KK-3</v>
          </cell>
          <cell r="BD874">
            <v>1.85</v>
          </cell>
          <cell r="BE874" t="str">
            <v>คู่</v>
          </cell>
          <cell r="BF874" t="str">
            <v>เหนียว</v>
          </cell>
          <cell r="BG874" t="str">
            <v>ผ่าน</v>
          </cell>
          <cell r="BH874" t="str">
            <v>รถตัด</v>
          </cell>
        </row>
        <row r="875">
          <cell r="G875">
            <v>1903</v>
          </cell>
          <cell r="H875"/>
          <cell r="I875"/>
          <cell r="J875">
            <v>24.68</v>
          </cell>
          <cell r="K875">
            <v>24.68</v>
          </cell>
          <cell r="L875"/>
          <cell r="M875"/>
          <cell r="N875" t="str">
            <v>อ้อยตุลาคม</v>
          </cell>
          <cell r="O875"/>
          <cell r="P875"/>
          <cell r="Q875">
            <v>0</v>
          </cell>
          <cell r="R875"/>
          <cell r="S875"/>
          <cell r="T875"/>
          <cell r="U875">
            <v>24.68</v>
          </cell>
          <cell r="V875"/>
          <cell r="W875">
            <v>24.68</v>
          </cell>
          <cell r="X875">
            <v>370.2</v>
          </cell>
          <cell r="Y875">
            <v>15</v>
          </cell>
          <cell r="Z875">
            <v>4263.7168000000001</v>
          </cell>
          <cell r="AA875">
            <v>172.76</v>
          </cell>
          <cell r="AB875">
            <v>172.76</v>
          </cell>
          <cell r="AC875">
            <v>7</v>
          </cell>
          <cell r="AD875">
            <v>296.15999999999997</v>
          </cell>
          <cell r="AE875">
            <v>12</v>
          </cell>
          <cell r="AF875">
            <v>95</v>
          </cell>
          <cell r="AG875">
            <v>0</v>
          </cell>
          <cell r="AH875">
            <v>242488</v>
          </cell>
          <cell r="AI875" t="str">
            <v>อ้อยตุลาคม</v>
          </cell>
          <cell r="AJ875" t="str">
            <v>อ้อยปลูก</v>
          </cell>
          <cell r="AK875"/>
          <cell r="AL875" t="str">
            <v>Sup</v>
          </cell>
          <cell r="AM875"/>
          <cell r="AN875">
            <v>0</v>
          </cell>
          <cell r="AO875">
            <v>0</v>
          </cell>
          <cell r="AP875"/>
          <cell r="AQ875" t="str">
            <v>ขุดสระใหม่ 1907/2</v>
          </cell>
          <cell r="AR875" t="str">
            <v>Fully</v>
          </cell>
          <cell r="AS875">
            <v>0</v>
          </cell>
          <cell r="AT875"/>
          <cell r="AU875"/>
          <cell r="AV875"/>
          <cell r="AW875">
            <v>24.68</v>
          </cell>
          <cell r="AX875" t="str">
            <v>น้ำหยดFix</v>
          </cell>
          <cell r="AY875" t="str">
            <v>ระบบไฟฟ้า</v>
          </cell>
          <cell r="AZ875" t="str">
            <v>ทำเอง รายวัน</v>
          </cell>
          <cell r="BA875" t="str">
            <v>&gt;4</v>
          </cell>
          <cell r="BB875" t="str">
            <v>yes</v>
          </cell>
          <cell r="BC875" t="str">
            <v>PK-2</v>
          </cell>
          <cell r="BD875">
            <v>1.85</v>
          </cell>
          <cell r="BE875" t="str">
            <v>คู่</v>
          </cell>
          <cell r="BF875" t="str">
            <v>เหนียว</v>
          </cell>
          <cell r="BG875" t="str">
            <v>ผ่าน</v>
          </cell>
          <cell r="BH875" t="str">
            <v>รถตัด</v>
          </cell>
        </row>
        <row r="876">
          <cell r="G876">
            <v>1904</v>
          </cell>
          <cell r="H876"/>
          <cell r="I876"/>
          <cell r="J876">
            <v>25.65</v>
          </cell>
          <cell r="K876">
            <v>25.65</v>
          </cell>
          <cell r="L876"/>
          <cell r="M876"/>
          <cell r="N876" t="str">
            <v>อ้อยตุลาคม</v>
          </cell>
          <cell r="O876"/>
          <cell r="P876"/>
          <cell r="Q876">
            <v>0</v>
          </cell>
          <cell r="R876"/>
          <cell r="S876"/>
          <cell r="T876"/>
          <cell r="U876">
            <v>25.65</v>
          </cell>
          <cell r="V876"/>
          <cell r="W876">
            <v>25.65</v>
          </cell>
          <cell r="X876">
            <v>384.75</v>
          </cell>
          <cell r="Y876">
            <v>15</v>
          </cell>
          <cell r="Z876">
            <v>4605.4574999999995</v>
          </cell>
          <cell r="AA876">
            <v>179.54999999999998</v>
          </cell>
          <cell r="AB876">
            <v>179.54999999999998</v>
          </cell>
          <cell r="AC876">
            <v>7</v>
          </cell>
          <cell r="AD876">
            <v>359.09999999999997</v>
          </cell>
          <cell r="AE876">
            <v>14</v>
          </cell>
          <cell r="AF876">
            <v>97</v>
          </cell>
          <cell r="AG876">
            <v>0</v>
          </cell>
          <cell r="AH876">
            <v>242487</v>
          </cell>
          <cell r="AI876" t="str">
            <v>อ้อยตุลาคม</v>
          </cell>
          <cell r="AJ876" t="str">
            <v>อ้อยปลูก</v>
          </cell>
          <cell r="AK876"/>
          <cell r="AL876" t="str">
            <v>Sup</v>
          </cell>
          <cell r="AM876"/>
          <cell r="AN876">
            <v>0</v>
          </cell>
          <cell r="AO876">
            <v>0</v>
          </cell>
          <cell r="AP876"/>
          <cell r="AQ876" t="str">
            <v>ขุดสระใหม่ 1907/2</v>
          </cell>
          <cell r="AR876" t="str">
            <v>Fully</v>
          </cell>
          <cell r="AS876">
            <v>0</v>
          </cell>
          <cell r="AT876"/>
          <cell r="AU876"/>
          <cell r="AV876"/>
          <cell r="AW876">
            <v>25.65</v>
          </cell>
          <cell r="AX876" t="str">
            <v>น้ำหยดFix</v>
          </cell>
          <cell r="AY876" t="str">
            <v>ระบบไฟฟ้า</v>
          </cell>
          <cell r="AZ876" t="str">
            <v>ทำเอง รายวัน</v>
          </cell>
          <cell r="BA876" t="str">
            <v>&gt;4</v>
          </cell>
          <cell r="BB876" t="str">
            <v>yes</v>
          </cell>
          <cell r="BC876" t="str">
            <v>PK-2/PK-3</v>
          </cell>
          <cell r="BD876">
            <v>1.85</v>
          </cell>
          <cell r="BE876" t="str">
            <v>คู่</v>
          </cell>
          <cell r="BF876" t="str">
            <v>เหนียว</v>
          </cell>
          <cell r="BG876" t="str">
            <v>ผ่าน</v>
          </cell>
          <cell r="BH876" t="str">
            <v>รถตัด</v>
          </cell>
        </row>
        <row r="877">
          <cell r="G877">
            <v>1905</v>
          </cell>
          <cell r="H877"/>
          <cell r="I877"/>
          <cell r="J877">
            <v>19.170000000000002</v>
          </cell>
          <cell r="K877">
            <v>19.170000000000002</v>
          </cell>
          <cell r="L877"/>
          <cell r="M877"/>
          <cell r="N877" t="str">
            <v>อ้อยตุลาคม</v>
          </cell>
          <cell r="O877"/>
          <cell r="P877"/>
          <cell r="Q877">
            <v>0</v>
          </cell>
          <cell r="R877"/>
          <cell r="S877"/>
          <cell r="T877"/>
          <cell r="U877">
            <v>19.170000000000002</v>
          </cell>
          <cell r="V877"/>
          <cell r="W877">
            <v>19.170000000000002</v>
          </cell>
          <cell r="X877">
            <v>287.55</v>
          </cell>
          <cell r="Y877">
            <v>15</v>
          </cell>
          <cell r="Z877">
            <v>2572.4223000000002</v>
          </cell>
          <cell r="AA877">
            <v>134.19</v>
          </cell>
          <cell r="AB877">
            <v>134.19</v>
          </cell>
          <cell r="AC877">
            <v>7</v>
          </cell>
          <cell r="AD877">
            <v>268.38</v>
          </cell>
          <cell r="AE877">
            <v>14</v>
          </cell>
          <cell r="AF877">
            <v>95</v>
          </cell>
          <cell r="AG877">
            <v>0</v>
          </cell>
          <cell r="AH877">
            <v>242482</v>
          </cell>
          <cell r="AI877" t="str">
            <v>อ้อยตุลาคม</v>
          </cell>
          <cell r="AJ877" t="str">
            <v>อ้อยปลูก</v>
          </cell>
          <cell r="AK877"/>
          <cell r="AL877" t="str">
            <v>Sup</v>
          </cell>
          <cell r="AM877"/>
          <cell r="AN877">
            <v>0</v>
          </cell>
          <cell r="AO877">
            <v>0</v>
          </cell>
          <cell r="AP877"/>
          <cell r="AQ877" t="str">
            <v>ขุดสระใหม่ 1907/2</v>
          </cell>
          <cell r="AR877" t="str">
            <v>Fully</v>
          </cell>
          <cell r="AS877">
            <v>0</v>
          </cell>
          <cell r="AT877"/>
          <cell r="AU877"/>
          <cell r="AV877"/>
          <cell r="AW877">
            <v>19.170000000000002</v>
          </cell>
          <cell r="AX877" t="str">
            <v>น้ำหยดFix</v>
          </cell>
          <cell r="AY877" t="str">
            <v>ระบบไฟฟ้า</v>
          </cell>
          <cell r="AZ877" t="str">
            <v>ทำเอง รายวัน</v>
          </cell>
          <cell r="BA877" t="str">
            <v>&gt;4</v>
          </cell>
          <cell r="BB877" t="str">
            <v>yes</v>
          </cell>
          <cell r="BC877" t="str">
            <v>PK-3</v>
          </cell>
          <cell r="BD877">
            <v>1.85</v>
          </cell>
          <cell r="BE877" t="str">
            <v>คู่</v>
          </cell>
          <cell r="BF877" t="str">
            <v>เหนียว</v>
          </cell>
          <cell r="BG877" t="str">
            <v>ผ่าน</v>
          </cell>
          <cell r="BH877" t="str">
            <v>รถตัด</v>
          </cell>
        </row>
        <row r="878">
          <cell r="G878">
            <v>1906</v>
          </cell>
          <cell r="H878"/>
          <cell r="I878"/>
          <cell r="J878">
            <v>2.95</v>
          </cell>
          <cell r="K878">
            <v>2.87</v>
          </cell>
          <cell r="L878"/>
          <cell r="M878"/>
          <cell r="N878" t="str">
            <v>อ้อยน้ำราด</v>
          </cell>
          <cell r="O878"/>
          <cell r="P878"/>
          <cell r="Q878">
            <v>0</v>
          </cell>
          <cell r="R878"/>
          <cell r="S878">
            <v>0</v>
          </cell>
          <cell r="T878"/>
          <cell r="U878">
            <v>2.87</v>
          </cell>
          <cell r="V878"/>
          <cell r="W878">
            <v>2.87</v>
          </cell>
          <cell r="X878">
            <v>34.44</v>
          </cell>
          <cell r="Y878">
            <v>12</v>
          </cell>
          <cell r="Z878">
            <v>41.184500000000007</v>
          </cell>
          <cell r="AA878">
            <v>14.350000000000001</v>
          </cell>
          <cell r="AB878">
            <v>14.350000000000001</v>
          </cell>
          <cell r="AC878">
            <v>5</v>
          </cell>
          <cell r="AD878">
            <v>0</v>
          </cell>
          <cell r="AE878">
            <v>0</v>
          </cell>
          <cell r="AF878">
            <v>80</v>
          </cell>
          <cell r="AG878">
            <v>0</v>
          </cell>
          <cell r="AH878">
            <v>242601</v>
          </cell>
          <cell r="AI878" t="str">
            <v>อ้อยน้ำราด</v>
          </cell>
          <cell r="AJ878" t="str">
            <v>อ้อยปลูก</v>
          </cell>
          <cell r="AK878"/>
          <cell r="AL878" t="str">
            <v>Sup</v>
          </cell>
          <cell r="AM878"/>
          <cell r="AN878">
            <v>0</v>
          </cell>
          <cell r="AO878">
            <v>0</v>
          </cell>
          <cell r="AP878"/>
          <cell r="AQ878" t="str">
            <v>ขุดสระใหม่ 1907/2</v>
          </cell>
          <cell r="AR878" t="str">
            <v>Fully</v>
          </cell>
          <cell r="AS878">
            <v>0</v>
          </cell>
          <cell r="AT878"/>
          <cell r="AU878"/>
          <cell r="AV878"/>
          <cell r="AW878">
            <v>2.87</v>
          </cell>
          <cell r="AX878" t="str">
            <v>น้ำหยดMove</v>
          </cell>
          <cell r="AY878" t="str">
            <v>เครื่องยนต์</v>
          </cell>
          <cell r="AZ878" t="str">
            <v>จ้างเหมา</v>
          </cell>
          <cell r="BA878" t="str">
            <v>&gt;4</v>
          </cell>
          <cell r="BB878"/>
          <cell r="BC878" t="str">
            <v>KK-3</v>
          </cell>
          <cell r="BD878">
            <v>1.65</v>
          </cell>
          <cell r="BE878" t="str">
            <v>เดี่ยว</v>
          </cell>
          <cell r="BF878" t="str">
            <v>เหนียว</v>
          </cell>
          <cell r="BG878" t="str">
            <v>ผ่าน</v>
          </cell>
          <cell r="BH878" t="str">
            <v>รถตัด</v>
          </cell>
        </row>
        <row r="879">
          <cell r="G879">
            <v>1907</v>
          </cell>
          <cell r="H879"/>
          <cell r="I879"/>
          <cell r="J879">
            <v>16.149999999999999</v>
          </cell>
          <cell r="K879">
            <v>16.149999999999999</v>
          </cell>
          <cell r="L879"/>
          <cell r="M879"/>
          <cell r="N879" t="str">
            <v>อ้อยตอ 1/ปลูกไม่ได้</v>
          </cell>
          <cell r="O879" t="str">
            <v>ถนน</v>
          </cell>
          <cell r="P879">
            <v>1.05</v>
          </cell>
          <cell r="Q879">
            <v>0</v>
          </cell>
          <cell r="R879"/>
          <cell r="S879"/>
          <cell r="T879"/>
          <cell r="U879">
            <v>15.099999999999998</v>
          </cell>
          <cell r="V879"/>
          <cell r="W879">
            <v>15.099999999999998</v>
          </cell>
          <cell r="X879">
            <v>150.99999999999997</v>
          </cell>
          <cell r="Y879">
            <v>10</v>
          </cell>
          <cell r="Z879">
            <v>1140.0499999999997</v>
          </cell>
          <cell r="AA879">
            <v>75.499999999999986</v>
          </cell>
          <cell r="AB879">
            <v>75.499999999999986</v>
          </cell>
          <cell r="AC879">
            <v>5</v>
          </cell>
          <cell r="AD879">
            <v>150.99999999999997</v>
          </cell>
          <cell r="AE879">
            <v>10</v>
          </cell>
          <cell r="AF879"/>
          <cell r="AG879">
            <v>8</v>
          </cell>
          <cell r="AH879">
            <v>242590</v>
          </cell>
          <cell r="AI879" t="str">
            <v>อ้อยตอ 1</v>
          </cell>
          <cell r="AJ879" t="str">
            <v>อ้อยตอ</v>
          </cell>
          <cell r="AK879"/>
          <cell r="AL879" t="str">
            <v>Sup</v>
          </cell>
          <cell r="AM879" t="str">
            <v>บาดาล1</v>
          </cell>
          <cell r="AN879">
            <v>0</v>
          </cell>
          <cell r="AO879">
            <v>0</v>
          </cell>
          <cell r="AP879"/>
          <cell r="AQ879" t="str">
            <v>ขุดสระใหม่ 1907/2+โซล่าเซลล์(1)</v>
          </cell>
          <cell r="AR879" t="str">
            <v>Fully</v>
          </cell>
          <cell r="AS879">
            <v>0</v>
          </cell>
          <cell r="AT879"/>
          <cell r="AU879"/>
          <cell r="AV879"/>
          <cell r="AW879">
            <v>15.099999999999998</v>
          </cell>
          <cell r="AX879" t="str">
            <v>น้ำหยดMove</v>
          </cell>
          <cell r="AY879" t="str">
            <v>โซล่าเซลล์+เครื่องยนต์</v>
          </cell>
          <cell r="AZ879" t="str">
            <v>จ้างเหมา</v>
          </cell>
          <cell r="BA879" t="str">
            <v>&gt;4</v>
          </cell>
          <cell r="BB879" t="str">
            <v>yes</v>
          </cell>
          <cell r="BC879" t="str">
            <v>KK-3</v>
          </cell>
          <cell r="BD879">
            <v>1.65</v>
          </cell>
          <cell r="BE879" t="str">
            <v>เดี่ยว</v>
          </cell>
          <cell r="BF879" t="str">
            <v>เหนียว</v>
          </cell>
          <cell r="BG879" t="str">
            <v>ผ่าน</v>
          </cell>
          <cell r="BH879" t="str">
            <v>รถตัด</v>
          </cell>
        </row>
        <row r="880">
          <cell r="G880" t="str">
            <v>1907/1</v>
          </cell>
          <cell r="H880"/>
          <cell r="I880"/>
          <cell r="J880">
            <v>10.48</v>
          </cell>
          <cell r="K880">
            <v>9.81</v>
          </cell>
          <cell r="L880"/>
          <cell r="M880"/>
          <cell r="N880" t="str">
            <v>อ้อยน้ำราด</v>
          </cell>
          <cell r="O880"/>
          <cell r="P880"/>
          <cell r="Q880">
            <v>0</v>
          </cell>
          <cell r="R880"/>
          <cell r="S880"/>
          <cell r="T880"/>
          <cell r="U880">
            <v>9.81</v>
          </cell>
          <cell r="V880"/>
          <cell r="W880">
            <v>9.81</v>
          </cell>
          <cell r="X880">
            <v>117.72</v>
          </cell>
          <cell r="Y880">
            <v>12</v>
          </cell>
          <cell r="Z880">
            <v>673.6527000000001</v>
          </cell>
          <cell r="AA880">
            <v>68.67</v>
          </cell>
          <cell r="AB880">
            <v>68.67</v>
          </cell>
          <cell r="AC880">
            <v>7</v>
          </cell>
          <cell r="AD880">
            <v>78.48</v>
          </cell>
          <cell r="AE880">
            <v>8</v>
          </cell>
          <cell r="AF880">
            <v>90</v>
          </cell>
          <cell r="AG880">
            <v>0</v>
          </cell>
          <cell r="AH880">
            <v>242600</v>
          </cell>
          <cell r="AI880" t="str">
            <v>อ้อยน้ำราด</v>
          </cell>
          <cell r="AJ880" t="str">
            <v>อ้อยปลูก</v>
          </cell>
          <cell r="AK880"/>
          <cell r="AL880" t="str">
            <v>Sup</v>
          </cell>
          <cell r="AM880"/>
          <cell r="AN880">
            <v>0</v>
          </cell>
          <cell r="AO880">
            <v>0</v>
          </cell>
          <cell r="AP880"/>
          <cell r="AQ880" t="str">
            <v>ขุดสระใหม่ 1907/2</v>
          </cell>
          <cell r="AR880" t="str">
            <v>Fully</v>
          </cell>
          <cell r="AS880">
            <v>0</v>
          </cell>
          <cell r="AT880"/>
          <cell r="AU880"/>
          <cell r="AV880"/>
          <cell r="AW880">
            <v>9.81</v>
          </cell>
          <cell r="AX880" t="str">
            <v>น้ำหยดMove</v>
          </cell>
          <cell r="AY880" t="str">
            <v>เครื่องยนต์</v>
          </cell>
          <cell r="AZ880" t="str">
            <v>จ้างเหมา</v>
          </cell>
          <cell r="BA880" t="str">
            <v>&gt;4</v>
          </cell>
          <cell r="BB880" t="str">
            <v>yes</v>
          </cell>
          <cell r="BC880" t="str">
            <v>KK-3</v>
          </cell>
          <cell r="BD880">
            <v>1.85</v>
          </cell>
          <cell r="BE880" t="str">
            <v>คู่</v>
          </cell>
          <cell r="BF880" t="str">
            <v>เหนียว</v>
          </cell>
          <cell r="BG880" t="str">
            <v>ผ่าน</v>
          </cell>
          <cell r="BH880" t="str">
            <v>รถตัด</v>
          </cell>
        </row>
        <row r="881">
          <cell r="G881" t="str">
            <v>1907/2</v>
          </cell>
          <cell r="H881"/>
          <cell r="I881"/>
          <cell r="J881">
            <v>13.27</v>
          </cell>
          <cell r="K881">
            <v>13.27</v>
          </cell>
          <cell r="L881"/>
          <cell r="M881"/>
          <cell r="N881" t="str">
            <v>อ้อยน้ำราด</v>
          </cell>
          <cell r="O881" t="str">
            <v>ขุดสระน้ำ</v>
          </cell>
          <cell r="P881">
            <v>8.18</v>
          </cell>
          <cell r="Q881">
            <v>0</v>
          </cell>
          <cell r="R881"/>
          <cell r="S881"/>
          <cell r="T881"/>
          <cell r="U881">
            <v>5.09</v>
          </cell>
          <cell r="V881"/>
          <cell r="W881">
            <v>5.09</v>
          </cell>
          <cell r="X881">
            <v>61.08</v>
          </cell>
          <cell r="Y881">
            <v>12</v>
          </cell>
          <cell r="Z881">
            <v>129.54049999999998</v>
          </cell>
          <cell r="AA881">
            <v>25.45</v>
          </cell>
          <cell r="AB881">
            <v>25.45</v>
          </cell>
          <cell r="AC881">
            <v>5</v>
          </cell>
          <cell r="AD881">
            <v>50.9</v>
          </cell>
          <cell r="AE881">
            <v>10</v>
          </cell>
          <cell r="AF881"/>
          <cell r="AG881">
            <v>0</v>
          </cell>
          <cell r="AH881">
            <v>242600</v>
          </cell>
          <cell r="AI881" t="str">
            <v>อ้อยน้ำราด</v>
          </cell>
          <cell r="AJ881" t="str">
            <v>อ้อยปลูก</v>
          </cell>
          <cell r="AK881"/>
          <cell r="AL881" t="str">
            <v>Sup</v>
          </cell>
          <cell r="AM881"/>
          <cell r="AN881">
            <v>0</v>
          </cell>
          <cell r="AO881">
            <v>0</v>
          </cell>
          <cell r="AP881"/>
          <cell r="AQ881" t="str">
            <v>ขุดสระใหม่ 1907/2</v>
          </cell>
          <cell r="AR881" t="str">
            <v>Fully</v>
          </cell>
          <cell r="AS881">
            <v>0</v>
          </cell>
          <cell r="AT881"/>
          <cell r="AU881"/>
          <cell r="AV881"/>
          <cell r="AW881">
            <v>5.09</v>
          </cell>
          <cell r="AX881" t="str">
            <v>น้ำหยดMove</v>
          </cell>
          <cell r="AY881" t="str">
            <v>เครื่องยนต์</v>
          </cell>
          <cell r="AZ881" t="str">
            <v>จ้างเหมา</v>
          </cell>
          <cell r="BA881" t="str">
            <v>&gt;4</v>
          </cell>
          <cell r="BB881" t="str">
            <v>yes</v>
          </cell>
          <cell r="BC881" t="str">
            <v>KK-3</v>
          </cell>
          <cell r="BD881">
            <v>1.85</v>
          </cell>
          <cell r="BE881" t="str">
            <v>คู่</v>
          </cell>
          <cell r="BF881" t="str">
            <v>เหนียว</v>
          </cell>
          <cell r="BG881" t="str">
            <v>ผ่าน</v>
          </cell>
          <cell r="BH881" t="str">
            <v>รถตัด</v>
          </cell>
        </row>
        <row r="882">
          <cell r="G882">
            <v>1908</v>
          </cell>
          <cell r="H882"/>
          <cell r="I882"/>
          <cell r="J882">
            <v>28.87</v>
          </cell>
          <cell r="K882">
            <v>29.11</v>
          </cell>
          <cell r="L882"/>
          <cell r="M882"/>
          <cell r="N882" t="str">
            <v>อ้อยน้ำราด</v>
          </cell>
          <cell r="O882"/>
          <cell r="P882"/>
          <cell r="Q882">
            <v>0</v>
          </cell>
          <cell r="R882"/>
          <cell r="S882"/>
          <cell r="T882"/>
          <cell r="U882">
            <v>29.11</v>
          </cell>
          <cell r="V882"/>
          <cell r="W882">
            <v>29.11</v>
          </cell>
          <cell r="X882">
            <v>349.32</v>
          </cell>
          <cell r="Y882">
            <v>12</v>
          </cell>
          <cell r="Z882">
            <v>5931.7446999999993</v>
          </cell>
          <cell r="AA882">
            <v>203.76999999999998</v>
          </cell>
          <cell r="AB882">
            <v>203.76999999999998</v>
          </cell>
          <cell r="AC882">
            <v>7</v>
          </cell>
          <cell r="AD882">
            <v>291.10000000000002</v>
          </cell>
          <cell r="AE882">
            <v>10</v>
          </cell>
          <cell r="AF882">
            <v>97</v>
          </cell>
          <cell r="AG882">
            <v>4.3231728437824728</v>
          </cell>
          <cell r="AH882">
            <v>242600</v>
          </cell>
          <cell r="AI882" t="str">
            <v>อ้อยน้ำราด</v>
          </cell>
          <cell r="AJ882" t="str">
            <v>อ้อยปลูก</v>
          </cell>
          <cell r="AK882"/>
          <cell r="AL882" t="str">
            <v>Sup</v>
          </cell>
          <cell r="AM882"/>
          <cell r="AN882">
            <v>0</v>
          </cell>
          <cell r="AO882">
            <v>0</v>
          </cell>
          <cell r="AP882"/>
          <cell r="AQ882" t="str">
            <v>ขุดสระใหม่ 1907/2</v>
          </cell>
          <cell r="AR882" t="str">
            <v>Fully</v>
          </cell>
          <cell r="AS882">
            <v>0</v>
          </cell>
          <cell r="AT882"/>
          <cell r="AU882"/>
          <cell r="AV882"/>
          <cell r="AW882">
            <v>29.11</v>
          </cell>
          <cell r="AX882" t="str">
            <v>น้ำหยดMove</v>
          </cell>
          <cell r="AY882" t="str">
            <v>เครื่องยนต์</v>
          </cell>
          <cell r="AZ882" t="str">
            <v>จ้างเหมา</v>
          </cell>
          <cell r="BA882" t="str">
            <v>&gt;4</v>
          </cell>
          <cell r="BB882" t="str">
            <v>yes</v>
          </cell>
          <cell r="BC882" t="str">
            <v>KK-3</v>
          </cell>
          <cell r="BD882">
            <v>1.85</v>
          </cell>
          <cell r="BE882" t="str">
            <v>คู่</v>
          </cell>
          <cell r="BF882" t="str">
            <v>เหนียว</v>
          </cell>
          <cell r="BG882" t="str">
            <v>ผ่าน</v>
          </cell>
          <cell r="BH882" t="str">
            <v>รถตัด</v>
          </cell>
        </row>
        <row r="883">
          <cell r="G883" t="str">
            <v>1908/1</v>
          </cell>
          <cell r="H883"/>
          <cell r="I883"/>
          <cell r="J883">
            <v>16.510000000000002</v>
          </cell>
          <cell r="K883">
            <v>15.85</v>
          </cell>
          <cell r="L883"/>
          <cell r="M883"/>
          <cell r="N883" t="str">
            <v>อ้อยน้ำราด</v>
          </cell>
          <cell r="O883"/>
          <cell r="P883">
            <v>2.3499999999999996</v>
          </cell>
          <cell r="Q883">
            <v>0</v>
          </cell>
          <cell r="R883"/>
          <cell r="S883"/>
          <cell r="T883"/>
          <cell r="U883">
            <v>13.5</v>
          </cell>
          <cell r="V883"/>
          <cell r="W883">
            <v>13.5</v>
          </cell>
          <cell r="X883">
            <v>162</v>
          </cell>
          <cell r="Y883">
            <v>12</v>
          </cell>
          <cell r="Z883">
            <v>1275.75</v>
          </cell>
          <cell r="AA883">
            <v>94.5</v>
          </cell>
          <cell r="AB883">
            <v>94.5</v>
          </cell>
          <cell r="AC883">
            <v>7</v>
          </cell>
          <cell r="AD883">
            <v>121.5</v>
          </cell>
          <cell r="AE883">
            <v>9</v>
          </cell>
          <cell r="AF883">
            <v>97</v>
          </cell>
          <cell r="AG883">
            <v>5.8431253785584492</v>
          </cell>
          <cell r="AH883">
            <v>242602</v>
          </cell>
          <cell r="AI883" t="str">
            <v>อ้อยน้ำราด</v>
          </cell>
          <cell r="AJ883" t="str">
            <v>อ้อยปลูก</v>
          </cell>
          <cell r="AK883"/>
          <cell r="AL883" t="str">
            <v>Sup</v>
          </cell>
          <cell r="AM883"/>
          <cell r="AN883">
            <v>0</v>
          </cell>
          <cell r="AO883">
            <v>0</v>
          </cell>
          <cell r="AP883"/>
          <cell r="AQ883" t="str">
            <v>ขุดสระใหม่ 1907/2</v>
          </cell>
          <cell r="AR883" t="str">
            <v>Fully</v>
          </cell>
          <cell r="AS883">
            <v>0</v>
          </cell>
          <cell r="AT883"/>
          <cell r="AU883"/>
          <cell r="AV883"/>
          <cell r="AW883">
            <v>13.5</v>
          </cell>
          <cell r="AX883" t="str">
            <v>น้ำหยดMove</v>
          </cell>
          <cell r="AY883" t="str">
            <v>เครื่องยนต์</v>
          </cell>
          <cell r="AZ883" t="str">
            <v>จ้างเหมา</v>
          </cell>
          <cell r="BA883" t="str">
            <v>&gt;4</v>
          </cell>
          <cell r="BB883" t="str">
            <v>yes</v>
          </cell>
          <cell r="BC883" t="str">
            <v>KK-3</v>
          </cell>
          <cell r="BD883">
            <v>1.65</v>
          </cell>
          <cell r="BE883" t="str">
            <v>เดี่ยว</v>
          </cell>
          <cell r="BF883" t="str">
            <v>เหนียว</v>
          </cell>
          <cell r="BG883" t="str">
            <v>ผ่าน</v>
          </cell>
          <cell r="BH883" t="str">
            <v>รถตัด</v>
          </cell>
        </row>
        <row r="884">
          <cell r="G884">
            <v>1909</v>
          </cell>
          <cell r="H884"/>
          <cell r="I884"/>
          <cell r="J884">
            <v>6.79</v>
          </cell>
          <cell r="K884">
            <v>26.32</v>
          </cell>
          <cell r="L884"/>
          <cell r="M884"/>
          <cell r="N884" t="str">
            <v>อ้อยน้ำราด</v>
          </cell>
          <cell r="O884"/>
          <cell r="P884"/>
          <cell r="Q884">
            <v>0</v>
          </cell>
          <cell r="R884"/>
          <cell r="S884"/>
          <cell r="T884"/>
          <cell r="U884">
            <v>26.32</v>
          </cell>
          <cell r="V884"/>
          <cell r="W884">
            <v>26.32</v>
          </cell>
          <cell r="X884">
            <v>315.84000000000003</v>
          </cell>
          <cell r="Y884">
            <v>12</v>
          </cell>
          <cell r="Z884">
            <v>4849.1968000000006</v>
          </cell>
          <cell r="AA884">
            <v>184.24</v>
          </cell>
          <cell r="AB884">
            <v>184.24</v>
          </cell>
          <cell r="AC884">
            <v>7</v>
          </cell>
          <cell r="AD884">
            <v>263.2</v>
          </cell>
          <cell r="AE884">
            <v>10</v>
          </cell>
          <cell r="AF884">
            <v>95</v>
          </cell>
          <cell r="AG884">
            <v>4.1944035346097204</v>
          </cell>
          <cell r="AH884">
            <v>242599</v>
          </cell>
          <cell r="AI884" t="str">
            <v>อ้อยน้ำราด</v>
          </cell>
          <cell r="AJ884" t="str">
            <v>อ้อยปลูก</v>
          </cell>
          <cell r="AK884"/>
          <cell r="AL884" t="str">
            <v>Sup</v>
          </cell>
          <cell r="AM884"/>
          <cell r="AN884">
            <v>0</v>
          </cell>
          <cell r="AO884">
            <v>0</v>
          </cell>
          <cell r="AP884"/>
          <cell r="AQ884" t="str">
            <v>ขุดสระใหม่ 1907/2</v>
          </cell>
          <cell r="AR884" t="str">
            <v>Fully</v>
          </cell>
          <cell r="AS884">
            <v>0</v>
          </cell>
          <cell r="AT884"/>
          <cell r="AU884"/>
          <cell r="AV884"/>
          <cell r="AW884">
            <v>26.32</v>
          </cell>
          <cell r="AX884" t="str">
            <v>น้ำหยดMove</v>
          </cell>
          <cell r="AY884" t="str">
            <v>เครื่องยนต์</v>
          </cell>
          <cell r="AZ884" t="str">
            <v>จ้างเหมา</v>
          </cell>
          <cell r="BA884" t="str">
            <v>&gt;4</v>
          </cell>
          <cell r="BB884" t="str">
            <v>yes</v>
          </cell>
          <cell r="BC884" t="str">
            <v>KK-3</v>
          </cell>
          <cell r="BD884">
            <v>1.85</v>
          </cell>
          <cell r="BE884" t="str">
            <v>คู่</v>
          </cell>
          <cell r="BF884" t="str">
            <v>เหนียว</v>
          </cell>
          <cell r="BG884" t="str">
            <v>ผ่าน</v>
          </cell>
          <cell r="BH884" t="str">
            <v>รถตัด</v>
          </cell>
        </row>
        <row r="885">
          <cell r="G885" t="str">
            <v>1909/1</v>
          </cell>
          <cell r="H885"/>
          <cell r="I885"/>
          <cell r="J885">
            <v>11.14</v>
          </cell>
          <cell r="K885">
            <v>9.49</v>
          </cell>
          <cell r="L885"/>
          <cell r="M885"/>
          <cell r="N885" t="str">
            <v>อ้อยตุลาคม</v>
          </cell>
          <cell r="O885"/>
          <cell r="P885"/>
          <cell r="Q885">
            <v>0</v>
          </cell>
          <cell r="R885"/>
          <cell r="S885"/>
          <cell r="T885"/>
          <cell r="U885">
            <v>9.49</v>
          </cell>
          <cell r="V885"/>
          <cell r="W885">
            <v>9.49</v>
          </cell>
          <cell r="X885">
            <v>142.35</v>
          </cell>
          <cell r="Y885">
            <v>15</v>
          </cell>
          <cell r="Z885">
            <v>630.42070000000012</v>
          </cell>
          <cell r="AA885">
            <v>66.430000000000007</v>
          </cell>
          <cell r="AB885">
            <v>66.430000000000007</v>
          </cell>
          <cell r="AC885">
            <v>7</v>
          </cell>
          <cell r="AD885">
            <v>94.9</v>
          </cell>
          <cell r="AE885">
            <v>10</v>
          </cell>
          <cell r="AF885"/>
          <cell r="AG885">
            <v>0</v>
          </cell>
          <cell r="AH885">
            <v>242489</v>
          </cell>
          <cell r="AI885" t="str">
            <v>อ้อยตุลาคม</v>
          </cell>
          <cell r="AJ885" t="str">
            <v>อ้อยปลูก</v>
          </cell>
          <cell r="AK885"/>
          <cell r="AL885" t="str">
            <v>Sup</v>
          </cell>
          <cell r="AM885"/>
          <cell r="AN885">
            <v>0</v>
          </cell>
          <cell r="AO885">
            <v>0</v>
          </cell>
          <cell r="AP885"/>
          <cell r="AQ885" t="str">
            <v>ขุดสระใหม่ 1907/2</v>
          </cell>
          <cell r="AR885" t="str">
            <v>Fully</v>
          </cell>
          <cell r="AS885">
            <v>0</v>
          </cell>
          <cell r="AT885"/>
          <cell r="AU885"/>
          <cell r="AV885"/>
          <cell r="AW885">
            <v>9.49</v>
          </cell>
          <cell r="AX885" t="str">
            <v>น้ำหยดFix</v>
          </cell>
          <cell r="AY885" t="str">
            <v>ระบบไฟฟ้า</v>
          </cell>
          <cell r="AZ885" t="str">
            <v>ทำเอง รายวัน</v>
          </cell>
          <cell r="BA885" t="str">
            <v>&gt;4</v>
          </cell>
          <cell r="BB885" t="str">
            <v>yes</v>
          </cell>
          <cell r="BC885" t="str">
            <v>PK-2</v>
          </cell>
          <cell r="BD885">
            <v>1.85</v>
          </cell>
          <cell r="BE885" t="str">
            <v>คู่</v>
          </cell>
          <cell r="BF885" t="str">
            <v>เหนียว</v>
          </cell>
          <cell r="BG885" t="str">
            <v>ผ่าน</v>
          </cell>
          <cell r="BH885" t="str">
            <v>รถตัด</v>
          </cell>
        </row>
        <row r="886">
          <cell r="G886" t="str">
            <v>1909/2</v>
          </cell>
          <cell r="H886"/>
          <cell r="I886"/>
          <cell r="J886">
            <v>19.670000000000002</v>
          </cell>
          <cell r="K886">
            <v>0</v>
          </cell>
          <cell r="L886"/>
          <cell r="M886"/>
          <cell r="N886" t="str">
            <v>รวมแปลง 1909/2</v>
          </cell>
          <cell r="O886"/>
          <cell r="P886"/>
          <cell r="Q886">
            <v>0</v>
          </cell>
          <cell r="R886"/>
          <cell r="S886"/>
          <cell r="T886"/>
          <cell r="U886"/>
          <cell r="V886"/>
          <cell r="W886">
            <v>0</v>
          </cell>
          <cell r="X886">
            <v>0</v>
          </cell>
          <cell r="Y886"/>
          <cell r="Z886"/>
          <cell r="AA886"/>
          <cell r="AB886"/>
          <cell r="AC886"/>
          <cell r="AD886"/>
          <cell r="AE886"/>
          <cell r="AF886"/>
          <cell r="AG886">
            <v>4.8825622775800701</v>
          </cell>
          <cell r="AH886">
            <v>0</v>
          </cell>
          <cell r="AI886"/>
          <cell r="AJ886"/>
          <cell r="AK886"/>
          <cell r="AL886" t="str">
            <v>Sup</v>
          </cell>
          <cell r="AM886"/>
          <cell r="AN886">
            <v>0</v>
          </cell>
          <cell r="AO886">
            <v>0</v>
          </cell>
          <cell r="AP886"/>
          <cell r="AQ886" t="str">
            <v>ขุดสระใหม่ 1907/2</v>
          </cell>
          <cell r="AR886" t="str">
            <v>Fully</v>
          </cell>
          <cell r="AS886">
            <v>0</v>
          </cell>
          <cell r="AT886"/>
          <cell r="AU886"/>
          <cell r="AV886"/>
          <cell r="AW886">
            <v>0</v>
          </cell>
          <cell r="AX886" t="str">
            <v>น้ำหยดMove</v>
          </cell>
          <cell r="AY886"/>
          <cell r="AZ886"/>
          <cell r="BA886" t="str">
            <v>&gt;4</v>
          </cell>
          <cell r="BB886" t="str">
            <v>yes</v>
          </cell>
          <cell r="BC886"/>
          <cell r="BD886">
            <v>1.85</v>
          </cell>
          <cell r="BE886" t="str">
            <v>คู่</v>
          </cell>
          <cell r="BF886" t="str">
            <v>เหนียว</v>
          </cell>
          <cell r="BG886"/>
          <cell r="BH886"/>
        </row>
        <row r="887">
          <cell r="G887" t="str">
            <v>1909/3</v>
          </cell>
          <cell r="H887"/>
          <cell r="I887"/>
          <cell r="J887">
            <v>4.4400000000000004</v>
          </cell>
          <cell r="K887">
            <v>4.4400000000000004</v>
          </cell>
          <cell r="L887"/>
          <cell r="M887"/>
          <cell r="N887" t="str">
            <v>แค้มป์</v>
          </cell>
          <cell r="O887" t="str">
            <v>แค้มป์</v>
          </cell>
          <cell r="P887">
            <v>4.4400000000000004</v>
          </cell>
          <cell r="Q887">
            <v>0</v>
          </cell>
          <cell r="R887"/>
          <cell r="S887"/>
          <cell r="T887"/>
          <cell r="U887"/>
          <cell r="V887"/>
          <cell r="W887">
            <v>0</v>
          </cell>
          <cell r="X887"/>
          <cell r="Y887"/>
          <cell r="Z887"/>
          <cell r="AA887"/>
          <cell r="AB887"/>
          <cell r="AC887"/>
          <cell r="AD887"/>
          <cell r="AE887"/>
          <cell r="AF887"/>
          <cell r="AG887">
            <v>0</v>
          </cell>
          <cell r="AH887"/>
          <cell r="AI887"/>
          <cell r="AJ887"/>
          <cell r="AK887"/>
          <cell r="AL887">
            <v>0</v>
          </cell>
          <cell r="AM887"/>
          <cell r="AN887">
            <v>0</v>
          </cell>
          <cell r="AO887">
            <v>0</v>
          </cell>
          <cell r="AP887"/>
          <cell r="AQ887">
            <v>0</v>
          </cell>
          <cell r="AR887"/>
          <cell r="AS887"/>
          <cell r="AT887"/>
          <cell r="AU887"/>
          <cell r="AV887"/>
          <cell r="AW887"/>
          <cell r="AX887"/>
          <cell r="AY887"/>
          <cell r="AZ887"/>
          <cell r="BA887"/>
          <cell r="BB887"/>
          <cell r="BC887"/>
          <cell r="BD887"/>
          <cell r="BE887"/>
          <cell r="BF887" t="str">
            <v>เหนียว</v>
          </cell>
          <cell r="BG887"/>
          <cell r="BH887"/>
        </row>
        <row r="888">
          <cell r="G888">
            <v>1910</v>
          </cell>
          <cell r="H888"/>
          <cell r="I888"/>
          <cell r="J888">
            <v>17.649999999999999</v>
          </cell>
          <cell r="K888">
            <v>17.11</v>
          </cell>
          <cell r="L888"/>
          <cell r="M888"/>
          <cell r="N888" t="str">
            <v>อ้อยน้ำราด</v>
          </cell>
          <cell r="O888"/>
          <cell r="P888"/>
          <cell r="Q888">
            <v>0</v>
          </cell>
          <cell r="R888"/>
          <cell r="S888"/>
          <cell r="T888"/>
          <cell r="U888">
            <v>17.11</v>
          </cell>
          <cell r="V888"/>
          <cell r="W888">
            <v>17.11</v>
          </cell>
          <cell r="X888">
            <v>205.32</v>
          </cell>
          <cell r="Y888">
            <v>12</v>
          </cell>
          <cell r="Z888">
            <v>2049.2646999999997</v>
          </cell>
          <cell r="AA888">
            <v>119.77</v>
          </cell>
          <cell r="AB888">
            <v>119.77</v>
          </cell>
          <cell r="AC888">
            <v>7</v>
          </cell>
          <cell r="AD888">
            <v>188.20999999999998</v>
          </cell>
          <cell r="AE888">
            <v>11</v>
          </cell>
          <cell r="AF888">
            <v>97</v>
          </cell>
          <cell r="AG888">
            <v>5.5824362606232301</v>
          </cell>
          <cell r="AH888">
            <v>242596</v>
          </cell>
          <cell r="AI888" t="str">
            <v>อ้อยน้ำราด</v>
          </cell>
          <cell r="AJ888" t="str">
            <v>อ้อยปลูก</v>
          </cell>
          <cell r="AK888"/>
          <cell r="AL888" t="str">
            <v>Sup</v>
          </cell>
          <cell r="AM888" t="str">
            <v>บาดาล1</v>
          </cell>
          <cell r="AN888">
            <v>0</v>
          </cell>
          <cell r="AO888">
            <v>0</v>
          </cell>
          <cell r="AP888"/>
          <cell r="AQ888" t="str">
            <v>ขุดสระใหม่ 1907/2+โซล่าเซลล์(2)</v>
          </cell>
          <cell r="AR888" t="str">
            <v>Fully</v>
          </cell>
          <cell r="AS888">
            <v>0</v>
          </cell>
          <cell r="AT888"/>
          <cell r="AU888"/>
          <cell r="AV888"/>
          <cell r="AW888">
            <v>17.11</v>
          </cell>
          <cell r="AX888" t="str">
            <v>น้ำหยดFix</v>
          </cell>
          <cell r="AY888" t="str">
            <v>โซล่าเซลล์</v>
          </cell>
          <cell r="AZ888" t="str">
            <v>ทำเอง รายวัน</v>
          </cell>
          <cell r="BA888" t="str">
            <v>&gt;4</v>
          </cell>
          <cell r="BB888" t="str">
            <v>yes</v>
          </cell>
          <cell r="BC888" t="str">
            <v>KK-3</v>
          </cell>
          <cell r="BD888">
            <v>1.85</v>
          </cell>
          <cell r="BE888" t="str">
            <v>คู่</v>
          </cell>
          <cell r="BF888" t="str">
            <v>เหนียว</v>
          </cell>
          <cell r="BG888" t="str">
            <v>ผ่าน</v>
          </cell>
          <cell r="BH888" t="str">
            <v>รถตัด</v>
          </cell>
        </row>
        <row r="889">
          <cell r="G889">
            <v>1911</v>
          </cell>
          <cell r="H889"/>
          <cell r="I889"/>
          <cell r="J889">
            <v>49.56</v>
          </cell>
          <cell r="K889">
            <v>49.56</v>
          </cell>
          <cell r="L889"/>
          <cell r="M889"/>
          <cell r="N889" t="str">
            <v>ปลูกยูคาลิปตัส</v>
          </cell>
          <cell r="O889" t="str">
            <v>แผนปลูกยูคา</v>
          </cell>
          <cell r="P889">
            <v>49.56</v>
          </cell>
          <cell r="Q889">
            <v>0</v>
          </cell>
          <cell r="R889"/>
          <cell r="S889"/>
          <cell r="T889"/>
          <cell r="U889"/>
          <cell r="V889"/>
          <cell r="W889">
            <v>0</v>
          </cell>
          <cell r="X889"/>
          <cell r="Y889"/>
          <cell r="Z889"/>
          <cell r="AA889"/>
          <cell r="AB889"/>
          <cell r="AC889"/>
          <cell r="AD889"/>
          <cell r="AE889"/>
          <cell r="AF889"/>
          <cell r="AG889">
            <v>0</v>
          </cell>
          <cell r="AH889"/>
          <cell r="AI889"/>
          <cell r="AJ889"/>
          <cell r="AK889"/>
          <cell r="AL889">
            <v>0</v>
          </cell>
          <cell r="AM889"/>
          <cell r="AN889">
            <v>0</v>
          </cell>
          <cell r="AO889">
            <v>0</v>
          </cell>
          <cell r="AP889"/>
          <cell r="AQ889">
            <v>0</v>
          </cell>
          <cell r="AR889"/>
          <cell r="AS889"/>
          <cell r="AT889"/>
          <cell r="AU889"/>
          <cell r="AV889"/>
          <cell r="AW889"/>
          <cell r="AX889"/>
          <cell r="AY889"/>
          <cell r="AZ889"/>
          <cell r="BA889"/>
          <cell r="BB889"/>
          <cell r="BC889"/>
          <cell r="BD889"/>
          <cell r="BE889"/>
          <cell r="BF889" t="str">
            <v>เหนียว</v>
          </cell>
          <cell r="BG889"/>
          <cell r="BH889"/>
        </row>
        <row r="890">
          <cell r="G890">
            <v>1913</v>
          </cell>
          <cell r="H890"/>
          <cell r="I890"/>
          <cell r="J890">
            <v>35.479999999999997</v>
          </cell>
          <cell r="K890">
            <v>35.479999999999997</v>
          </cell>
          <cell r="L890"/>
          <cell r="M890"/>
          <cell r="N890" t="str">
            <v>อ้อยน้ำราด</v>
          </cell>
          <cell r="O890"/>
          <cell r="P890">
            <v>2.1499999999999986</v>
          </cell>
          <cell r="Q890">
            <v>0</v>
          </cell>
          <cell r="R890"/>
          <cell r="S890"/>
          <cell r="T890"/>
          <cell r="U890">
            <v>33.33</v>
          </cell>
          <cell r="V890"/>
          <cell r="W890">
            <v>33.33</v>
          </cell>
          <cell r="X890">
            <v>399.96</v>
          </cell>
          <cell r="Y890">
            <v>12</v>
          </cell>
          <cell r="Z890">
            <v>7776.2222999999994</v>
          </cell>
          <cell r="AA890">
            <v>233.31</v>
          </cell>
          <cell r="AB890">
            <v>233.31</v>
          </cell>
          <cell r="AC890">
            <v>7</v>
          </cell>
          <cell r="AD890">
            <v>366.63</v>
          </cell>
          <cell r="AE890">
            <v>11</v>
          </cell>
          <cell r="AF890">
            <v>97</v>
          </cell>
          <cell r="AG890">
            <v>5.1110484780157837</v>
          </cell>
          <cell r="AH890">
            <v>242593</v>
          </cell>
          <cell r="AI890" t="str">
            <v>อ้อยน้ำราด</v>
          </cell>
          <cell r="AJ890" t="str">
            <v>อ้อยปลูก</v>
          </cell>
          <cell r="AK890"/>
          <cell r="AL890" t="str">
            <v>Sup</v>
          </cell>
          <cell r="AM890" t="str">
            <v>บาดาล1</v>
          </cell>
          <cell r="AN890">
            <v>0</v>
          </cell>
          <cell r="AO890">
            <v>0</v>
          </cell>
          <cell r="AP890"/>
          <cell r="AQ890" t="str">
            <v>ชุดโซล่าเซลล์ 1 ชุด (03)</v>
          </cell>
          <cell r="AR890" t="str">
            <v>Fully</v>
          </cell>
          <cell r="AS890">
            <v>0</v>
          </cell>
          <cell r="AT890"/>
          <cell r="AU890"/>
          <cell r="AV890"/>
          <cell r="AW890">
            <v>33.33</v>
          </cell>
          <cell r="AX890" t="str">
            <v>น้ำหยดFix</v>
          </cell>
          <cell r="AY890" t="str">
            <v>โซล่าเซลล์</v>
          </cell>
          <cell r="AZ890" t="str">
            <v>ทำเอง รายวัน</v>
          </cell>
          <cell r="BA890" t="str">
            <v>&gt;4</v>
          </cell>
          <cell r="BB890" t="str">
            <v>yes</v>
          </cell>
          <cell r="BC890" t="str">
            <v>KK-3</v>
          </cell>
          <cell r="BD890">
            <v>1.85</v>
          </cell>
          <cell r="BE890" t="str">
            <v>คู่</v>
          </cell>
          <cell r="BF890" t="str">
            <v>เหนียว</v>
          </cell>
          <cell r="BG890" t="str">
            <v>ผ่าน</v>
          </cell>
          <cell r="BH890" t="str">
            <v>รถตัด</v>
          </cell>
        </row>
        <row r="891">
          <cell r="G891" t="str">
            <v>1913/2</v>
          </cell>
          <cell r="H891"/>
          <cell r="I891"/>
          <cell r="J891">
            <v>9.65</v>
          </cell>
          <cell r="K891">
            <v>9.65</v>
          </cell>
          <cell r="L891"/>
          <cell r="M891"/>
          <cell r="N891" t="str">
            <v>อ้อยตอ 1</v>
          </cell>
          <cell r="O891"/>
          <cell r="P891"/>
          <cell r="Q891">
            <v>0</v>
          </cell>
          <cell r="R891"/>
          <cell r="S891"/>
          <cell r="T891"/>
          <cell r="U891">
            <v>9.65</v>
          </cell>
          <cell r="V891"/>
          <cell r="W891">
            <v>9.65</v>
          </cell>
          <cell r="X891">
            <v>120.625</v>
          </cell>
          <cell r="Y891">
            <v>12.5</v>
          </cell>
          <cell r="Z891">
            <v>651.85749999999996</v>
          </cell>
          <cell r="AA891">
            <v>67.55</v>
          </cell>
          <cell r="AB891">
            <v>67.55</v>
          </cell>
          <cell r="AC891">
            <v>7</v>
          </cell>
          <cell r="AD891">
            <v>115.80000000000001</v>
          </cell>
          <cell r="AE891">
            <v>12</v>
          </cell>
          <cell r="AF891"/>
          <cell r="AG891">
            <v>13.345077720207254</v>
          </cell>
          <cell r="AH891">
            <v>242551</v>
          </cell>
          <cell r="AI891" t="str">
            <v>อ้อยตอ 1</v>
          </cell>
          <cell r="AJ891" t="str">
            <v>อ้อยตอ</v>
          </cell>
          <cell r="AK891"/>
          <cell r="AL891" t="str">
            <v>Sup</v>
          </cell>
          <cell r="AM891"/>
          <cell r="AN891">
            <v>0</v>
          </cell>
          <cell r="AO891">
            <v>0</v>
          </cell>
          <cell r="AP891"/>
          <cell r="AQ891" t="str">
            <v xml:space="preserve">วางแนวท่อส่งน้ำใต้ดิน </v>
          </cell>
          <cell r="AR891" t="str">
            <v>Fully</v>
          </cell>
          <cell r="AS891">
            <v>0</v>
          </cell>
          <cell r="AT891"/>
          <cell r="AU891"/>
          <cell r="AV891"/>
          <cell r="AW891">
            <v>9.65</v>
          </cell>
          <cell r="AX891" t="str">
            <v>น้ำหยดMove</v>
          </cell>
          <cell r="AY891" t="str">
            <v>เครื่องยนต์</v>
          </cell>
          <cell r="AZ891" t="str">
            <v>จ้างเหมา</v>
          </cell>
          <cell r="BA891" t="str">
            <v>&gt;4</v>
          </cell>
          <cell r="BB891" t="str">
            <v>yes</v>
          </cell>
          <cell r="BC891" t="str">
            <v>KK-3</v>
          </cell>
          <cell r="BD891">
            <v>1.85</v>
          </cell>
          <cell r="BE891" t="str">
            <v>คู่</v>
          </cell>
          <cell r="BF891" t="str">
            <v>เหนียว</v>
          </cell>
          <cell r="BG891" t="str">
            <v>ผ่าน</v>
          </cell>
          <cell r="BH891" t="str">
            <v>รถตัด</v>
          </cell>
        </row>
        <row r="892">
          <cell r="G892">
            <v>1914</v>
          </cell>
          <cell r="H892"/>
          <cell r="I892"/>
          <cell r="J892">
            <v>19.7</v>
          </cell>
          <cell r="K892">
            <v>19.7</v>
          </cell>
          <cell r="L892"/>
          <cell r="M892"/>
          <cell r="N892" t="str">
            <v>อ้อยตอ 1</v>
          </cell>
          <cell r="O892"/>
          <cell r="P892"/>
          <cell r="Q892">
            <v>0</v>
          </cell>
          <cell r="R892"/>
          <cell r="S892"/>
          <cell r="T892"/>
          <cell r="U892">
            <v>19.7</v>
          </cell>
          <cell r="V892"/>
          <cell r="W892">
            <v>19.7</v>
          </cell>
          <cell r="X892">
            <v>197</v>
          </cell>
          <cell r="Y892">
            <v>10</v>
          </cell>
          <cell r="Z892">
            <v>1940.4499999999998</v>
          </cell>
          <cell r="AA892">
            <v>98.5</v>
          </cell>
          <cell r="AB892">
            <v>98.5</v>
          </cell>
          <cell r="AC892">
            <v>5</v>
          </cell>
          <cell r="AD892">
            <v>236.39999999999998</v>
          </cell>
          <cell r="AE892">
            <v>12</v>
          </cell>
          <cell r="AF892"/>
          <cell r="AG892" t="e">
            <v>#DIV/0!</v>
          </cell>
          <cell r="AH892" t="e">
            <v>#REF!</v>
          </cell>
          <cell r="AI892" t="str">
            <v>อ้อยตอ 1</v>
          </cell>
          <cell r="AJ892" t="str">
            <v>อ้อยตอ</v>
          </cell>
          <cell r="AK892"/>
          <cell r="AL892" t="str">
            <v>Sup</v>
          </cell>
          <cell r="AM892"/>
          <cell r="AN892">
            <v>0</v>
          </cell>
          <cell r="AO892">
            <v>0</v>
          </cell>
          <cell r="AP892"/>
          <cell r="AQ892" t="str">
            <v xml:space="preserve">วางแนวท่อส่งน้ำใต้ดิน </v>
          </cell>
          <cell r="AR892" t="str">
            <v>Fully</v>
          </cell>
          <cell r="AS892">
            <v>0</v>
          </cell>
          <cell r="AT892"/>
          <cell r="AU892"/>
          <cell r="AV892"/>
          <cell r="AW892">
            <v>19.7</v>
          </cell>
          <cell r="AX892" t="str">
            <v>น้ำหยดMove</v>
          </cell>
          <cell r="AY892" t="str">
            <v>เครื่องยนต์</v>
          </cell>
          <cell r="AZ892" t="str">
            <v>จ้างเหมา</v>
          </cell>
          <cell r="BA892" t="str">
            <v>&gt;4</v>
          </cell>
          <cell r="BB892" t="str">
            <v>yes</v>
          </cell>
          <cell r="BC892" t="str">
            <v>KK-3</v>
          </cell>
          <cell r="BD892">
            <v>1.65</v>
          </cell>
          <cell r="BE892" t="str">
            <v>เดี่ยว</v>
          </cell>
          <cell r="BF892" t="str">
            <v>เหนียว</v>
          </cell>
          <cell r="BG892" t="str">
            <v>ผ่าน</v>
          </cell>
          <cell r="BH892" t="str">
            <v>รถตัด</v>
          </cell>
        </row>
        <row r="893">
          <cell r="G893">
            <v>1915</v>
          </cell>
          <cell r="H893"/>
          <cell r="I893"/>
          <cell r="J893">
            <v>56.14</v>
          </cell>
          <cell r="K893">
            <v>56.14</v>
          </cell>
          <cell r="L893"/>
          <cell r="M893"/>
          <cell r="N893" t="str">
            <v>อ้อยตอ 2</v>
          </cell>
          <cell r="O893"/>
          <cell r="P893"/>
          <cell r="Q893">
            <v>0</v>
          </cell>
          <cell r="R893"/>
          <cell r="S893"/>
          <cell r="T893"/>
          <cell r="U893">
            <v>56.14</v>
          </cell>
          <cell r="V893"/>
          <cell r="W893">
            <v>56.14</v>
          </cell>
          <cell r="X893">
            <v>645.61</v>
          </cell>
          <cell r="Y893">
            <v>11.5</v>
          </cell>
          <cell r="Z893">
            <v>15758.498</v>
          </cell>
          <cell r="AA893">
            <v>280.7</v>
          </cell>
          <cell r="AB893">
            <v>280.7</v>
          </cell>
          <cell r="AC893">
            <v>5</v>
          </cell>
          <cell r="AD893">
            <v>673.68000000000006</v>
          </cell>
          <cell r="AE893">
            <v>12</v>
          </cell>
          <cell r="AF893">
            <v>98</v>
          </cell>
          <cell r="AG893">
            <v>7.8934805842536511</v>
          </cell>
          <cell r="AH893">
            <v>242548</v>
          </cell>
          <cell r="AI893" t="str">
            <v>อ้อยตอ 2</v>
          </cell>
          <cell r="AJ893" t="str">
            <v>อ้อยตอ</v>
          </cell>
          <cell r="AK893"/>
          <cell r="AL893" t="str">
            <v>Sup</v>
          </cell>
          <cell r="AM893" t="str">
            <v>บาดาล1</v>
          </cell>
          <cell r="AN893">
            <v>39125</v>
          </cell>
          <cell r="AO893">
            <v>15650</v>
          </cell>
          <cell r="AP893"/>
          <cell r="AQ893">
            <v>0</v>
          </cell>
          <cell r="AR893" t="str">
            <v>Sup</v>
          </cell>
          <cell r="AS893">
            <v>0</v>
          </cell>
          <cell r="AT893"/>
          <cell r="AU893"/>
          <cell r="AV893"/>
          <cell r="AW893">
            <v>56.14</v>
          </cell>
          <cell r="AX893" t="str">
            <v>น้ำหยดMove</v>
          </cell>
          <cell r="AY893" t="str">
            <v>โซล่าเซลล์+เครื่องยนต์</v>
          </cell>
          <cell r="AZ893" t="str">
            <v>จ้างเหมา</v>
          </cell>
          <cell r="BA893">
            <v>4</v>
          </cell>
          <cell r="BB893" t="str">
            <v>yes</v>
          </cell>
          <cell r="BC893" t="str">
            <v>KK-3</v>
          </cell>
          <cell r="BD893">
            <v>1.85</v>
          </cell>
          <cell r="BE893" t="str">
            <v>คู่</v>
          </cell>
          <cell r="BF893" t="str">
            <v>เหนียว</v>
          </cell>
          <cell r="BG893" t="str">
            <v>ผ่าน</v>
          </cell>
          <cell r="BH893" t="str">
            <v>รถตัด</v>
          </cell>
        </row>
        <row r="894">
          <cell r="G894">
            <v>1916</v>
          </cell>
          <cell r="H894"/>
          <cell r="I894"/>
          <cell r="J894">
            <v>113.75</v>
          </cell>
          <cell r="K894">
            <v>113.75</v>
          </cell>
          <cell r="L894"/>
          <cell r="M894"/>
          <cell r="N894" t="str">
            <v>อ้อยน้ำราด</v>
          </cell>
          <cell r="O894" t="str">
            <v>ถนน</v>
          </cell>
          <cell r="P894">
            <v>8.5900000000000034</v>
          </cell>
          <cell r="Q894">
            <v>0</v>
          </cell>
          <cell r="R894"/>
          <cell r="S894"/>
          <cell r="T894"/>
          <cell r="U894">
            <v>105.16</v>
          </cell>
          <cell r="V894"/>
          <cell r="W894">
            <v>105.16</v>
          </cell>
          <cell r="X894">
            <v>1261.92</v>
          </cell>
          <cell r="Y894">
            <v>12</v>
          </cell>
          <cell r="Z894">
            <v>132703.50719999999</v>
          </cell>
          <cell r="AA894">
            <v>1261.92</v>
          </cell>
          <cell r="AB894">
            <v>1261.92</v>
          </cell>
          <cell r="AC894">
            <v>12</v>
          </cell>
          <cell r="AD894">
            <v>1472.24</v>
          </cell>
          <cell r="AE894">
            <v>14</v>
          </cell>
          <cell r="AF894">
            <v>98</v>
          </cell>
          <cell r="AG894">
            <v>7.39403453689168</v>
          </cell>
          <cell r="AH894">
            <v>242590</v>
          </cell>
          <cell r="AI894" t="str">
            <v>อ้อยน้ำราด</v>
          </cell>
          <cell r="AJ894" t="str">
            <v>อ้อยปลูก</v>
          </cell>
          <cell r="AK894"/>
          <cell r="AL894" t="str">
            <v>Sup</v>
          </cell>
          <cell r="AM894"/>
          <cell r="AN894">
            <v>0</v>
          </cell>
          <cell r="AO894">
            <v>0</v>
          </cell>
          <cell r="AP894"/>
          <cell r="AQ894" t="str">
            <v>ชุดโซล่าเซลล์ 1 ชุด (03)</v>
          </cell>
          <cell r="AR894" t="str">
            <v>Sup</v>
          </cell>
          <cell r="AS894">
            <v>0</v>
          </cell>
          <cell r="AT894"/>
          <cell r="AU894"/>
          <cell r="AV894"/>
          <cell r="AW894">
            <v>105.16</v>
          </cell>
          <cell r="AX894" t="str">
            <v>น้ำหยดMove</v>
          </cell>
          <cell r="AY894" t="str">
            <v>เครื่องยนต์</v>
          </cell>
          <cell r="AZ894" t="str">
            <v>จ้างเหมา</v>
          </cell>
          <cell r="BA894">
            <v>4</v>
          </cell>
          <cell r="BB894" t="str">
            <v>yes</v>
          </cell>
          <cell r="BC894" t="str">
            <v>KK-3</v>
          </cell>
          <cell r="BD894">
            <v>1.85</v>
          </cell>
          <cell r="BE894" t="str">
            <v>คู่</v>
          </cell>
          <cell r="BF894" t="str">
            <v>เหนียว</v>
          </cell>
          <cell r="BG894" t="str">
            <v>ผ่าน</v>
          </cell>
          <cell r="BH894" t="str">
            <v>รถตัด</v>
          </cell>
        </row>
        <row r="895">
          <cell r="G895">
            <v>1401</v>
          </cell>
          <cell r="H895"/>
          <cell r="I895"/>
          <cell r="J895">
            <v>49.17</v>
          </cell>
          <cell r="K895">
            <v>49.17</v>
          </cell>
          <cell r="L895"/>
          <cell r="M895"/>
          <cell r="N895" t="str">
            <v>ให้ชาวไร่เช่า</v>
          </cell>
          <cell r="O895"/>
          <cell r="P895"/>
          <cell r="Q895">
            <v>49.17</v>
          </cell>
          <cell r="R895"/>
          <cell r="S895"/>
          <cell r="T895"/>
          <cell r="U895"/>
          <cell r="V895"/>
          <cell r="W895">
            <v>0</v>
          </cell>
          <cell r="X895"/>
          <cell r="Y895"/>
          <cell r="Z895"/>
          <cell r="AA895"/>
          <cell r="AB895"/>
          <cell r="AC895"/>
          <cell r="AD895"/>
          <cell r="AE895"/>
          <cell r="AF895"/>
          <cell r="AG895">
            <v>0</v>
          </cell>
          <cell r="AH895"/>
          <cell r="AI895"/>
          <cell r="AJ895"/>
          <cell r="AK895"/>
          <cell r="AL895" t="str">
            <v>Fully</v>
          </cell>
          <cell r="AM895"/>
          <cell r="AN895">
            <v>0</v>
          </cell>
          <cell r="AO895">
            <v>0</v>
          </cell>
          <cell r="AP895"/>
          <cell r="AQ895">
            <v>0</v>
          </cell>
          <cell r="AR895"/>
          <cell r="AS895"/>
          <cell r="AT895"/>
          <cell r="AU895"/>
          <cell r="AV895"/>
          <cell r="AW895"/>
          <cell r="AX895"/>
          <cell r="AY895"/>
          <cell r="AZ895"/>
          <cell r="BA895"/>
          <cell r="BB895"/>
          <cell r="BC895"/>
          <cell r="BD895"/>
          <cell r="BE895"/>
          <cell r="BF895" t="str">
            <v>เหนียว</v>
          </cell>
          <cell r="BG895"/>
          <cell r="BH895"/>
        </row>
        <row r="896">
          <cell r="G896">
            <v>1402</v>
          </cell>
          <cell r="H896"/>
          <cell r="I896"/>
          <cell r="J896">
            <v>19.350000000000001</v>
          </cell>
          <cell r="K896">
            <v>19.350000000000001</v>
          </cell>
          <cell r="L896"/>
          <cell r="M896"/>
          <cell r="N896" t="str">
            <v>ให้ชาวไร่เช่า</v>
          </cell>
          <cell r="O896"/>
          <cell r="P896"/>
          <cell r="Q896">
            <v>19.350000000000001</v>
          </cell>
          <cell r="R896"/>
          <cell r="S896"/>
          <cell r="T896"/>
          <cell r="U896"/>
          <cell r="V896"/>
          <cell r="W896">
            <v>0</v>
          </cell>
          <cell r="X896"/>
          <cell r="Y896"/>
          <cell r="Z896"/>
          <cell r="AA896"/>
          <cell r="AB896"/>
          <cell r="AC896"/>
          <cell r="AD896"/>
          <cell r="AE896"/>
          <cell r="AF896"/>
          <cell r="AG896">
            <v>0</v>
          </cell>
          <cell r="AH896"/>
          <cell r="AI896"/>
          <cell r="AJ896"/>
          <cell r="AK896"/>
          <cell r="AL896" t="str">
            <v>Fully</v>
          </cell>
          <cell r="AM896"/>
          <cell r="AN896">
            <v>0</v>
          </cell>
          <cell r="AO896">
            <v>0</v>
          </cell>
          <cell r="AP896"/>
          <cell r="AQ896">
            <v>0</v>
          </cell>
          <cell r="AR896"/>
          <cell r="AS896"/>
          <cell r="AT896"/>
          <cell r="AU896"/>
          <cell r="AV896"/>
          <cell r="AW896"/>
          <cell r="AX896"/>
          <cell r="AY896"/>
          <cell r="AZ896"/>
          <cell r="BA896"/>
          <cell r="BB896"/>
          <cell r="BC896"/>
          <cell r="BD896"/>
          <cell r="BE896"/>
          <cell r="BF896" t="str">
            <v>เหนียว</v>
          </cell>
          <cell r="BG896"/>
          <cell r="BH896"/>
        </row>
        <row r="897">
          <cell r="G897">
            <v>1403</v>
          </cell>
          <cell r="H897"/>
          <cell r="I897"/>
          <cell r="J897">
            <v>15.66</v>
          </cell>
          <cell r="K897">
            <v>15.66</v>
          </cell>
          <cell r="L897"/>
          <cell r="M897"/>
          <cell r="N897" t="str">
            <v>ให้ชาวไร่เช่า</v>
          </cell>
          <cell r="O897"/>
          <cell r="P897"/>
          <cell r="Q897">
            <v>15.66</v>
          </cell>
          <cell r="R897"/>
          <cell r="S897"/>
          <cell r="T897"/>
          <cell r="U897"/>
          <cell r="V897"/>
          <cell r="W897">
            <v>0</v>
          </cell>
          <cell r="X897"/>
          <cell r="Y897"/>
          <cell r="Z897"/>
          <cell r="AA897"/>
          <cell r="AB897"/>
          <cell r="AC897"/>
          <cell r="AD897"/>
          <cell r="AE897"/>
          <cell r="AF897"/>
          <cell r="AG897">
            <v>0</v>
          </cell>
          <cell r="AH897"/>
          <cell r="AI897"/>
          <cell r="AJ897"/>
          <cell r="AK897"/>
          <cell r="AL897" t="str">
            <v>Fully</v>
          </cell>
          <cell r="AM897"/>
          <cell r="AN897">
            <v>0</v>
          </cell>
          <cell r="AO897">
            <v>0</v>
          </cell>
          <cell r="AP897"/>
          <cell r="AQ897">
            <v>0</v>
          </cell>
          <cell r="AR897"/>
          <cell r="AS897"/>
          <cell r="AT897"/>
          <cell r="AU897"/>
          <cell r="AV897"/>
          <cell r="AW897"/>
          <cell r="AX897"/>
          <cell r="AY897"/>
          <cell r="AZ897"/>
          <cell r="BA897"/>
          <cell r="BB897"/>
          <cell r="BC897"/>
          <cell r="BD897"/>
          <cell r="BE897"/>
          <cell r="BF897" t="str">
            <v>เหนียว</v>
          </cell>
          <cell r="BG897"/>
          <cell r="BH897"/>
        </row>
        <row r="898">
          <cell r="G898">
            <v>1404</v>
          </cell>
          <cell r="H898"/>
          <cell r="I898"/>
          <cell r="J898">
            <v>33.020000000000003</v>
          </cell>
          <cell r="K898">
            <v>33.020000000000003</v>
          </cell>
          <cell r="L898"/>
          <cell r="M898"/>
          <cell r="N898" t="str">
            <v>ให้ชาวไร่เช่า</v>
          </cell>
          <cell r="O898"/>
          <cell r="P898"/>
          <cell r="Q898">
            <v>33.020000000000003</v>
          </cell>
          <cell r="R898"/>
          <cell r="S898"/>
          <cell r="T898"/>
          <cell r="U898"/>
          <cell r="V898"/>
          <cell r="W898">
            <v>0</v>
          </cell>
          <cell r="X898"/>
          <cell r="Y898"/>
          <cell r="Z898"/>
          <cell r="AA898"/>
          <cell r="AB898"/>
          <cell r="AC898"/>
          <cell r="AD898"/>
          <cell r="AE898"/>
          <cell r="AF898"/>
          <cell r="AG898">
            <v>0</v>
          </cell>
          <cell r="AH898"/>
          <cell r="AI898"/>
          <cell r="AJ898"/>
          <cell r="AK898"/>
          <cell r="AL898" t="str">
            <v>Fully</v>
          </cell>
          <cell r="AM898"/>
          <cell r="AN898">
            <v>0</v>
          </cell>
          <cell r="AO898">
            <v>0</v>
          </cell>
          <cell r="AP898"/>
          <cell r="AQ898">
            <v>0</v>
          </cell>
          <cell r="AR898"/>
          <cell r="AS898"/>
          <cell r="AT898"/>
          <cell r="AU898"/>
          <cell r="AV898"/>
          <cell r="AW898"/>
          <cell r="AX898"/>
          <cell r="AY898"/>
          <cell r="AZ898"/>
          <cell r="BA898"/>
          <cell r="BB898"/>
          <cell r="BC898"/>
          <cell r="BD898"/>
          <cell r="BE898"/>
          <cell r="BF898" t="str">
            <v>เหนียว</v>
          </cell>
          <cell r="BG898"/>
          <cell r="BH898"/>
        </row>
        <row r="899">
          <cell r="G899">
            <v>1406</v>
          </cell>
          <cell r="H899"/>
          <cell r="I899"/>
          <cell r="J899">
            <v>10.87</v>
          </cell>
          <cell r="K899">
            <v>10.87</v>
          </cell>
          <cell r="L899"/>
          <cell r="M899"/>
          <cell r="N899" t="str">
            <v>ให้ชาวไร่เช่า</v>
          </cell>
          <cell r="O899"/>
          <cell r="P899"/>
          <cell r="Q899">
            <v>10.87</v>
          </cell>
          <cell r="R899"/>
          <cell r="S899"/>
          <cell r="T899"/>
          <cell r="U899"/>
          <cell r="V899"/>
          <cell r="W899">
            <v>0</v>
          </cell>
          <cell r="X899"/>
          <cell r="Y899"/>
          <cell r="Z899"/>
          <cell r="AA899"/>
          <cell r="AB899"/>
          <cell r="AC899"/>
          <cell r="AD899"/>
          <cell r="AE899"/>
          <cell r="AF899"/>
          <cell r="AG899">
            <v>0</v>
          </cell>
          <cell r="AH899"/>
          <cell r="AI899"/>
          <cell r="AJ899"/>
          <cell r="AK899"/>
          <cell r="AL899" t="str">
            <v>Fully</v>
          </cell>
          <cell r="AM899"/>
          <cell r="AN899">
            <v>0</v>
          </cell>
          <cell r="AO899">
            <v>0</v>
          </cell>
          <cell r="AP899"/>
          <cell r="AQ899">
            <v>0</v>
          </cell>
          <cell r="AR899"/>
          <cell r="AS899"/>
          <cell r="AT899"/>
          <cell r="AU899"/>
          <cell r="AV899"/>
          <cell r="AW899"/>
          <cell r="AX899"/>
          <cell r="AY899"/>
          <cell r="AZ899"/>
          <cell r="BA899"/>
          <cell r="BB899"/>
          <cell r="BC899"/>
          <cell r="BD899"/>
          <cell r="BE899"/>
          <cell r="BF899" t="str">
            <v>เหนียว</v>
          </cell>
          <cell r="BG899"/>
          <cell r="BH899"/>
        </row>
        <row r="900">
          <cell r="G900">
            <v>1408</v>
          </cell>
          <cell r="H900"/>
          <cell r="I900"/>
          <cell r="J900">
            <v>1.26</v>
          </cell>
          <cell r="K900">
            <v>1.26</v>
          </cell>
          <cell r="L900"/>
          <cell r="M900"/>
          <cell r="N900" t="str">
            <v>ปลูกไม่ได้</v>
          </cell>
          <cell r="O900" t="str">
            <v>ถนนCane yard</v>
          </cell>
          <cell r="P900">
            <v>1.26</v>
          </cell>
          <cell r="Q900">
            <v>0</v>
          </cell>
          <cell r="R900"/>
          <cell r="S900"/>
          <cell r="T900"/>
          <cell r="U900"/>
          <cell r="V900"/>
          <cell r="W900">
            <v>0</v>
          </cell>
          <cell r="X900"/>
          <cell r="Y900"/>
          <cell r="Z900"/>
          <cell r="AA900"/>
          <cell r="AB900"/>
          <cell r="AC900"/>
          <cell r="AD900"/>
          <cell r="AE900"/>
          <cell r="AF900"/>
          <cell r="AG900">
            <v>0</v>
          </cell>
          <cell r="AH900"/>
          <cell r="AI900"/>
          <cell r="AJ900"/>
          <cell r="AK900"/>
          <cell r="AL900">
            <v>0</v>
          </cell>
          <cell r="AM900"/>
          <cell r="AN900">
            <v>0</v>
          </cell>
          <cell r="AO900">
            <v>0</v>
          </cell>
          <cell r="AP900"/>
          <cell r="AQ900">
            <v>0</v>
          </cell>
          <cell r="AR900"/>
          <cell r="AS900"/>
          <cell r="AT900"/>
          <cell r="AU900"/>
          <cell r="AV900"/>
          <cell r="AW900"/>
          <cell r="AX900"/>
          <cell r="AY900"/>
          <cell r="AZ900"/>
          <cell r="BA900"/>
          <cell r="BB900"/>
          <cell r="BC900"/>
          <cell r="BD900"/>
          <cell r="BE900"/>
          <cell r="BF900" t="str">
            <v>เหนียว</v>
          </cell>
          <cell r="BG900"/>
          <cell r="BH900"/>
        </row>
        <row r="901">
          <cell r="G901">
            <v>1409</v>
          </cell>
          <cell r="H901"/>
          <cell r="I901"/>
          <cell r="J901">
            <v>12.5</v>
          </cell>
          <cell r="K901">
            <v>12.5</v>
          </cell>
          <cell r="L901"/>
          <cell r="M901"/>
          <cell r="N901" t="str">
            <v>ให้ชาวไร่เช่า</v>
          </cell>
          <cell r="O901"/>
          <cell r="P901"/>
          <cell r="Q901">
            <v>12.5</v>
          </cell>
          <cell r="R901"/>
          <cell r="S901"/>
          <cell r="T901"/>
          <cell r="U901"/>
          <cell r="V901"/>
          <cell r="W901">
            <v>0</v>
          </cell>
          <cell r="X901"/>
          <cell r="Y901"/>
          <cell r="Z901"/>
          <cell r="AA901"/>
          <cell r="AB901"/>
          <cell r="AC901"/>
          <cell r="AD901"/>
          <cell r="AE901"/>
          <cell r="AF901"/>
          <cell r="AG901">
            <v>0</v>
          </cell>
          <cell r="AH901"/>
          <cell r="AI901"/>
          <cell r="AJ901"/>
          <cell r="AK901"/>
          <cell r="AL901" t="str">
            <v>Fully</v>
          </cell>
          <cell r="AM901"/>
          <cell r="AN901">
            <v>0</v>
          </cell>
          <cell r="AO901">
            <v>0</v>
          </cell>
          <cell r="AP901"/>
          <cell r="AQ901">
            <v>0</v>
          </cell>
          <cell r="AR901"/>
          <cell r="AS901"/>
          <cell r="AT901"/>
          <cell r="AU901"/>
          <cell r="AV901"/>
          <cell r="AW901"/>
          <cell r="AX901"/>
          <cell r="AY901"/>
          <cell r="AZ901"/>
          <cell r="BA901"/>
          <cell r="BB901"/>
          <cell r="BC901"/>
          <cell r="BD901"/>
          <cell r="BE901"/>
          <cell r="BF901" t="str">
            <v>เหนียว</v>
          </cell>
          <cell r="BG901"/>
          <cell r="BH901"/>
        </row>
        <row r="902">
          <cell r="G902">
            <v>1410</v>
          </cell>
          <cell r="H902"/>
          <cell r="I902"/>
          <cell r="J902">
            <v>40.24</v>
          </cell>
          <cell r="K902">
            <v>40.24</v>
          </cell>
          <cell r="L902"/>
          <cell r="M902"/>
          <cell r="N902" t="str">
            <v>ให้ชาวไร่เช่า</v>
          </cell>
          <cell r="O902"/>
          <cell r="P902"/>
          <cell r="Q902">
            <v>40.24</v>
          </cell>
          <cell r="R902"/>
          <cell r="S902"/>
          <cell r="T902"/>
          <cell r="U902"/>
          <cell r="V902"/>
          <cell r="W902">
            <v>0</v>
          </cell>
          <cell r="X902"/>
          <cell r="Y902"/>
          <cell r="Z902"/>
          <cell r="AA902"/>
          <cell r="AB902"/>
          <cell r="AC902"/>
          <cell r="AD902"/>
          <cell r="AE902"/>
          <cell r="AF902"/>
          <cell r="AG902">
            <v>0</v>
          </cell>
          <cell r="AH902"/>
          <cell r="AI902"/>
          <cell r="AJ902"/>
          <cell r="AK902"/>
          <cell r="AL902" t="str">
            <v>Fully</v>
          </cell>
          <cell r="AM902"/>
          <cell r="AN902">
            <v>0</v>
          </cell>
          <cell r="AO902">
            <v>0</v>
          </cell>
          <cell r="AP902"/>
          <cell r="AQ902">
            <v>0</v>
          </cell>
          <cell r="AR902"/>
          <cell r="AS902"/>
          <cell r="AT902"/>
          <cell r="AU902"/>
          <cell r="AV902"/>
          <cell r="AW902"/>
          <cell r="AX902"/>
          <cell r="AY902"/>
          <cell r="AZ902"/>
          <cell r="BA902"/>
          <cell r="BB902"/>
          <cell r="BC902"/>
          <cell r="BD902"/>
          <cell r="BE902"/>
          <cell r="BF902" t="str">
            <v>เหนียว</v>
          </cell>
          <cell r="BG902"/>
          <cell r="BH902"/>
        </row>
        <row r="903">
          <cell r="G903">
            <v>1411</v>
          </cell>
          <cell r="H903"/>
          <cell r="I903"/>
          <cell r="J903">
            <v>14.96</v>
          </cell>
          <cell r="K903">
            <v>14.96</v>
          </cell>
          <cell r="L903"/>
          <cell r="M903"/>
          <cell r="N903" t="str">
            <v>ให้ชาวไร่เช่า</v>
          </cell>
          <cell r="O903"/>
          <cell r="P903"/>
          <cell r="Q903">
            <v>14.96</v>
          </cell>
          <cell r="R903"/>
          <cell r="S903"/>
          <cell r="T903"/>
          <cell r="U903"/>
          <cell r="V903"/>
          <cell r="W903">
            <v>0</v>
          </cell>
          <cell r="X903"/>
          <cell r="Y903"/>
          <cell r="Z903"/>
          <cell r="AA903"/>
          <cell r="AB903"/>
          <cell r="AC903"/>
          <cell r="AD903"/>
          <cell r="AE903"/>
          <cell r="AF903"/>
          <cell r="AG903">
            <v>0</v>
          </cell>
          <cell r="AH903"/>
          <cell r="AI903"/>
          <cell r="AJ903"/>
          <cell r="AK903"/>
          <cell r="AL903" t="str">
            <v>Fully</v>
          </cell>
          <cell r="AM903"/>
          <cell r="AN903">
            <v>0</v>
          </cell>
          <cell r="AO903">
            <v>0</v>
          </cell>
          <cell r="AP903"/>
          <cell r="AQ903">
            <v>0</v>
          </cell>
          <cell r="AR903"/>
          <cell r="AS903"/>
          <cell r="AT903"/>
          <cell r="AU903"/>
          <cell r="AV903"/>
          <cell r="AW903"/>
          <cell r="AX903"/>
          <cell r="AY903"/>
          <cell r="AZ903"/>
          <cell r="BA903"/>
          <cell r="BB903"/>
          <cell r="BC903"/>
          <cell r="BD903"/>
          <cell r="BE903"/>
          <cell r="BF903" t="str">
            <v>เหนียว</v>
          </cell>
          <cell r="BG903"/>
          <cell r="BH903"/>
        </row>
        <row r="904">
          <cell r="G904" t="str">
            <v>1411/1</v>
          </cell>
          <cell r="H904"/>
          <cell r="I904"/>
          <cell r="J904">
            <v>15.15</v>
          </cell>
          <cell r="K904">
            <v>15.15</v>
          </cell>
          <cell r="L904"/>
          <cell r="M904"/>
          <cell r="N904" t="str">
            <v>ให้ชาวไร่เช่า</v>
          </cell>
          <cell r="O904"/>
          <cell r="P904"/>
          <cell r="Q904">
            <v>15.15</v>
          </cell>
          <cell r="R904"/>
          <cell r="S904"/>
          <cell r="T904"/>
          <cell r="U904"/>
          <cell r="V904"/>
          <cell r="W904">
            <v>0</v>
          </cell>
          <cell r="X904"/>
          <cell r="Y904"/>
          <cell r="Z904"/>
          <cell r="AA904"/>
          <cell r="AB904"/>
          <cell r="AC904"/>
          <cell r="AD904"/>
          <cell r="AE904"/>
          <cell r="AF904"/>
          <cell r="AG904">
            <v>0</v>
          </cell>
          <cell r="AH904"/>
          <cell r="AI904"/>
          <cell r="AJ904"/>
          <cell r="AK904"/>
          <cell r="AL904" t="str">
            <v>Fully</v>
          </cell>
          <cell r="AM904"/>
          <cell r="AN904">
            <v>0</v>
          </cell>
          <cell r="AO904">
            <v>0</v>
          </cell>
          <cell r="AP904"/>
          <cell r="AQ904">
            <v>0</v>
          </cell>
          <cell r="AR904"/>
          <cell r="AS904"/>
          <cell r="AT904"/>
          <cell r="AU904"/>
          <cell r="AV904"/>
          <cell r="AW904"/>
          <cell r="AX904"/>
          <cell r="AY904"/>
          <cell r="AZ904"/>
          <cell r="BA904"/>
          <cell r="BB904"/>
          <cell r="BC904"/>
          <cell r="BD904"/>
          <cell r="BE904"/>
          <cell r="BF904" t="str">
            <v>เหนียว</v>
          </cell>
          <cell r="BG904"/>
          <cell r="BH904"/>
        </row>
        <row r="905">
          <cell r="G905">
            <v>1412</v>
          </cell>
          <cell r="H905"/>
          <cell r="I905"/>
          <cell r="J905">
            <v>16.010000000000002</v>
          </cell>
          <cell r="K905">
            <v>16.010000000000002</v>
          </cell>
          <cell r="L905"/>
          <cell r="M905"/>
          <cell r="N905" t="str">
            <v>ให้ชาวไร่เช่า</v>
          </cell>
          <cell r="O905"/>
          <cell r="P905"/>
          <cell r="Q905">
            <v>16.010000000000002</v>
          </cell>
          <cell r="R905"/>
          <cell r="S905"/>
          <cell r="T905"/>
          <cell r="U905"/>
          <cell r="V905"/>
          <cell r="W905">
            <v>0</v>
          </cell>
          <cell r="X905"/>
          <cell r="Y905"/>
          <cell r="Z905"/>
          <cell r="AA905"/>
          <cell r="AB905"/>
          <cell r="AC905"/>
          <cell r="AD905"/>
          <cell r="AE905"/>
          <cell r="AF905"/>
          <cell r="AG905">
            <v>0</v>
          </cell>
          <cell r="AH905"/>
          <cell r="AI905"/>
          <cell r="AJ905"/>
          <cell r="AK905"/>
          <cell r="AL905" t="str">
            <v>Fully</v>
          </cell>
          <cell r="AM905"/>
          <cell r="AN905">
            <v>0</v>
          </cell>
          <cell r="AO905">
            <v>0</v>
          </cell>
          <cell r="AP905"/>
          <cell r="AQ905">
            <v>0</v>
          </cell>
          <cell r="AR905"/>
          <cell r="AS905"/>
          <cell r="AT905"/>
          <cell r="AU905"/>
          <cell r="AV905"/>
          <cell r="AW905"/>
          <cell r="AX905"/>
          <cell r="AY905"/>
          <cell r="AZ905"/>
          <cell r="BA905"/>
          <cell r="BB905"/>
          <cell r="BC905"/>
          <cell r="BD905"/>
          <cell r="BE905"/>
          <cell r="BF905" t="str">
            <v>เหนียว</v>
          </cell>
          <cell r="BG905"/>
          <cell r="BH905"/>
        </row>
        <row r="906">
          <cell r="G906">
            <v>1414</v>
          </cell>
          <cell r="H906"/>
          <cell r="I906"/>
          <cell r="J906">
            <v>19.670000000000002</v>
          </cell>
          <cell r="K906">
            <v>19.670000000000002</v>
          </cell>
          <cell r="L906"/>
          <cell r="M906"/>
          <cell r="N906" t="str">
            <v>ให้ชาวไร่เช่า</v>
          </cell>
          <cell r="O906"/>
          <cell r="P906"/>
          <cell r="Q906">
            <v>19.670000000000002</v>
          </cell>
          <cell r="R906"/>
          <cell r="S906"/>
          <cell r="T906"/>
          <cell r="U906"/>
          <cell r="V906"/>
          <cell r="W906">
            <v>0</v>
          </cell>
          <cell r="X906"/>
          <cell r="Y906"/>
          <cell r="Z906"/>
          <cell r="AA906"/>
          <cell r="AB906"/>
          <cell r="AC906"/>
          <cell r="AD906"/>
          <cell r="AE906"/>
          <cell r="AF906"/>
          <cell r="AG906">
            <v>0</v>
          </cell>
          <cell r="AH906"/>
          <cell r="AI906"/>
          <cell r="AJ906"/>
          <cell r="AK906"/>
          <cell r="AL906" t="str">
            <v>Fully</v>
          </cell>
          <cell r="AM906"/>
          <cell r="AN906">
            <v>0</v>
          </cell>
          <cell r="AO906">
            <v>0</v>
          </cell>
          <cell r="AP906"/>
          <cell r="AQ906">
            <v>0</v>
          </cell>
          <cell r="AR906"/>
          <cell r="AS906"/>
          <cell r="AT906"/>
          <cell r="AU906"/>
          <cell r="AV906"/>
          <cell r="AW906"/>
          <cell r="AX906"/>
          <cell r="AY906"/>
          <cell r="AZ906"/>
          <cell r="BA906"/>
          <cell r="BB906"/>
          <cell r="BC906"/>
          <cell r="BD906"/>
          <cell r="BE906"/>
          <cell r="BF906" t="str">
            <v>เหนียว</v>
          </cell>
          <cell r="BG906"/>
          <cell r="BH906"/>
        </row>
        <row r="907">
          <cell r="G907">
            <v>1415</v>
          </cell>
          <cell r="H907"/>
          <cell r="I907"/>
          <cell r="J907">
            <v>5.36</v>
          </cell>
          <cell r="K907">
            <v>5.36</v>
          </cell>
          <cell r="L907"/>
          <cell r="M907"/>
          <cell r="N907" t="str">
            <v>ให้ชาวไร่เช่า</v>
          </cell>
          <cell r="O907"/>
          <cell r="P907"/>
          <cell r="Q907">
            <v>5.36</v>
          </cell>
          <cell r="R907"/>
          <cell r="S907"/>
          <cell r="T907"/>
          <cell r="U907"/>
          <cell r="V907"/>
          <cell r="W907">
            <v>0</v>
          </cell>
          <cell r="X907"/>
          <cell r="Y907"/>
          <cell r="Z907"/>
          <cell r="AA907"/>
          <cell r="AB907"/>
          <cell r="AC907"/>
          <cell r="AD907"/>
          <cell r="AE907"/>
          <cell r="AF907"/>
          <cell r="AG907">
            <v>0</v>
          </cell>
          <cell r="AH907"/>
          <cell r="AI907"/>
          <cell r="AJ907"/>
          <cell r="AK907"/>
          <cell r="AL907" t="str">
            <v>Fully</v>
          </cell>
          <cell r="AM907"/>
          <cell r="AN907">
            <v>0</v>
          </cell>
          <cell r="AO907">
            <v>0</v>
          </cell>
          <cell r="AP907"/>
          <cell r="AQ907">
            <v>0</v>
          </cell>
          <cell r="AR907"/>
          <cell r="AS907"/>
          <cell r="AT907"/>
          <cell r="AU907"/>
          <cell r="AV907"/>
          <cell r="AW907"/>
          <cell r="AX907"/>
          <cell r="AY907"/>
          <cell r="AZ907"/>
          <cell r="BA907"/>
          <cell r="BB907"/>
          <cell r="BC907"/>
          <cell r="BD907"/>
          <cell r="BE907"/>
          <cell r="BF907" t="str">
            <v>เหนียว</v>
          </cell>
          <cell r="BG907"/>
          <cell r="BH907"/>
        </row>
        <row r="908">
          <cell r="G908">
            <v>1416</v>
          </cell>
          <cell r="H908"/>
          <cell r="I908"/>
          <cell r="J908">
            <v>42.01</v>
          </cell>
          <cell r="K908">
            <v>42.01</v>
          </cell>
          <cell r="L908"/>
          <cell r="M908"/>
          <cell r="N908" t="str">
            <v>ให้ชาวไร่เช่า</v>
          </cell>
          <cell r="O908"/>
          <cell r="P908"/>
          <cell r="Q908">
            <v>42.01</v>
          </cell>
          <cell r="R908"/>
          <cell r="S908"/>
          <cell r="T908"/>
          <cell r="U908"/>
          <cell r="V908"/>
          <cell r="W908">
            <v>0</v>
          </cell>
          <cell r="X908"/>
          <cell r="Y908"/>
          <cell r="Z908"/>
          <cell r="AA908"/>
          <cell r="AB908"/>
          <cell r="AC908"/>
          <cell r="AD908"/>
          <cell r="AE908"/>
          <cell r="AF908"/>
          <cell r="AG908">
            <v>0</v>
          </cell>
          <cell r="AH908"/>
          <cell r="AI908"/>
          <cell r="AJ908"/>
          <cell r="AK908"/>
          <cell r="AL908" t="str">
            <v>Sup</v>
          </cell>
          <cell r="AM908"/>
          <cell r="AN908">
            <v>0</v>
          </cell>
          <cell r="AO908">
            <v>0</v>
          </cell>
          <cell r="AP908"/>
          <cell r="AQ908">
            <v>0</v>
          </cell>
          <cell r="AR908"/>
          <cell r="AS908"/>
          <cell r="AT908"/>
          <cell r="AU908"/>
          <cell r="AV908"/>
          <cell r="AW908"/>
          <cell r="AX908"/>
          <cell r="AY908"/>
          <cell r="AZ908"/>
          <cell r="BA908"/>
          <cell r="BB908"/>
          <cell r="BC908"/>
          <cell r="BD908"/>
          <cell r="BE908"/>
          <cell r="BF908" t="str">
            <v>เหนียว</v>
          </cell>
          <cell r="BG908"/>
          <cell r="BH908"/>
        </row>
        <row r="909">
          <cell r="G909" t="str">
            <v>1416/1</v>
          </cell>
          <cell r="H909"/>
          <cell r="I909"/>
          <cell r="J909">
            <v>23.58</v>
          </cell>
          <cell r="K909">
            <v>23.58</v>
          </cell>
          <cell r="L909"/>
          <cell r="M909"/>
          <cell r="N909" t="str">
            <v>ให้ชาวไร่เช่า</v>
          </cell>
          <cell r="O909"/>
          <cell r="P909"/>
          <cell r="Q909">
            <v>23.58</v>
          </cell>
          <cell r="R909"/>
          <cell r="S909"/>
          <cell r="T909"/>
          <cell r="U909"/>
          <cell r="V909"/>
          <cell r="W909">
            <v>0</v>
          </cell>
          <cell r="X909"/>
          <cell r="Y909"/>
          <cell r="Z909"/>
          <cell r="AA909"/>
          <cell r="AB909"/>
          <cell r="AC909"/>
          <cell r="AD909"/>
          <cell r="AE909"/>
          <cell r="AF909"/>
          <cell r="AG909">
            <v>0</v>
          </cell>
          <cell r="AH909"/>
          <cell r="AI909"/>
          <cell r="AJ909"/>
          <cell r="AK909"/>
          <cell r="AL909" t="str">
            <v>Sup</v>
          </cell>
          <cell r="AM909"/>
          <cell r="AN909">
            <v>0</v>
          </cell>
          <cell r="AO909">
            <v>0</v>
          </cell>
          <cell r="AP909"/>
          <cell r="AQ909">
            <v>0</v>
          </cell>
          <cell r="AR909"/>
          <cell r="AS909"/>
          <cell r="AT909"/>
          <cell r="AU909"/>
          <cell r="AV909"/>
          <cell r="AW909"/>
          <cell r="AX909"/>
          <cell r="AY909"/>
          <cell r="AZ909"/>
          <cell r="BA909"/>
          <cell r="BB909"/>
          <cell r="BC909"/>
          <cell r="BD909"/>
          <cell r="BE909"/>
          <cell r="BF909" t="str">
            <v>เหนียว</v>
          </cell>
          <cell r="BG909"/>
          <cell r="BH909"/>
        </row>
        <row r="910">
          <cell r="G910"/>
          <cell r="H910"/>
          <cell r="I910"/>
          <cell r="J910">
            <v>10013.200000000001</v>
          </cell>
          <cell r="K910">
            <v>10331.08</v>
          </cell>
          <cell r="L910"/>
          <cell r="M910"/>
          <cell r="N910"/>
          <cell r="O910"/>
          <cell r="P910">
            <v>156.88999999999999</v>
          </cell>
          <cell r="Q910">
            <v>12.05</v>
          </cell>
          <cell r="R910">
            <v>2.3200000000000003</v>
          </cell>
          <cell r="S910">
            <v>155.02999999999997</v>
          </cell>
          <cell r="T910">
            <v>0</v>
          </cell>
          <cell r="U910">
            <v>10004.790000000001</v>
          </cell>
          <cell r="V910"/>
          <cell r="W910">
            <v>10159.820000000002</v>
          </cell>
          <cell r="X910">
            <v>120061.78500000003</v>
          </cell>
          <cell r="Y910">
            <v>12.000430293889229</v>
          </cell>
          <cell r="Z910">
            <v>4015509.9043000033</v>
          </cell>
          <cell r="AA910">
            <v>401.35873959373492</v>
          </cell>
          <cell r="AB910">
            <v>106172.33000000003</v>
          </cell>
          <cell r="AC910">
            <v>10.61214978025526</v>
          </cell>
          <cell r="AD910">
            <v>106756.00999999998</v>
          </cell>
          <cell r="AE910">
            <v>10.670489835368855</v>
          </cell>
          <cell r="AF910"/>
          <cell r="AG910">
            <v>9.4327133429827565</v>
          </cell>
          <cell r="AH910"/>
          <cell r="AI910"/>
          <cell r="AJ910"/>
          <cell r="AK910"/>
          <cell r="AL910"/>
          <cell r="AM910"/>
          <cell r="AN910">
            <v>2970280</v>
          </cell>
          <cell r="AO910">
            <v>842332.89000000013</v>
          </cell>
          <cell r="AP910"/>
          <cell r="AQ910"/>
          <cell r="AR910"/>
          <cell r="AS910">
            <v>193.01999999999998</v>
          </cell>
          <cell r="AT910">
            <v>577.32999999999993</v>
          </cell>
          <cell r="AU910">
            <v>151.45000000000002</v>
          </cell>
          <cell r="AV910">
            <v>18.5</v>
          </cell>
          <cell r="AW910">
            <v>9064.49</v>
          </cell>
          <cell r="AX910"/>
          <cell r="AY910">
            <v>0</v>
          </cell>
          <cell r="AZ910"/>
          <cell r="BA910"/>
          <cell r="BB910"/>
          <cell r="BC910"/>
          <cell r="BD910"/>
          <cell r="BE910"/>
          <cell r="BF910"/>
          <cell r="BG910"/>
          <cell r="BH910"/>
        </row>
        <row r="911">
          <cell r="T911"/>
          <cell r="X911"/>
          <cell r="BC911"/>
        </row>
        <row r="912">
          <cell r="Q912"/>
          <cell r="R912"/>
          <cell r="S912"/>
          <cell r="T912"/>
          <cell r="U912"/>
          <cell r="V912"/>
          <cell r="W912">
            <v>423.31999999999994</v>
          </cell>
          <cell r="X912"/>
          <cell r="Y912"/>
          <cell r="Z912"/>
          <cell r="AA912"/>
          <cell r="AB912"/>
          <cell r="AC912"/>
          <cell r="AD912"/>
          <cell r="AE912"/>
          <cell r="AF912"/>
          <cell r="AG912"/>
          <cell r="AH912"/>
        </row>
        <row r="913">
          <cell r="P913"/>
          <cell r="U913"/>
          <cell r="V913"/>
          <cell r="W913"/>
          <cell r="Y913"/>
          <cell r="Z913"/>
          <cell r="AB913"/>
          <cell r="AC913"/>
          <cell r="AD913"/>
          <cell r="AE913"/>
          <cell r="AF913"/>
          <cell r="AG913"/>
          <cell r="AH913"/>
          <cell r="AJ913"/>
          <cell r="AK913"/>
          <cell r="AS913">
            <v>193.01999999999998</v>
          </cell>
          <cell r="AT913">
            <v>577.32999999999993</v>
          </cell>
          <cell r="AU913">
            <v>151.45000000000002</v>
          </cell>
          <cell r="AV913">
            <v>18.5</v>
          </cell>
          <cell r="AW913">
            <v>9039.2000000000007</v>
          </cell>
        </row>
        <row r="914">
          <cell r="T914">
            <v>0.69555286700381369</v>
          </cell>
          <cell r="U914">
            <v>7025.3899999999976</v>
          </cell>
          <cell r="W914">
            <v>287</v>
          </cell>
          <cell r="AW914">
            <v>96.03</v>
          </cell>
          <cell r="AX914" t="str">
            <v>น้ำหยด Fix</v>
          </cell>
        </row>
        <row r="915">
          <cell r="U915">
            <v>3075.0499999999993</v>
          </cell>
          <cell r="V915"/>
          <cell r="W915"/>
          <cell r="Y915"/>
          <cell r="Z915"/>
          <cell r="AB915"/>
          <cell r="AC915"/>
          <cell r="AD915"/>
          <cell r="AE915"/>
          <cell r="AF915"/>
          <cell r="AG915"/>
          <cell r="AW915">
            <v>17.54</v>
          </cell>
        </row>
        <row r="916">
          <cell r="T916"/>
          <cell r="U916">
            <v>10100.439999999997</v>
          </cell>
          <cell r="V916"/>
          <cell r="W916"/>
          <cell r="Y916"/>
          <cell r="Z916"/>
          <cell r="AB916"/>
          <cell r="AC916"/>
          <cell r="AD916"/>
          <cell r="AE916"/>
          <cell r="AF916"/>
          <cell r="AG916"/>
          <cell r="AW916">
            <v>25.36</v>
          </cell>
          <cell r="AY916" t="str">
            <v>ตอบโซล่า</v>
          </cell>
        </row>
        <row r="917">
          <cell r="U917"/>
          <cell r="V917"/>
          <cell r="W917"/>
          <cell r="Y917"/>
          <cell r="Z917"/>
          <cell r="AB917"/>
          <cell r="AC917"/>
          <cell r="AD917"/>
          <cell r="AE917"/>
          <cell r="AF917"/>
          <cell r="AG917"/>
        </row>
        <row r="918">
          <cell r="U918"/>
          <cell r="V918"/>
          <cell r="W918"/>
          <cell r="Y918"/>
          <cell r="Z918"/>
          <cell r="AB918"/>
          <cell r="AC918"/>
          <cell r="AD918"/>
          <cell r="AE918"/>
          <cell r="AF918"/>
          <cell r="AG918"/>
        </row>
        <row r="919">
          <cell r="U919"/>
          <cell r="V919"/>
          <cell r="W919"/>
          <cell r="Y919"/>
          <cell r="Z919"/>
          <cell r="AB919"/>
          <cell r="AC919"/>
          <cell r="AD919"/>
          <cell r="AE919"/>
          <cell r="AF919"/>
          <cell r="AG919"/>
          <cell r="AS919"/>
        </row>
        <row r="920">
          <cell r="T920"/>
          <cell r="U920">
            <v>36.020000000000003</v>
          </cell>
        </row>
        <row r="921">
          <cell r="U921">
            <v>9968.77</v>
          </cell>
          <cell r="AH921"/>
        </row>
        <row r="923">
          <cell r="AH923"/>
        </row>
        <row r="934">
          <cell r="T934"/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แยกประเภท"/>
      <sheetName val="Sheet2"/>
      <sheetName val="สรุป รายไร่"/>
      <sheetName val="สรุปเกรดตามประเภทอ้อย"/>
      <sheetName val="Sheet7"/>
      <sheetName val="รายละเอียดรายแปลง"/>
      <sheetName val="ตามงาน"/>
      <sheetName val="Sheet3"/>
      <sheetName val="Sheet4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M1">
            <v>6</v>
          </cell>
        </row>
        <row r="2">
          <cell r="J2">
            <v>243120</v>
          </cell>
          <cell r="M2" t="str">
            <v>การวัดความเจริญเติบโตของอ้อย เดือนกรกฏาคม 65                            กำหนดวัดเสร็จ  31 กรกฎาคม    65</v>
          </cell>
        </row>
        <row r="3">
          <cell r="D3" t="str">
            <v>พื้นที่65/66  เดือนกรกฎาคม  2565</v>
          </cell>
          <cell r="M3" t="str">
            <v>จุดที่ 1</v>
          </cell>
          <cell r="R3" t="str">
            <v>จุดที่ 2</v>
          </cell>
          <cell r="W3" t="str">
            <v>จุดที่ 3</v>
          </cell>
          <cell r="AB3" t="str">
            <v>เฉลี่ย วัดอ้อย  31 กรกฎาคม 65</v>
          </cell>
          <cell r="AI3" t="str">
            <v>ประเมินผลผลิต</v>
          </cell>
          <cell r="AQ3" t="str">
            <v>หัวหน้าไร่ประเมิน</v>
          </cell>
        </row>
        <row r="4">
          <cell r="D4" t="str">
            <v>ไร่หนองปรือ</v>
          </cell>
          <cell r="M4" t="str">
            <v>ความสูงเฉลี่ย(ม.)</v>
          </cell>
          <cell r="N4" t="str">
            <v>ขนาดลำ</v>
          </cell>
          <cell r="O4" t="str">
            <v>จำนวนลำ (ระยะ5 ม.)</v>
          </cell>
          <cell r="Q4" t="str">
            <v>จำนวน</v>
          </cell>
          <cell r="R4" t="str">
            <v>ความสูงเฉลี่ย(ม.)</v>
          </cell>
          <cell r="S4" t="str">
            <v>ขนาดลำ</v>
          </cell>
          <cell r="T4" t="str">
            <v>จำนวนลำ (ระยะ 5 ม.)</v>
          </cell>
          <cell r="V4" t="str">
            <v>จำนวนลำ/ไร่</v>
          </cell>
          <cell r="W4" t="str">
            <v>ความสูงเฉลี่ย(ม.)</v>
          </cell>
          <cell r="X4" t="str">
            <v>ขนาดลำ</v>
          </cell>
          <cell r="Y4" t="str">
            <v>จำนวนลำ (ระยะ 5 ม.)</v>
          </cell>
          <cell r="AA4" t="str">
            <v>จำนวนลำ/ไร่</v>
          </cell>
          <cell r="AB4" t="str">
            <v>ความสูงเฉลี่ย(ม.)</v>
          </cell>
          <cell r="AC4" t="str">
            <v>ขนาดลำ</v>
          </cell>
          <cell r="AD4" t="str">
            <v>จำนวนลำ (ระยะ 5 ม.)</v>
          </cell>
          <cell r="AF4" t="str">
            <v>จำนวนลำ/ไร่</v>
          </cell>
          <cell r="AG4" t="str">
            <v>จำนวนลำ/ไร่</v>
          </cell>
          <cell r="AH4" t="str">
            <v>พื้นที่</v>
          </cell>
          <cell r="AI4" t="str">
            <v>น้ำหนักลำ</v>
          </cell>
          <cell r="AO4" t="str">
            <v>ประเมิน ณ เดือก.ค.65</v>
          </cell>
          <cell r="AQ4" t="str">
            <v>ประเมิน ณ เข้าหีบ</v>
          </cell>
          <cell r="AU4" t="str">
            <v>เกรด</v>
          </cell>
        </row>
        <row r="5">
          <cell r="D5" t="str">
            <v>รหัสแปลง</v>
          </cell>
          <cell r="E5" t="str">
            <v>ประเภทอ้อย</v>
          </cell>
          <cell r="F5" t="str">
            <v>ประเภทอ้อย</v>
          </cell>
          <cell r="G5" t="str">
            <v>พท.อ้อย</v>
          </cell>
          <cell r="H5" t="str">
            <v>ว/ด/ป ปลูก-ตัด</v>
          </cell>
          <cell r="I5" t="str">
            <v>พันธุ์อ้อย</v>
          </cell>
          <cell r="J5" t="str">
            <v>ดิน</v>
          </cell>
          <cell r="K5" t="str">
            <v>ระยะ
ร่อง</v>
          </cell>
          <cell r="L5" t="str">
            <v>อายุ
อ้อย</v>
          </cell>
          <cell r="M5" t="str">
            <v>ความสูงเฉลี่ย(ม.)</v>
          </cell>
          <cell r="N5" t="str">
            <v>ขนาดลำ</v>
          </cell>
          <cell r="O5" t="str">
            <v>แถวที่ 1</v>
          </cell>
          <cell r="P5" t="str">
            <v>แถวที่ 2</v>
          </cell>
          <cell r="Q5" t="str">
            <v>จำนวนลำ/ไร่</v>
          </cell>
          <cell r="R5" t="str">
            <v>ความสูงเฉลี่ย(ม.)</v>
          </cell>
          <cell r="S5" t="str">
            <v>ขนาดลำ</v>
          </cell>
          <cell r="T5" t="str">
            <v>แถวที่ 1</v>
          </cell>
          <cell r="U5" t="str">
            <v>แถวที่ 2</v>
          </cell>
          <cell r="V5" t="str">
            <v>จำนวนลำ/ไร่</v>
          </cell>
          <cell r="W5" t="str">
            <v>ความสูงเฉลี่ย(ม.)</v>
          </cell>
          <cell r="X5" t="str">
            <v>ขนาดลำ</v>
          </cell>
          <cell r="Y5" t="str">
            <v>แถวที่ 1</v>
          </cell>
          <cell r="Z5" t="str">
            <v>แถวที่ 2</v>
          </cell>
          <cell r="AA5" t="str">
            <v>จำนวนลำ/ไร่</v>
          </cell>
          <cell r="AB5" t="str">
            <v>ความสูงเฉลี่ย(ม.)</v>
          </cell>
          <cell r="AC5" t="str">
            <v>ขนาดลำ</v>
          </cell>
          <cell r="AD5" t="str">
            <v>แถวที่ 1</v>
          </cell>
          <cell r="AE5" t="str">
            <v>แถวที่ 2</v>
          </cell>
          <cell r="AF5" t="str">
            <v>จำนวนลำ/ไร่</v>
          </cell>
          <cell r="AG5" t="str">
            <v>(ตาม%เสียหาย)</v>
          </cell>
          <cell r="AH5" t="str">
            <v>เสียหาย
(ไร่)</v>
          </cell>
          <cell r="AI5" t="str">
            <v>ปริมาตรอ้อย
 =V</v>
          </cell>
          <cell r="AJ5" t="str">
            <v>น้ำหนัก =M</v>
          </cell>
          <cell r="AK5" t="str">
            <v>ตัน/ไร่ (พท.เต็ม)</v>
          </cell>
          <cell r="AL5" t="str">
            <v>ตัน
 (พท.เต็ม)</v>
          </cell>
          <cell r="AM5" t="str">
            <v>ตัน/ไร่ 
(พท.เสียหาย)</v>
          </cell>
          <cell r="AN5" t="str">
            <v>ตัน
 (พท.เสียหาย)</v>
          </cell>
          <cell r="AO5" t="str">
            <v>ตัน</v>
          </cell>
          <cell r="AP5" t="str">
            <v>ตัน/ไร่</v>
          </cell>
          <cell r="AQ5" t="str">
            <v>ตัน</v>
          </cell>
          <cell r="AR5" t="str">
            <v>ตัน/ไร่</v>
          </cell>
          <cell r="AS5" t="str">
            <v>ตัน</v>
          </cell>
          <cell r="AT5" t="str">
            <v>ตัน/ไร่</v>
          </cell>
          <cell r="AU5" t="str">
            <v>เกรด</v>
          </cell>
        </row>
        <row r="6">
          <cell r="D6">
            <v>601</v>
          </cell>
          <cell r="E6" t="str">
            <v>อ้อยน้ำราด</v>
          </cell>
          <cell r="F6" t="str">
            <v>อ้อยปลูก</v>
          </cell>
          <cell r="G6">
            <v>25.29</v>
          </cell>
          <cell r="H6">
            <v>242920</v>
          </cell>
          <cell r="I6" t="str">
            <v>KK-3,MPT-618</v>
          </cell>
          <cell r="J6" t="str">
            <v>เหนียว</v>
          </cell>
          <cell r="K6">
            <v>1.85</v>
          </cell>
          <cell r="L6">
            <v>6.666666666666667</v>
          </cell>
          <cell r="M6">
            <v>1.2</v>
          </cell>
          <cell r="N6">
            <v>3</v>
          </cell>
          <cell r="O6">
            <v>56</v>
          </cell>
          <cell r="P6">
            <v>71</v>
          </cell>
          <cell r="Q6">
            <v>10983.783783783783</v>
          </cell>
          <cell r="R6">
            <v>0.9</v>
          </cell>
          <cell r="S6">
            <v>2.8</v>
          </cell>
          <cell r="T6">
            <v>53</v>
          </cell>
          <cell r="U6">
            <v>47</v>
          </cell>
          <cell r="V6">
            <v>8648.6486486486483</v>
          </cell>
          <cell r="W6">
            <v>1.05</v>
          </cell>
          <cell r="X6">
            <v>3.1</v>
          </cell>
          <cell r="Y6">
            <v>37</v>
          </cell>
          <cell r="Z6">
            <v>59</v>
          </cell>
          <cell r="AA6">
            <v>8302.7027027027034</v>
          </cell>
          <cell r="AB6">
            <v>1.05</v>
          </cell>
          <cell r="AC6">
            <v>2.9666666666666668</v>
          </cell>
          <cell r="AD6">
            <v>48.666666666666664</v>
          </cell>
          <cell r="AE6">
            <v>59</v>
          </cell>
          <cell r="AF6">
            <v>9311.7117117117123</v>
          </cell>
          <cell r="AG6">
            <v>0</v>
          </cell>
          <cell r="AI6">
            <v>725.43158333333349</v>
          </cell>
          <cell r="AJ6">
            <v>0.76540286357500009</v>
          </cell>
          <cell r="AK6">
            <v>7.1272108089290107</v>
          </cell>
          <cell r="AL6">
            <v>180.24716135781466</v>
          </cell>
          <cell r="AM6">
            <v>7.1272108089290107</v>
          </cell>
          <cell r="AN6">
            <v>180.24716135781466</v>
          </cell>
          <cell r="AQ6">
            <v>303.48</v>
          </cell>
          <cell r="AR6">
            <v>12</v>
          </cell>
          <cell r="AU6" t="str">
            <v>C</v>
          </cell>
        </row>
        <row r="7">
          <cell r="D7">
            <v>604</v>
          </cell>
          <cell r="E7" t="str">
            <v>อ้อยน้ำราด</v>
          </cell>
          <cell r="F7" t="str">
            <v>อ้อยปลูก</v>
          </cell>
          <cell r="G7">
            <v>11.75</v>
          </cell>
          <cell r="H7">
            <v>242910</v>
          </cell>
          <cell r="I7" t="str">
            <v>KK-3</v>
          </cell>
          <cell r="J7" t="str">
            <v>เหนียว</v>
          </cell>
          <cell r="K7">
            <v>1.85</v>
          </cell>
          <cell r="L7">
            <v>7</v>
          </cell>
          <cell r="M7">
            <v>1.2</v>
          </cell>
          <cell r="N7">
            <v>2.6</v>
          </cell>
          <cell r="O7">
            <v>72</v>
          </cell>
          <cell r="P7">
            <v>62</v>
          </cell>
          <cell r="Q7">
            <v>11589.18918918919</v>
          </cell>
          <cell r="R7">
            <v>1.4</v>
          </cell>
          <cell r="S7">
            <v>3</v>
          </cell>
          <cell r="T7">
            <v>60</v>
          </cell>
          <cell r="U7">
            <v>64</v>
          </cell>
          <cell r="V7">
            <v>10724.324324324325</v>
          </cell>
          <cell r="W7">
            <v>1.35</v>
          </cell>
          <cell r="X7">
            <v>2.7</v>
          </cell>
          <cell r="Y7">
            <v>44</v>
          </cell>
          <cell r="Z7">
            <v>74</v>
          </cell>
          <cell r="AA7">
            <v>10205.405405405405</v>
          </cell>
          <cell r="AB7">
            <v>1.3166666666666667</v>
          </cell>
          <cell r="AC7">
            <v>2.7666666666666671</v>
          </cell>
          <cell r="AD7">
            <v>58.666666666666664</v>
          </cell>
          <cell r="AE7">
            <v>66.666666666666671</v>
          </cell>
          <cell r="AF7">
            <v>10839.639639639639</v>
          </cell>
          <cell r="AG7">
            <v>0</v>
          </cell>
          <cell r="AI7">
            <v>791.15062037037058</v>
          </cell>
          <cell r="AJ7">
            <v>0.83474301955277797</v>
          </cell>
          <cell r="AK7">
            <v>9.0483135236567769</v>
          </cell>
          <cell r="AL7">
            <v>106.31768390296713</v>
          </cell>
          <cell r="AM7">
            <v>9.0483135236567769</v>
          </cell>
          <cell r="AN7">
            <v>106.31768390296713</v>
          </cell>
          <cell r="AQ7">
            <v>141</v>
          </cell>
          <cell r="AR7">
            <v>12</v>
          </cell>
          <cell r="AU7" t="str">
            <v>C</v>
          </cell>
        </row>
        <row r="8">
          <cell r="D8">
            <v>605</v>
          </cell>
          <cell r="E8" t="str">
            <v>อ้อยน้ำราด</v>
          </cell>
          <cell r="F8" t="str">
            <v>อ้อยปลูก</v>
          </cell>
          <cell r="G8">
            <v>15.6</v>
          </cell>
          <cell r="H8">
            <v>242910</v>
          </cell>
          <cell r="I8" t="str">
            <v>KK-3</v>
          </cell>
          <cell r="J8" t="str">
            <v>เหนียว</v>
          </cell>
          <cell r="K8">
            <v>1.85</v>
          </cell>
          <cell r="L8">
            <v>7</v>
          </cell>
          <cell r="M8">
            <v>1.1499999999999999</v>
          </cell>
          <cell r="N8">
            <v>2.8</v>
          </cell>
          <cell r="O8">
            <v>46</v>
          </cell>
          <cell r="P8">
            <v>45</v>
          </cell>
          <cell r="Q8">
            <v>7870.27027027027</v>
          </cell>
          <cell r="R8">
            <v>1.3</v>
          </cell>
          <cell r="S8">
            <v>2.5</v>
          </cell>
          <cell r="T8">
            <v>57</v>
          </cell>
          <cell r="U8">
            <v>70</v>
          </cell>
          <cell r="V8">
            <v>10983.783783783783</v>
          </cell>
          <cell r="W8">
            <v>1.4</v>
          </cell>
          <cell r="X8">
            <v>2.5</v>
          </cell>
          <cell r="Y8">
            <v>51</v>
          </cell>
          <cell r="Z8">
            <v>49</v>
          </cell>
          <cell r="AA8">
            <v>8648.6486486486483</v>
          </cell>
          <cell r="AB8">
            <v>1.2833333333333334</v>
          </cell>
          <cell r="AC8">
            <v>2.6</v>
          </cell>
          <cell r="AD8">
            <v>51.333333333333336</v>
          </cell>
          <cell r="AE8">
            <v>54.666666666666664</v>
          </cell>
          <cell r="AF8">
            <v>9167.5675675675666</v>
          </cell>
          <cell r="AG8">
            <v>0</v>
          </cell>
          <cell r="AI8">
            <v>681.01366666666672</v>
          </cell>
          <cell r="AJ8">
            <v>0.71853751970000002</v>
          </cell>
          <cell r="AK8">
            <v>6.587241261682161</v>
          </cell>
          <cell r="AL8">
            <v>102.76096368224171</v>
          </cell>
          <cell r="AM8">
            <v>6.587241261682161</v>
          </cell>
          <cell r="AN8">
            <v>102.76096368224171</v>
          </cell>
          <cell r="AQ8">
            <v>187.2</v>
          </cell>
          <cell r="AR8">
            <v>12</v>
          </cell>
          <cell r="AU8" t="str">
            <v>C</v>
          </cell>
        </row>
        <row r="9">
          <cell r="D9">
            <v>606</v>
          </cell>
          <cell r="E9" t="str">
            <v>อ้อยน้ำราด</v>
          </cell>
          <cell r="F9" t="str">
            <v>อ้อยปลูก</v>
          </cell>
          <cell r="G9">
            <v>11.19</v>
          </cell>
          <cell r="H9">
            <v>242910</v>
          </cell>
          <cell r="I9" t="str">
            <v>KK-3</v>
          </cell>
          <cell r="J9" t="str">
            <v>เหนียว</v>
          </cell>
          <cell r="K9">
            <v>1.85</v>
          </cell>
          <cell r="L9">
            <v>7</v>
          </cell>
          <cell r="M9">
            <v>1.35</v>
          </cell>
          <cell r="N9">
            <v>3.2</v>
          </cell>
          <cell r="O9">
            <v>54</v>
          </cell>
          <cell r="P9">
            <v>55</v>
          </cell>
          <cell r="Q9">
            <v>9427.0270270270266</v>
          </cell>
          <cell r="R9">
            <v>1.2</v>
          </cell>
          <cell r="S9">
            <v>3.1</v>
          </cell>
          <cell r="T9">
            <v>52</v>
          </cell>
          <cell r="U9">
            <v>48</v>
          </cell>
          <cell r="V9">
            <v>8648.6486486486483</v>
          </cell>
          <cell r="W9">
            <v>1.4</v>
          </cell>
          <cell r="X9">
            <v>3</v>
          </cell>
          <cell r="Y9">
            <v>72</v>
          </cell>
          <cell r="Z9">
            <v>65</v>
          </cell>
          <cell r="AA9">
            <v>11848.648648648648</v>
          </cell>
          <cell r="AB9">
            <v>1.3166666666666667</v>
          </cell>
          <cell r="AC9">
            <v>3.1</v>
          </cell>
          <cell r="AD9">
            <v>59.333333333333336</v>
          </cell>
          <cell r="AE9">
            <v>56</v>
          </cell>
          <cell r="AF9">
            <v>9974.7747747747726</v>
          </cell>
          <cell r="AG9">
            <v>0</v>
          </cell>
          <cell r="AI9">
            <v>993.27358333333336</v>
          </cell>
          <cell r="AJ9">
            <v>1.0480029577749999</v>
          </cell>
          <cell r="AK9">
            <v>10.453593467103419</v>
          </cell>
          <cell r="AL9">
            <v>116.97571089688725</v>
          </cell>
          <cell r="AM9">
            <v>10.453593467103419</v>
          </cell>
          <cell r="AN9">
            <v>116.97571089688725</v>
          </cell>
          <cell r="AQ9">
            <v>134.28</v>
          </cell>
          <cell r="AR9">
            <v>12</v>
          </cell>
          <cell r="AU9" t="str">
            <v>C</v>
          </cell>
        </row>
        <row r="10">
          <cell r="D10">
            <v>617</v>
          </cell>
          <cell r="E10" t="str">
            <v>อ้อยน้ำราด</v>
          </cell>
          <cell r="F10" t="str">
            <v>อ้อยปลูก</v>
          </cell>
          <cell r="G10">
            <v>52</v>
          </cell>
          <cell r="H10">
            <v>242936</v>
          </cell>
          <cell r="I10" t="str">
            <v>CSB 2012-07</v>
          </cell>
          <cell r="J10" t="str">
            <v>เหนียว</v>
          </cell>
          <cell r="K10">
            <v>1.85</v>
          </cell>
          <cell r="L10">
            <v>6.1333333333333337</v>
          </cell>
          <cell r="M10">
            <v>1.35</v>
          </cell>
          <cell r="N10">
            <v>2.4</v>
          </cell>
          <cell r="O10">
            <v>51</v>
          </cell>
          <cell r="P10">
            <v>54</v>
          </cell>
          <cell r="Q10">
            <v>9081.0810810810817</v>
          </cell>
          <cell r="R10">
            <v>1.5</v>
          </cell>
          <cell r="S10">
            <v>2.9</v>
          </cell>
          <cell r="T10">
            <v>67</v>
          </cell>
          <cell r="U10">
            <v>67</v>
          </cell>
          <cell r="V10">
            <v>11589.18918918919</v>
          </cell>
          <cell r="W10">
            <v>1.65</v>
          </cell>
          <cell r="X10">
            <v>2.9</v>
          </cell>
          <cell r="Y10">
            <v>55</v>
          </cell>
          <cell r="Z10">
            <v>67</v>
          </cell>
          <cell r="AA10">
            <v>10551.351351351352</v>
          </cell>
          <cell r="AB10">
            <v>1.5</v>
          </cell>
          <cell r="AC10">
            <v>2.7333333333333329</v>
          </cell>
          <cell r="AD10">
            <v>57.666666666666664</v>
          </cell>
          <cell r="AE10">
            <v>62.666666666666664</v>
          </cell>
          <cell r="AF10">
            <v>10407.20720720721</v>
          </cell>
          <cell r="AG10">
            <v>9.6153846153846168</v>
          </cell>
          <cell r="AH10">
            <v>5</v>
          </cell>
          <cell r="AI10">
            <v>879.72333333333324</v>
          </cell>
          <cell r="AJ10">
            <v>0.96998294733333335</v>
          </cell>
          <cell r="AK10">
            <v>10.094813520355558</v>
          </cell>
          <cell r="AL10">
            <v>524.93030305848902</v>
          </cell>
          <cell r="AM10">
            <v>9.1241583741675232</v>
          </cell>
          <cell r="AN10">
            <v>474.45623545671123</v>
          </cell>
          <cell r="AQ10">
            <v>624</v>
          </cell>
          <cell r="AR10">
            <v>12</v>
          </cell>
          <cell r="AU10" t="str">
            <v>C</v>
          </cell>
        </row>
        <row r="11">
          <cell r="D11">
            <v>618</v>
          </cell>
          <cell r="E11" t="str">
            <v>อ้อยตอ 1</v>
          </cell>
          <cell r="F11" t="str">
            <v>อ้อยตอ</v>
          </cell>
          <cell r="G11">
            <v>61.2</v>
          </cell>
          <cell r="H11">
            <v>242897</v>
          </cell>
          <cell r="I11" t="str">
            <v>KK-3/PK3</v>
          </cell>
          <cell r="J11" t="str">
            <v>เหนียว</v>
          </cell>
          <cell r="K11">
            <v>1.85</v>
          </cell>
          <cell r="L11">
            <v>7.4333333333333336</v>
          </cell>
          <cell r="M11">
            <v>1.55</v>
          </cell>
          <cell r="N11">
            <v>2.9</v>
          </cell>
          <cell r="O11">
            <v>65</v>
          </cell>
          <cell r="P11">
            <v>73</v>
          </cell>
          <cell r="Q11">
            <v>11935.135135135135</v>
          </cell>
          <cell r="R11">
            <v>1.6</v>
          </cell>
          <cell r="S11">
            <v>3.3</v>
          </cell>
          <cell r="T11">
            <v>67</v>
          </cell>
          <cell r="U11">
            <v>69</v>
          </cell>
          <cell r="V11">
            <v>11762.162162162162</v>
          </cell>
          <cell r="W11">
            <v>1.35</v>
          </cell>
          <cell r="X11">
            <v>3</v>
          </cell>
          <cell r="Y11">
            <v>61</v>
          </cell>
          <cell r="Z11">
            <v>56</v>
          </cell>
          <cell r="AA11">
            <v>10118.918918918918</v>
          </cell>
          <cell r="AB11">
            <v>1.5</v>
          </cell>
          <cell r="AC11">
            <v>3.0666666666666664</v>
          </cell>
          <cell r="AD11">
            <v>64.333333333333329</v>
          </cell>
          <cell r="AE11">
            <v>66</v>
          </cell>
          <cell r="AF11">
            <v>11272.072072072071</v>
          </cell>
          <cell r="AG11">
            <v>4.9019607843137258</v>
          </cell>
          <cell r="AH11">
            <v>3</v>
          </cell>
          <cell r="AI11">
            <v>1107.3733333333332</v>
          </cell>
          <cell r="AJ11">
            <v>1.2209898373333332</v>
          </cell>
          <cell r="AK11">
            <v>13.763085445688887</v>
          </cell>
          <cell r="AL11">
            <v>842.3008292761599</v>
          </cell>
          <cell r="AM11">
            <v>13.088424394429628</v>
          </cell>
          <cell r="AN11">
            <v>801.0115729390933</v>
          </cell>
          <cell r="AQ11">
            <v>612</v>
          </cell>
          <cell r="AR11">
            <v>10</v>
          </cell>
          <cell r="AU11" t="str">
            <v>B</v>
          </cell>
        </row>
        <row r="12">
          <cell r="D12">
            <v>620</v>
          </cell>
          <cell r="E12" t="str">
            <v>อ้อยตอ 2</v>
          </cell>
          <cell r="F12" t="str">
            <v>อ้อยตอ</v>
          </cell>
          <cell r="G12">
            <v>80.7</v>
          </cell>
          <cell r="H12">
            <v>242901</v>
          </cell>
          <cell r="I12" t="str">
            <v>KK-3</v>
          </cell>
          <cell r="J12" t="str">
            <v>เหนียว</v>
          </cell>
          <cell r="K12">
            <v>1.85</v>
          </cell>
          <cell r="L12">
            <v>7.3</v>
          </cell>
          <cell r="M12">
            <v>1.6</v>
          </cell>
          <cell r="N12">
            <v>3</v>
          </cell>
          <cell r="O12">
            <v>59</v>
          </cell>
          <cell r="P12">
            <v>59</v>
          </cell>
          <cell r="Q12">
            <v>10205.405405405405</v>
          </cell>
          <cell r="R12">
            <v>1.7</v>
          </cell>
          <cell r="S12">
            <v>3</v>
          </cell>
          <cell r="T12">
            <v>58</v>
          </cell>
          <cell r="U12">
            <v>57</v>
          </cell>
          <cell r="V12">
            <v>9945.9459459459467</v>
          </cell>
          <cell r="W12">
            <v>1.4</v>
          </cell>
          <cell r="X12">
            <v>3.4</v>
          </cell>
          <cell r="Y12">
            <v>70</v>
          </cell>
          <cell r="Z12">
            <v>57</v>
          </cell>
          <cell r="AA12">
            <v>10983.783783783783</v>
          </cell>
          <cell r="AB12">
            <v>1.5666666666666664</v>
          </cell>
          <cell r="AC12">
            <v>3.1333333333333333</v>
          </cell>
          <cell r="AD12">
            <v>62.333333333333336</v>
          </cell>
          <cell r="AE12">
            <v>57.666666666666664</v>
          </cell>
          <cell r="AF12">
            <v>10378.378378378378</v>
          </cell>
          <cell r="AG12">
            <v>0</v>
          </cell>
          <cell r="AI12">
            <v>1207.4230370370369</v>
          </cell>
          <cell r="AJ12">
            <v>1.331304640637037</v>
          </cell>
          <cell r="AK12">
            <v>13.816783297422221</v>
          </cell>
          <cell r="AL12">
            <v>1115.0144121019732</v>
          </cell>
          <cell r="AM12">
            <v>13.816783297422221</v>
          </cell>
          <cell r="AN12">
            <v>1115.0144121019732</v>
          </cell>
          <cell r="AQ12">
            <v>1049.1000000000001</v>
          </cell>
          <cell r="AR12">
            <v>13</v>
          </cell>
          <cell r="AU12" t="str">
            <v>A</v>
          </cell>
        </row>
        <row r="13">
          <cell r="D13">
            <v>632</v>
          </cell>
          <cell r="E13" t="str">
            <v>อ้อยตอ 2</v>
          </cell>
          <cell r="F13" t="str">
            <v>อ้อยตอ</v>
          </cell>
          <cell r="G13">
            <v>21.91</v>
          </cell>
          <cell r="H13">
            <v>242907</v>
          </cell>
          <cell r="I13" t="str">
            <v>KK-3</v>
          </cell>
          <cell r="J13" t="str">
            <v>เหนียว</v>
          </cell>
          <cell r="K13">
            <v>1.65</v>
          </cell>
          <cell r="L13">
            <v>7.1</v>
          </cell>
          <cell r="M13">
            <v>1.45</v>
          </cell>
          <cell r="N13">
            <v>3</v>
          </cell>
          <cell r="O13">
            <v>66</v>
          </cell>
          <cell r="P13">
            <v>64</v>
          </cell>
          <cell r="Q13">
            <v>12606.060606060606</v>
          </cell>
          <cell r="R13">
            <v>1.6</v>
          </cell>
          <cell r="S13">
            <v>2.8</v>
          </cell>
          <cell r="T13">
            <v>53</v>
          </cell>
          <cell r="U13">
            <v>62</v>
          </cell>
          <cell r="V13">
            <v>11151.515151515152</v>
          </cell>
          <cell r="W13">
            <v>1.25</v>
          </cell>
          <cell r="X13">
            <v>3</v>
          </cell>
          <cell r="Y13">
            <v>56</v>
          </cell>
          <cell r="Z13">
            <v>60</v>
          </cell>
          <cell r="AA13">
            <v>11248.484848484848</v>
          </cell>
          <cell r="AB13">
            <v>1.4333333333333333</v>
          </cell>
          <cell r="AC13">
            <v>2.9333333333333336</v>
          </cell>
          <cell r="AD13">
            <v>58.333333333333336</v>
          </cell>
          <cell r="AE13">
            <v>62</v>
          </cell>
          <cell r="AF13">
            <v>11668.686868686869</v>
          </cell>
          <cell r="AG13">
            <v>4.5641259698767689</v>
          </cell>
          <cell r="AH13">
            <v>1</v>
          </cell>
          <cell r="AI13">
            <v>968.14340740740772</v>
          </cell>
          <cell r="AJ13">
            <v>1.0214881091555559</v>
          </cell>
          <cell r="AK13">
            <v>11.919424885823215</v>
          </cell>
          <cell r="AL13">
            <v>261.15459924838666</v>
          </cell>
          <cell r="AM13">
            <v>11.375407319149403</v>
          </cell>
          <cell r="AN13">
            <v>249.23517436256341</v>
          </cell>
          <cell r="AQ13">
            <v>241.01</v>
          </cell>
          <cell r="AR13">
            <v>11</v>
          </cell>
          <cell r="AU13" t="str">
            <v>B</v>
          </cell>
        </row>
        <row r="14">
          <cell r="D14">
            <v>634</v>
          </cell>
          <cell r="E14" t="str">
            <v>อ้อยตอ 2</v>
          </cell>
          <cell r="F14" t="str">
            <v>อ้อยตอ</v>
          </cell>
          <cell r="G14">
            <v>15.72</v>
          </cell>
          <cell r="H14">
            <v>242907</v>
          </cell>
          <cell r="I14" t="str">
            <v>KK-3</v>
          </cell>
          <cell r="J14" t="str">
            <v>เหนียว</v>
          </cell>
          <cell r="K14">
            <v>1.85</v>
          </cell>
          <cell r="L14">
            <v>7.1</v>
          </cell>
          <cell r="M14">
            <v>1.5</v>
          </cell>
          <cell r="N14">
            <v>2.9</v>
          </cell>
          <cell r="O14">
            <v>40</v>
          </cell>
          <cell r="P14">
            <v>38</v>
          </cell>
          <cell r="Q14">
            <v>6745.9459459459458</v>
          </cell>
          <cell r="R14">
            <v>1.65</v>
          </cell>
          <cell r="S14">
            <v>3</v>
          </cell>
          <cell r="T14">
            <v>48</v>
          </cell>
          <cell r="U14">
            <v>44</v>
          </cell>
          <cell r="V14">
            <v>7956.7567567567567</v>
          </cell>
          <cell r="W14">
            <v>1.3</v>
          </cell>
          <cell r="X14">
            <v>3.2</v>
          </cell>
          <cell r="Y14">
            <v>48</v>
          </cell>
          <cell r="Z14">
            <v>52</v>
          </cell>
          <cell r="AA14">
            <v>8648.6486486486483</v>
          </cell>
          <cell r="AB14">
            <v>1.4833333333333334</v>
          </cell>
          <cell r="AC14">
            <v>3.0333333333333337</v>
          </cell>
          <cell r="AD14">
            <v>45.333333333333336</v>
          </cell>
          <cell r="AE14">
            <v>44.666666666666664</v>
          </cell>
          <cell r="AF14">
            <v>7783.7837837837842</v>
          </cell>
          <cell r="AG14">
            <v>0</v>
          </cell>
          <cell r="AI14">
            <v>1071.3927129629633</v>
          </cell>
          <cell r="AJ14">
            <v>1.1304264514472224</v>
          </cell>
          <cell r="AK14">
            <v>8.7989950815351374</v>
          </cell>
          <cell r="AL14">
            <v>138.32020268173235</v>
          </cell>
          <cell r="AM14">
            <v>8.7989950815351374</v>
          </cell>
          <cell r="AN14">
            <v>138.32020268173235</v>
          </cell>
          <cell r="AQ14">
            <v>157.20000000000002</v>
          </cell>
          <cell r="AR14">
            <v>10</v>
          </cell>
          <cell r="AU14" t="str">
            <v>B</v>
          </cell>
        </row>
        <row r="15">
          <cell r="D15">
            <v>635</v>
          </cell>
          <cell r="E15" t="str">
            <v>อ้อยตอ 1</v>
          </cell>
          <cell r="F15" t="str">
            <v>อ้อยตอ</v>
          </cell>
          <cell r="G15">
            <v>11.86</v>
          </cell>
          <cell r="H15">
            <v>242915</v>
          </cell>
          <cell r="I15" t="str">
            <v>KK-3</v>
          </cell>
          <cell r="J15" t="str">
            <v>เหนียว</v>
          </cell>
          <cell r="K15">
            <v>1.85</v>
          </cell>
          <cell r="L15">
            <v>6.833333333333333</v>
          </cell>
          <cell r="M15">
            <v>1.25</v>
          </cell>
          <cell r="N15">
            <v>3.5</v>
          </cell>
          <cell r="O15">
            <v>67</v>
          </cell>
          <cell r="P15">
            <v>43</v>
          </cell>
          <cell r="Q15">
            <v>9513.5135135135133</v>
          </cell>
          <cell r="R15">
            <v>1.08</v>
          </cell>
          <cell r="S15">
            <v>3</v>
          </cell>
          <cell r="T15">
            <v>52</v>
          </cell>
          <cell r="U15">
            <v>63</v>
          </cell>
          <cell r="V15">
            <v>9945.9459459459467</v>
          </cell>
          <cell r="W15">
            <v>1.35</v>
          </cell>
          <cell r="X15">
            <v>3.3</v>
          </cell>
          <cell r="Y15">
            <v>66</v>
          </cell>
          <cell r="Z15">
            <v>57</v>
          </cell>
          <cell r="AA15">
            <v>10637.837837837838</v>
          </cell>
          <cell r="AB15">
            <v>1.2266666666666668</v>
          </cell>
          <cell r="AC15">
            <v>3.2666666666666671</v>
          </cell>
          <cell r="AD15">
            <v>61.666666666666664</v>
          </cell>
          <cell r="AE15">
            <v>54.333333333333336</v>
          </cell>
          <cell r="AF15">
            <v>10032.432432432433</v>
          </cell>
          <cell r="AG15">
            <v>0</v>
          </cell>
          <cell r="AI15">
            <v>1027.5568592592597</v>
          </cell>
          <cell r="AJ15">
            <v>1.0841752422044448</v>
          </cell>
          <cell r="AK15">
            <v>10.876914862332162</v>
          </cell>
          <cell r="AL15">
            <v>129.00021026725943</v>
          </cell>
          <cell r="AM15">
            <v>10.876914862332162</v>
          </cell>
          <cell r="AN15">
            <v>129.00021026725943</v>
          </cell>
          <cell r="AQ15">
            <v>154.18</v>
          </cell>
          <cell r="AR15">
            <v>13</v>
          </cell>
          <cell r="AU15" t="str">
            <v>A</v>
          </cell>
        </row>
        <row r="16">
          <cell r="D16">
            <v>639</v>
          </cell>
          <cell r="E16" t="str">
            <v>อ้อยตอ 2</v>
          </cell>
          <cell r="F16" t="str">
            <v>อ้อยตอ</v>
          </cell>
          <cell r="G16">
            <v>8.3699999999999992</v>
          </cell>
          <cell r="H16">
            <v>242908</v>
          </cell>
          <cell r="I16" t="str">
            <v>KK-3</v>
          </cell>
          <cell r="J16" t="str">
            <v>เหนียว</v>
          </cell>
          <cell r="K16">
            <v>1.85</v>
          </cell>
          <cell r="L16">
            <v>7.0666666666666664</v>
          </cell>
          <cell r="M16">
            <v>1.35</v>
          </cell>
          <cell r="N16">
            <v>2.9</v>
          </cell>
          <cell r="O16">
            <v>56</v>
          </cell>
          <cell r="P16">
            <v>50</v>
          </cell>
          <cell r="Q16">
            <v>9167.5675675675684</v>
          </cell>
          <cell r="R16">
            <v>1.5</v>
          </cell>
          <cell r="S16">
            <v>3</v>
          </cell>
          <cell r="T16">
            <v>53</v>
          </cell>
          <cell r="U16">
            <v>53</v>
          </cell>
          <cell r="V16">
            <v>9167.5675675675684</v>
          </cell>
          <cell r="W16">
            <v>1</v>
          </cell>
          <cell r="X16">
            <v>2.6</v>
          </cell>
          <cell r="Y16">
            <v>49</v>
          </cell>
          <cell r="Z16">
            <v>53</v>
          </cell>
          <cell r="AA16">
            <v>8821.6216216216217</v>
          </cell>
          <cell r="AB16">
            <v>1.2833333333333334</v>
          </cell>
          <cell r="AC16">
            <v>2.8333333333333335</v>
          </cell>
          <cell r="AD16">
            <v>52.666666666666664</v>
          </cell>
          <cell r="AE16">
            <v>52</v>
          </cell>
          <cell r="AF16">
            <v>9052.252252252254</v>
          </cell>
          <cell r="AG16">
            <v>0</v>
          </cell>
          <cell r="AI16">
            <v>808.73171296296312</v>
          </cell>
          <cell r="AJ16">
            <v>0.85329283034722236</v>
          </cell>
          <cell r="AK16">
            <v>7.7242219453413448</v>
          </cell>
          <cell r="AL16">
            <v>64.651737682507047</v>
          </cell>
          <cell r="AM16">
            <v>7.7242219453413448</v>
          </cell>
          <cell r="AN16">
            <v>64.651737682507047</v>
          </cell>
          <cell r="AQ16">
            <v>83.699999999999989</v>
          </cell>
          <cell r="AR16">
            <v>10</v>
          </cell>
          <cell r="AU16" t="str">
            <v>B</v>
          </cell>
        </row>
        <row r="17">
          <cell r="D17">
            <v>640</v>
          </cell>
          <cell r="E17" t="str">
            <v>อ้อยตอ 2</v>
          </cell>
          <cell r="F17" t="str">
            <v>อ้อยตอ</v>
          </cell>
          <cell r="G17">
            <v>20.11</v>
          </cell>
          <cell r="H17">
            <v>242906</v>
          </cell>
          <cell r="I17" t="str">
            <v>KK-3</v>
          </cell>
          <cell r="J17" t="str">
            <v>เหนียว</v>
          </cell>
          <cell r="K17">
            <v>1.85</v>
          </cell>
          <cell r="L17">
            <v>7.1333333333333337</v>
          </cell>
          <cell r="M17">
            <v>1.55</v>
          </cell>
          <cell r="N17">
            <v>3</v>
          </cell>
          <cell r="O17">
            <v>68</v>
          </cell>
          <cell r="P17">
            <v>54</v>
          </cell>
          <cell r="Q17">
            <v>10551.351351351352</v>
          </cell>
          <cell r="R17">
            <v>1.45</v>
          </cell>
          <cell r="S17">
            <v>2.5</v>
          </cell>
          <cell r="T17">
            <v>63</v>
          </cell>
          <cell r="U17">
            <v>47</v>
          </cell>
          <cell r="V17">
            <v>9513.5135135135133</v>
          </cell>
          <cell r="W17">
            <v>1.6</v>
          </cell>
          <cell r="X17">
            <v>3.1</v>
          </cell>
          <cell r="Y17">
            <v>67</v>
          </cell>
          <cell r="Z17">
            <v>52</v>
          </cell>
          <cell r="AA17">
            <v>10291.891891891892</v>
          </cell>
          <cell r="AB17">
            <v>1.5333333333333332</v>
          </cell>
          <cell r="AC17">
            <v>2.8666666666666667</v>
          </cell>
          <cell r="AD17">
            <v>66</v>
          </cell>
          <cell r="AE17">
            <v>51</v>
          </cell>
          <cell r="AF17">
            <v>10118.91891891892</v>
          </cell>
          <cell r="AG17">
            <v>0</v>
          </cell>
          <cell r="AI17">
            <v>989.14651851851841</v>
          </cell>
          <cell r="AJ17">
            <v>1.0906329513185185</v>
          </cell>
          <cell r="AK17">
            <v>11.036026404693333</v>
          </cell>
          <cell r="AL17">
            <v>221.93449099838293</v>
          </cell>
          <cell r="AM17">
            <v>11.036026404693333</v>
          </cell>
          <cell r="AN17">
            <v>221.93449099838293</v>
          </cell>
          <cell r="AQ17">
            <v>201.1</v>
          </cell>
          <cell r="AR17">
            <v>10</v>
          </cell>
          <cell r="AU17" t="str">
            <v>B</v>
          </cell>
        </row>
        <row r="18">
          <cell r="D18">
            <v>701</v>
          </cell>
          <cell r="E18" t="str">
            <v>อ้อยตอ 2</v>
          </cell>
          <cell r="F18" t="str">
            <v>อ้อยตอ</v>
          </cell>
          <cell r="G18">
            <v>33.700000000000003</v>
          </cell>
          <cell r="H18">
            <v>242878</v>
          </cell>
          <cell r="I18" t="str">
            <v>KK-3</v>
          </cell>
          <cell r="J18" t="str">
            <v>เหนียว</v>
          </cell>
          <cell r="K18">
            <v>1.65</v>
          </cell>
          <cell r="L18">
            <v>8.0666666666666664</v>
          </cell>
          <cell r="M18">
            <v>1.8</v>
          </cell>
          <cell r="N18">
            <v>3</v>
          </cell>
          <cell r="O18">
            <v>48</v>
          </cell>
          <cell r="P18">
            <v>52</v>
          </cell>
          <cell r="Q18">
            <v>9696.9696969696961</v>
          </cell>
          <cell r="R18">
            <v>1.35</v>
          </cell>
          <cell r="S18">
            <v>3.3</v>
          </cell>
          <cell r="T18">
            <v>53</v>
          </cell>
          <cell r="U18">
            <v>56</v>
          </cell>
          <cell r="V18">
            <v>10569.69696969697</v>
          </cell>
          <cell r="W18">
            <v>1.7</v>
          </cell>
          <cell r="X18">
            <v>3.1</v>
          </cell>
          <cell r="Y18">
            <v>62</v>
          </cell>
          <cell r="Z18">
            <v>55</v>
          </cell>
          <cell r="AA18">
            <v>11345.454545454546</v>
          </cell>
          <cell r="AB18">
            <v>1.6166666666666669</v>
          </cell>
          <cell r="AC18">
            <v>3.1333333333333333</v>
          </cell>
          <cell r="AD18">
            <v>54.333333333333336</v>
          </cell>
          <cell r="AE18">
            <v>54.333333333333336</v>
          </cell>
          <cell r="AF18">
            <v>10537.373737373737</v>
          </cell>
          <cell r="AG18">
            <v>0</v>
          </cell>
          <cell r="AI18">
            <v>1245.957814814815</v>
          </cell>
          <cell r="AJ18">
            <v>1.3146100904111113</v>
          </cell>
          <cell r="AK18">
            <v>13.852537841584558</v>
          </cell>
          <cell r="AL18">
            <v>466.83052526139966</v>
          </cell>
          <cell r="AM18">
            <v>13.852537841584558</v>
          </cell>
          <cell r="AN18">
            <v>466.83052526139966</v>
          </cell>
          <cell r="AQ18">
            <v>337</v>
          </cell>
          <cell r="AR18">
            <v>10</v>
          </cell>
          <cell r="AU18" t="str">
            <v>B</v>
          </cell>
        </row>
        <row r="19">
          <cell r="D19">
            <v>702</v>
          </cell>
          <cell r="E19" t="str">
            <v>อ้อยตอ 2</v>
          </cell>
          <cell r="F19" t="str">
            <v>อ้อยตอ</v>
          </cell>
          <cell r="G19">
            <v>36.86</v>
          </cell>
          <cell r="H19">
            <v>242880</v>
          </cell>
          <cell r="I19" t="str">
            <v>KK-3</v>
          </cell>
          <cell r="J19" t="str">
            <v>เหนียว</v>
          </cell>
          <cell r="K19">
            <v>1.65</v>
          </cell>
          <cell r="L19">
            <v>8</v>
          </cell>
          <cell r="M19">
            <v>1.65</v>
          </cell>
          <cell r="N19">
            <v>2.5</v>
          </cell>
          <cell r="O19">
            <v>49</v>
          </cell>
          <cell r="P19">
            <v>53</v>
          </cell>
          <cell r="Q19">
            <v>9890.9090909090901</v>
          </cell>
          <cell r="R19">
            <v>1.45</v>
          </cell>
          <cell r="S19">
            <v>2.5</v>
          </cell>
          <cell r="T19">
            <v>65</v>
          </cell>
          <cell r="U19">
            <v>64</v>
          </cell>
          <cell r="V19">
            <v>12509.09090909091</v>
          </cell>
          <cell r="W19">
            <v>1.3</v>
          </cell>
          <cell r="X19">
            <v>2.8</v>
          </cell>
          <cell r="Y19">
            <v>56</v>
          </cell>
          <cell r="Z19">
            <v>58</v>
          </cell>
          <cell r="AA19">
            <v>11054.545454545454</v>
          </cell>
          <cell r="AB19">
            <v>1.4666666666666666</v>
          </cell>
          <cell r="AC19">
            <v>2.6</v>
          </cell>
          <cell r="AD19">
            <v>56.666666666666664</v>
          </cell>
          <cell r="AE19">
            <v>58.333333333333336</v>
          </cell>
          <cell r="AF19">
            <v>11151.515151515152</v>
          </cell>
          <cell r="AG19">
            <v>0</v>
          </cell>
          <cell r="AI19">
            <v>778.30133333333333</v>
          </cell>
          <cell r="AJ19">
            <v>0.82118573679999995</v>
          </cell>
          <cell r="AK19">
            <v>9.1574651861333329</v>
          </cell>
          <cell r="AL19">
            <v>337.54416676087465</v>
          </cell>
          <cell r="AM19">
            <v>9.1574651861333329</v>
          </cell>
          <cell r="AN19">
            <v>337.54416676087465</v>
          </cell>
          <cell r="AQ19">
            <v>479.18</v>
          </cell>
          <cell r="AR19">
            <v>13</v>
          </cell>
          <cell r="AU19" t="str">
            <v>A</v>
          </cell>
        </row>
        <row r="20">
          <cell r="D20">
            <v>711</v>
          </cell>
          <cell r="E20" t="str">
            <v>อ้อยน้ำราด</v>
          </cell>
          <cell r="F20" t="str">
            <v>อ้อยปลูก</v>
          </cell>
          <cell r="G20">
            <v>68.260000000000005</v>
          </cell>
          <cell r="H20">
            <v>242914</v>
          </cell>
          <cell r="I20" t="str">
            <v>KK-3</v>
          </cell>
          <cell r="J20" t="str">
            <v>เหนียว</v>
          </cell>
          <cell r="K20">
            <v>1.85</v>
          </cell>
          <cell r="L20">
            <v>6.8666666666666663</v>
          </cell>
          <cell r="M20">
            <v>1.35</v>
          </cell>
          <cell r="N20">
            <v>2.5</v>
          </cell>
          <cell r="O20">
            <v>41</v>
          </cell>
          <cell r="P20">
            <v>65</v>
          </cell>
          <cell r="Q20">
            <v>9167.5675675675684</v>
          </cell>
          <cell r="R20">
            <v>1.5</v>
          </cell>
          <cell r="S20">
            <v>2.6</v>
          </cell>
          <cell r="T20">
            <v>45</v>
          </cell>
          <cell r="U20">
            <v>65</v>
          </cell>
          <cell r="V20">
            <v>9513.5135135135133</v>
          </cell>
          <cell r="W20">
            <v>1.3</v>
          </cell>
          <cell r="X20">
            <v>3.1</v>
          </cell>
          <cell r="Y20">
            <v>66</v>
          </cell>
          <cell r="Z20">
            <v>72</v>
          </cell>
          <cell r="AA20">
            <v>11935.135135135135</v>
          </cell>
          <cell r="AB20">
            <v>1.3833333333333335</v>
          </cell>
          <cell r="AC20">
            <v>2.7333333333333329</v>
          </cell>
          <cell r="AD20">
            <v>50.666666666666664</v>
          </cell>
          <cell r="AE20">
            <v>67.333333333333329</v>
          </cell>
          <cell r="AF20">
            <v>10205.405405405405</v>
          </cell>
          <cell r="AG20">
            <v>0</v>
          </cell>
          <cell r="AI20">
            <v>811.30040740740731</v>
          </cell>
          <cell r="AJ20">
            <v>0.85600305985555547</v>
          </cell>
          <cell r="AK20">
            <v>8.7358582540934524</v>
          </cell>
          <cell r="AL20">
            <v>596.30968442441906</v>
          </cell>
          <cell r="AM20">
            <v>8.7358582540934524</v>
          </cell>
          <cell r="AN20">
            <v>596.30968442441906</v>
          </cell>
          <cell r="AQ20">
            <v>819.12000000000012</v>
          </cell>
          <cell r="AR20">
            <v>12</v>
          </cell>
          <cell r="AU20" t="str">
            <v>C</v>
          </cell>
        </row>
        <row r="21">
          <cell r="D21">
            <v>714</v>
          </cell>
          <cell r="E21" t="str">
            <v>อ้อยน้ำราด</v>
          </cell>
          <cell r="F21" t="str">
            <v>อ้อยปลูก</v>
          </cell>
          <cell r="G21">
            <v>12.42</v>
          </cell>
          <cell r="H21">
            <v>242897</v>
          </cell>
          <cell r="I21" t="str">
            <v>KK-3</v>
          </cell>
          <cell r="J21" t="str">
            <v>เหนียว</v>
          </cell>
          <cell r="K21">
            <v>1.85</v>
          </cell>
          <cell r="L21">
            <v>7.4333333333333336</v>
          </cell>
          <cell r="M21">
            <v>1.3</v>
          </cell>
          <cell r="N21">
            <v>2.2999999999999998</v>
          </cell>
          <cell r="O21">
            <v>54</v>
          </cell>
          <cell r="P21">
            <v>51</v>
          </cell>
          <cell r="Q21">
            <v>9081.0810810810817</v>
          </cell>
          <cell r="R21">
            <v>1.6</v>
          </cell>
          <cell r="S21">
            <v>2.7</v>
          </cell>
          <cell r="T21">
            <v>58</v>
          </cell>
          <cell r="U21">
            <v>59</v>
          </cell>
          <cell r="V21">
            <v>10118.918918918918</v>
          </cell>
          <cell r="W21">
            <v>1.25</v>
          </cell>
          <cell r="X21">
            <v>2.7</v>
          </cell>
          <cell r="Y21">
            <v>53</v>
          </cell>
          <cell r="Z21">
            <v>55</v>
          </cell>
          <cell r="AA21">
            <v>9340.54054054054</v>
          </cell>
          <cell r="AB21">
            <v>1.3833333333333335</v>
          </cell>
          <cell r="AC21">
            <v>2.5666666666666669</v>
          </cell>
          <cell r="AD21">
            <v>55</v>
          </cell>
          <cell r="AE21">
            <v>55</v>
          </cell>
          <cell r="AF21">
            <v>9513.5135135135133</v>
          </cell>
          <cell r="AG21">
            <v>0</v>
          </cell>
          <cell r="AI21">
            <v>715.37776851851879</v>
          </cell>
          <cell r="AJ21">
            <v>0.75479508356388902</v>
          </cell>
          <cell r="AK21">
            <v>7.1807532274186192</v>
          </cell>
          <cell r="AL21">
            <v>89.184955084539254</v>
          </cell>
          <cell r="AM21">
            <v>7.1807532274186192</v>
          </cell>
          <cell r="AN21">
            <v>89.184955084539254</v>
          </cell>
          <cell r="AQ21">
            <v>173.88</v>
          </cell>
          <cell r="AR21">
            <v>14</v>
          </cell>
          <cell r="AU21" t="str">
            <v>B</v>
          </cell>
        </row>
        <row r="22">
          <cell r="D22">
            <v>715</v>
          </cell>
          <cell r="E22" t="str">
            <v>อ้อยน้ำราด</v>
          </cell>
          <cell r="F22" t="str">
            <v>อ้อยปลูก</v>
          </cell>
          <cell r="G22">
            <v>59.33</v>
          </cell>
          <cell r="H22">
            <v>242907</v>
          </cell>
          <cell r="I22" t="str">
            <v>KK-3</v>
          </cell>
          <cell r="J22" t="str">
            <v>เหนียว</v>
          </cell>
          <cell r="K22">
            <v>1.85</v>
          </cell>
          <cell r="L22">
            <v>7.1</v>
          </cell>
          <cell r="M22">
            <v>1.4</v>
          </cell>
          <cell r="N22">
            <v>2.8</v>
          </cell>
          <cell r="O22">
            <v>51</v>
          </cell>
          <cell r="P22">
            <v>49</v>
          </cell>
          <cell r="Q22">
            <v>8648.6486486486483</v>
          </cell>
          <cell r="R22">
            <v>1.2</v>
          </cell>
          <cell r="S22">
            <v>2.5</v>
          </cell>
          <cell r="T22">
            <v>37</v>
          </cell>
          <cell r="U22">
            <v>41</v>
          </cell>
          <cell r="V22">
            <v>6745.9459459459458</v>
          </cell>
          <cell r="W22">
            <v>1.65</v>
          </cell>
          <cell r="X22">
            <v>2.5</v>
          </cell>
          <cell r="Y22">
            <v>53</v>
          </cell>
          <cell r="Z22">
            <v>52</v>
          </cell>
          <cell r="AA22">
            <v>9081.0810810810817</v>
          </cell>
          <cell r="AB22">
            <v>1.4166666666666667</v>
          </cell>
          <cell r="AC22">
            <v>2.6</v>
          </cell>
          <cell r="AD22">
            <v>47</v>
          </cell>
          <cell r="AE22">
            <v>47.333333333333336</v>
          </cell>
          <cell r="AF22">
            <v>8158.5585585585577</v>
          </cell>
          <cell r="AG22">
            <v>0</v>
          </cell>
          <cell r="AI22">
            <v>751.76833333333354</v>
          </cell>
          <cell r="AJ22">
            <v>0.82889976433333357</v>
          </cell>
          <cell r="AK22">
            <v>6.7626272664888898</v>
          </cell>
          <cell r="AL22">
            <v>401.22667572078581</v>
          </cell>
          <cell r="AM22">
            <v>6.7626272664888898</v>
          </cell>
          <cell r="AN22">
            <v>401.22667572078581</v>
          </cell>
          <cell r="AQ22">
            <v>830.62</v>
          </cell>
          <cell r="AR22">
            <v>14</v>
          </cell>
          <cell r="AU22" t="str">
            <v>B</v>
          </cell>
        </row>
        <row r="23">
          <cell r="D23">
            <v>718</v>
          </cell>
          <cell r="E23" t="str">
            <v>อ้อยตอ 1</v>
          </cell>
          <cell r="F23" t="str">
            <v>อ้อยตอ</v>
          </cell>
          <cell r="G23">
            <v>11.98</v>
          </cell>
          <cell r="H23">
            <v>242902</v>
          </cell>
          <cell r="I23" t="str">
            <v>KK-3</v>
          </cell>
          <cell r="J23" t="str">
            <v>เหนียว</v>
          </cell>
          <cell r="K23">
            <v>1.65</v>
          </cell>
          <cell r="L23">
            <v>7.2666666666666666</v>
          </cell>
          <cell r="M23">
            <v>1.3</v>
          </cell>
          <cell r="N23">
            <v>3</v>
          </cell>
          <cell r="O23">
            <v>45</v>
          </cell>
          <cell r="P23">
            <v>35</v>
          </cell>
          <cell r="Q23">
            <v>7757.575757575758</v>
          </cell>
          <cell r="R23">
            <v>1.4</v>
          </cell>
          <cell r="S23">
            <v>2.9</v>
          </cell>
          <cell r="T23">
            <v>36</v>
          </cell>
          <cell r="U23">
            <v>52</v>
          </cell>
          <cell r="V23">
            <v>8533.3333333333339</v>
          </cell>
          <cell r="W23">
            <v>1.45</v>
          </cell>
          <cell r="X23">
            <v>3.5</v>
          </cell>
          <cell r="Y23">
            <v>42</v>
          </cell>
          <cell r="Z23">
            <v>46</v>
          </cell>
          <cell r="AA23">
            <v>8533.3333333333339</v>
          </cell>
          <cell r="AB23">
            <v>1.3833333333333335</v>
          </cell>
          <cell r="AC23">
            <v>3.1333333333333333</v>
          </cell>
          <cell r="AD23">
            <v>41</v>
          </cell>
          <cell r="AE23">
            <v>44.333333333333336</v>
          </cell>
          <cell r="AF23">
            <v>8274.7474747474753</v>
          </cell>
          <cell r="AG23">
            <v>0</v>
          </cell>
          <cell r="AI23">
            <v>1066.128851851852</v>
          </cell>
          <cell r="AJ23">
            <v>1.1248725515888889</v>
          </cell>
          <cell r="AK23">
            <v>9.308036305672907</v>
          </cell>
          <cell r="AL23">
            <v>111.51027494196143</v>
          </cell>
          <cell r="AM23">
            <v>9.308036305672907</v>
          </cell>
          <cell r="AN23">
            <v>111.51027494196143</v>
          </cell>
          <cell r="AQ23">
            <v>119.80000000000001</v>
          </cell>
          <cell r="AR23">
            <v>10</v>
          </cell>
          <cell r="AU23" t="str">
            <v>B</v>
          </cell>
        </row>
        <row r="24">
          <cell r="D24">
            <v>719</v>
          </cell>
          <cell r="E24" t="str">
            <v>อ้อยตอ 1</v>
          </cell>
          <cell r="F24" t="str">
            <v>อ้อยตอ</v>
          </cell>
          <cell r="G24">
            <v>16.82</v>
          </cell>
          <cell r="H24">
            <v>242910</v>
          </cell>
          <cell r="I24" t="str">
            <v>KK-3</v>
          </cell>
          <cell r="J24" t="str">
            <v>เหนียว</v>
          </cell>
          <cell r="K24">
            <v>1.65</v>
          </cell>
          <cell r="L24">
            <v>7</v>
          </cell>
          <cell r="M24">
            <v>1.1499999999999999</v>
          </cell>
          <cell r="N24">
            <v>2.5</v>
          </cell>
          <cell r="O24">
            <v>42</v>
          </cell>
          <cell r="P24">
            <v>42</v>
          </cell>
          <cell r="Q24">
            <v>8145.454545454545</v>
          </cell>
          <cell r="R24">
            <v>1.05</v>
          </cell>
          <cell r="S24">
            <v>2.4</v>
          </cell>
          <cell r="T24">
            <v>37</v>
          </cell>
          <cell r="U24">
            <v>47</v>
          </cell>
          <cell r="V24">
            <v>8145.454545454545</v>
          </cell>
          <cell r="W24">
            <v>1</v>
          </cell>
          <cell r="X24">
            <v>2.5</v>
          </cell>
          <cell r="Y24">
            <v>34</v>
          </cell>
          <cell r="Z24">
            <v>43</v>
          </cell>
          <cell r="AA24">
            <v>7466.666666666667</v>
          </cell>
          <cell r="AB24">
            <v>1.0666666666666667</v>
          </cell>
          <cell r="AC24">
            <v>2.4666666666666668</v>
          </cell>
          <cell r="AD24">
            <v>37.666666666666664</v>
          </cell>
          <cell r="AE24">
            <v>44</v>
          </cell>
          <cell r="AF24">
            <v>7919.1919191919187</v>
          </cell>
          <cell r="AG24">
            <v>0</v>
          </cell>
          <cell r="AI24">
            <v>509.4708148148149</v>
          </cell>
          <cell r="AJ24">
            <v>0.53754265671111112</v>
          </cell>
          <cell r="AK24">
            <v>4.2569034632475873</v>
          </cell>
          <cell r="AL24">
            <v>71.601116251824422</v>
          </cell>
          <cell r="AM24">
            <v>4.2569034632475873</v>
          </cell>
          <cell r="AN24">
            <v>71.601116251824422</v>
          </cell>
          <cell r="AQ24">
            <v>168.2</v>
          </cell>
          <cell r="AR24">
            <v>10</v>
          </cell>
          <cell r="AU24" t="str">
            <v>B</v>
          </cell>
        </row>
        <row r="25">
          <cell r="D25">
            <v>720</v>
          </cell>
          <cell r="E25" t="str">
            <v>อ้อยตอ 1</v>
          </cell>
          <cell r="F25" t="str">
            <v>อ้อยตอ</v>
          </cell>
          <cell r="G25">
            <v>10.23</v>
          </cell>
          <cell r="H25">
            <v>242910</v>
          </cell>
          <cell r="I25" t="str">
            <v>KK-3/PK-2</v>
          </cell>
          <cell r="J25" t="str">
            <v>เหนียว</v>
          </cell>
          <cell r="K25">
            <v>1.65</v>
          </cell>
          <cell r="L25">
            <v>7</v>
          </cell>
          <cell r="M25">
            <v>1.3</v>
          </cell>
          <cell r="N25">
            <v>3.4</v>
          </cell>
          <cell r="O25">
            <v>53</v>
          </cell>
          <cell r="P25">
            <v>60</v>
          </cell>
          <cell r="Q25">
            <v>10957.575757575758</v>
          </cell>
          <cell r="R25">
            <v>1.25</v>
          </cell>
          <cell r="S25">
            <v>2.7</v>
          </cell>
          <cell r="T25">
            <v>38</v>
          </cell>
          <cell r="U25">
            <v>54</v>
          </cell>
          <cell r="V25">
            <v>8921.2121212121219</v>
          </cell>
          <cell r="W25">
            <v>1</v>
          </cell>
          <cell r="X25">
            <v>2.5</v>
          </cell>
          <cell r="Y25">
            <v>57</v>
          </cell>
          <cell r="Z25">
            <v>56</v>
          </cell>
          <cell r="AA25">
            <v>10957.575757575758</v>
          </cell>
          <cell r="AB25">
            <v>1.1833333333333333</v>
          </cell>
          <cell r="AC25">
            <v>2.8666666666666667</v>
          </cell>
          <cell r="AD25">
            <v>49.333333333333336</v>
          </cell>
          <cell r="AE25">
            <v>56.666666666666664</v>
          </cell>
          <cell r="AF25">
            <v>10278.78787878788</v>
          </cell>
          <cell r="AG25">
            <v>0</v>
          </cell>
          <cell r="AI25">
            <v>763.36307407407412</v>
          </cell>
          <cell r="AJ25">
            <v>0.80542437945555556</v>
          </cell>
          <cell r="AK25">
            <v>8.2787863488280138</v>
          </cell>
          <cell r="AL25">
            <v>84.691984348510587</v>
          </cell>
          <cell r="AM25">
            <v>8.2787863488280138</v>
          </cell>
          <cell r="AN25">
            <v>84.691984348510587</v>
          </cell>
          <cell r="AQ25">
            <v>102.30000000000001</v>
          </cell>
          <cell r="AR25">
            <v>10</v>
          </cell>
          <cell r="AU25" t="str">
            <v>B</v>
          </cell>
        </row>
        <row r="26">
          <cell r="D26">
            <v>721</v>
          </cell>
          <cell r="E26" t="str">
            <v>อ้อยน้ำราด</v>
          </cell>
          <cell r="F26" t="str">
            <v>อ้อยปลูก</v>
          </cell>
          <cell r="G26">
            <v>5.36</v>
          </cell>
          <cell r="H26">
            <v>242910</v>
          </cell>
          <cell r="I26" t="str">
            <v>KK-3</v>
          </cell>
          <cell r="J26" t="str">
            <v>เหนียว</v>
          </cell>
          <cell r="K26">
            <v>1.85</v>
          </cell>
          <cell r="L26">
            <v>7</v>
          </cell>
          <cell r="M26">
            <v>1</v>
          </cell>
          <cell r="N26">
            <v>2.5</v>
          </cell>
          <cell r="O26">
            <v>59</v>
          </cell>
          <cell r="P26">
            <v>53</v>
          </cell>
          <cell r="Q26">
            <v>9686.4864864864867</v>
          </cell>
          <cell r="R26">
            <v>1.4</v>
          </cell>
          <cell r="S26">
            <v>3.1</v>
          </cell>
          <cell r="T26">
            <v>62</v>
          </cell>
          <cell r="U26">
            <v>51</v>
          </cell>
          <cell r="V26">
            <v>9772.9729729729734</v>
          </cell>
          <cell r="W26">
            <v>1.25</v>
          </cell>
          <cell r="X26">
            <v>2.8</v>
          </cell>
          <cell r="Y26">
            <v>66</v>
          </cell>
          <cell r="Z26">
            <v>60</v>
          </cell>
          <cell r="AA26">
            <v>10897.297297297297</v>
          </cell>
          <cell r="AB26">
            <v>1.2166666666666666</v>
          </cell>
          <cell r="AC26">
            <v>2.7999999999999994</v>
          </cell>
          <cell r="AD26">
            <v>62.333333333333336</v>
          </cell>
          <cell r="AE26">
            <v>54.666666666666664</v>
          </cell>
          <cell r="AF26">
            <v>10118.918918918918</v>
          </cell>
          <cell r="AG26">
            <v>0</v>
          </cell>
          <cell r="AI26">
            <v>748.78533333333291</v>
          </cell>
          <cell r="AJ26">
            <v>0.79004340519999949</v>
          </cell>
          <cell r="AK26">
            <v>7.9943851596453994</v>
          </cell>
          <cell r="AL26">
            <v>42.849904455699345</v>
          </cell>
          <cell r="AM26">
            <v>7.9943851596453994</v>
          </cell>
          <cell r="AN26">
            <v>42.849904455699345</v>
          </cell>
          <cell r="AQ26">
            <v>75.040000000000006</v>
          </cell>
          <cell r="AR26">
            <v>14</v>
          </cell>
          <cell r="AU26" t="str">
            <v>B</v>
          </cell>
        </row>
        <row r="27">
          <cell r="D27">
            <v>725</v>
          </cell>
          <cell r="E27" t="str">
            <v>อ้อยตอ 1</v>
          </cell>
          <cell r="F27" t="str">
            <v>อ้อยตอ</v>
          </cell>
          <cell r="G27">
            <v>20.75</v>
          </cell>
          <cell r="H27">
            <v>242946</v>
          </cell>
          <cell r="I27" t="str">
            <v>CSB 2012-07</v>
          </cell>
          <cell r="J27" t="str">
            <v>เหนียว</v>
          </cell>
          <cell r="K27">
            <v>1.85</v>
          </cell>
          <cell r="L27">
            <v>5.8</v>
          </cell>
          <cell r="M27">
            <v>0.95</v>
          </cell>
          <cell r="N27">
            <v>2.8</v>
          </cell>
          <cell r="O27">
            <v>58</v>
          </cell>
          <cell r="P27">
            <v>68</v>
          </cell>
          <cell r="Q27">
            <v>10897.297297297297</v>
          </cell>
          <cell r="R27">
            <v>1.2</v>
          </cell>
          <cell r="S27">
            <v>3</v>
          </cell>
          <cell r="T27">
            <v>60</v>
          </cell>
          <cell r="U27">
            <v>58</v>
          </cell>
          <cell r="V27">
            <v>10205.405405405405</v>
          </cell>
          <cell r="W27">
            <v>1.35</v>
          </cell>
          <cell r="X27">
            <v>2.6</v>
          </cell>
          <cell r="Y27">
            <v>62</v>
          </cell>
          <cell r="Z27">
            <v>73</v>
          </cell>
          <cell r="AA27">
            <v>11675.675675675675</v>
          </cell>
          <cell r="AB27">
            <v>1.1666666666666667</v>
          </cell>
          <cell r="AC27">
            <v>2.8000000000000003</v>
          </cell>
          <cell r="AD27">
            <v>60</v>
          </cell>
          <cell r="AE27">
            <v>66.333333333333329</v>
          </cell>
          <cell r="AF27">
            <v>10926.126126126124</v>
          </cell>
          <cell r="AG27">
            <v>24.096385542168676</v>
          </cell>
          <cell r="AH27">
            <v>5</v>
          </cell>
          <cell r="AI27">
            <v>718.01333333333355</v>
          </cell>
          <cell r="AJ27">
            <v>0.7575758680000001</v>
          </cell>
          <cell r="AK27">
            <v>8.277369483877477</v>
          </cell>
          <cell r="AL27">
            <v>171.75541679045764</v>
          </cell>
          <cell r="AM27">
            <v>6.2828226202925421</v>
          </cell>
          <cell r="AN27">
            <v>130.36856937107024</v>
          </cell>
          <cell r="AQ27">
            <v>186.75</v>
          </cell>
          <cell r="AR27">
            <v>9</v>
          </cell>
          <cell r="AU27" t="str">
            <v>C</v>
          </cell>
        </row>
        <row r="28">
          <cell r="D28">
            <v>726</v>
          </cell>
          <cell r="E28" t="str">
            <v>อ้อยตอ 2</v>
          </cell>
          <cell r="F28" t="str">
            <v>อ้อยตอ</v>
          </cell>
          <cell r="G28">
            <v>13.86</v>
          </cell>
          <cell r="H28">
            <v>242901</v>
          </cell>
          <cell r="I28" t="str">
            <v>CSB 2012-07</v>
          </cell>
          <cell r="J28" t="str">
            <v>เหนียว</v>
          </cell>
          <cell r="K28">
            <v>1.85</v>
          </cell>
          <cell r="L28">
            <v>7.3</v>
          </cell>
          <cell r="M28">
            <v>1.3</v>
          </cell>
          <cell r="N28">
            <v>3</v>
          </cell>
          <cell r="O28">
            <v>48</v>
          </cell>
          <cell r="P28">
            <v>53</v>
          </cell>
          <cell r="Q28">
            <v>8735.135135135135</v>
          </cell>
          <cell r="R28">
            <v>1.25</v>
          </cell>
          <cell r="S28">
            <v>2.9</v>
          </cell>
          <cell r="T28">
            <v>47</v>
          </cell>
          <cell r="U28">
            <v>44</v>
          </cell>
          <cell r="V28">
            <v>7870.27027027027</v>
          </cell>
          <cell r="W28">
            <v>1.5</v>
          </cell>
          <cell r="X28">
            <v>3.1</v>
          </cell>
          <cell r="Y28">
            <v>52</v>
          </cell>
          <cell r="Z28">
            <v>49</v>
          </cell>
          <cell r="AA28">
            <v>8735.135135135135</v>
          </cell>
          <cell r="AB28">
            <v>1.3499999999999999</v>
          </cell>
          <cell r="AC28">
            <v>3</v>
          </cell>
          <cell r="AD28">
            <v>49</v>
          </cell>
          <cell r="AE28">
            <v>48.666666666666664</v>
          </cell>
          <cell r="AF28">
            <v>8446.8468468468473</v>
          </cell>
          <cell r="AG28">
            <v>0</v>
          </cell>
          <cell r="AI28">
            <v>953.77500000000009</v>
          </cell>
          <cell r="AJ28">
            <v>1.0063280025000001</v>
          </cell>
          <cell r="AK28">
            <v>8.5002985148108134</v>
          </cell>
          <cell r="AL28">
            <v>117.81413741527787</v>
          </cell>
          <cell r="AM28">
            <v>8.5002985148108134</v>
          </cell>
          <cell r="AN28">
            <v>117.81413741527787</v>
          </cell>
          <cell r="AQ28">
            <v>180.18</v>
          </cell>
          <cell r="AR28">
            <v>13</v>
          </cell>
          <cell r="AU28" t="str">
            <v>A</v>
          </cell>
        </row>
        <row r="29">
          <cell r="D29">
            <v>731</v>
          </cell>
          <cell r="E29" t="str">
            <v>อ้อยตอ 2</v>
          </cell>
          <cell r="F29" t="str">
            <v>อ้อยตอ</v>
          </cell>
          <cell r="G29">
            <v>11.12</v>
          </cell>
          <cell r="H29">
            <v>242902</v>
          </cell>
          <cell r="I29" t="str">
            <v>KK-3</v>
          </cell>
          <cell r="J29" t="str">
            <v>เหนียว</v>
          </cell>
          <cell r="K29">
            <v>1.85</v>
          </cell>
          <cell r="L29">
            <v>7.2666666666666666</v>
          </cell>
          <cell r="M29">
            <v>1.65</v>
          </cell>
          <cell r="N29">
            <v>2.7</v>
          </cell>
          <cell r="O29">
            <v>58</v>
          </cell>
          <cell r="P29">
            <v>74</v>
          </cell>
          <cell r="Q29">
            <v>11416.216216216217</v>
          </cell>
          <cell r="R29">
            <v>1.7</v>
          </cell>
          <cell r="S29">
            <v>2.9</v>
          </cell>
          <cell r="T29">
            <v>63</v>
          </cell>
          <cell r="U29">
            <v>86</v>
          </cell>
          <cell r="V29">
            <v>12886.486486486487</v>
          </cell>
          <cell r="W29">
            <v>1.45</v>
          </cell>
          <cell r="X29">
            <v>2.6</v>
          </cell>
          <cell r="Y29">
            <v>59</v>
          </cell>
          <cell r="Z29">
            <v>65</v>
          </cell>
          <cell r="AA29">
            <v>10724.324324324325</v>
          </cell>
          <cell r="AB29">
            <v>1.5999999999999999</v>
          </cell>
          <cell r="AC29">
            <v>2.7333333333333329</v>
          </cell>
          <cell r="AD29">
            <v>60</v>
          </cell>
          <cell r="AE29">
            <v>75</v>
          </cell>
          <cell r="AF29">
            <v>11675.675675675675</v>
          </cell>
          <cell r="AG29">
            <v>0</v>
          </cell>
          <cell r="AI29">
            <v>938.37155555555546</v>
          </cell>
          <cell r="AJ29">
            <v>0.99007582826666651</v>
          </cell>
          <cell r="AK29">
            <v>11.559804265167564</v>
          </cell>
          <cell r="AL29">
            <v>128.54502342866331</v>
          </cell>
          <cell r="AM29">
            <v>11.559804265167564</v>
          </cell>
          <cell r="AN29">
            <v>128.54502342866331</v>
          </cell>
          <cell r="AQ29">
            <v>122.32</v>
          </cell>
          <cell r="AR29">
            <v>11</v>
          </cell>
          <cell r="AU29" t="str">
            <v>B</v>
          </cell>
        </row>
        <row r="30">
          <cell r="D30">
            <v>732</v>
          </cell>
          <cell r="E30" t="str">
            <v>อ้อยตอ 2</v>
          </cell>
          <cell r="F30" t="str">
            <v>อ้อยตอ</v>
          </cell>
          <cell r="G30">
            <v>24.21</v>
          </cell>
          <cell r="H30">
            <v>242889</v>
          </cell>
          <cell r="I30" t="str">
            <v>KK-3</v>
          </cell>
          <cell r="J30" t="str">
            <v>เหนียว</v>
          </cell>
          <cell r="K30">
            <v>1.85</v>
          </cell>
          <cell r="L30">
            <v>7.7</v>
          </cell>
          <cell r="M30">
            <v>1.2</v>
          </cell>
          <cell r="N30">
            <v>2.5</v>
          </cell>
          <cell r="O30">
            <v>55</v>
          </cell>
          <cell r="P30">
            <v>57</v>
          </cell>
          <cell r="Q30">
            <v>9686.4864864864867</v>
          </cell>
          <cell r="R30">
            <v>1.45</v>
          </cell>
          <cell r="S30">
            <v>2.7</v>
          </cell>
          <cell r="T30">
            <v>67</v>
          </cell>
          <cell r="U30">
            <v>54</v>
          </cell>
          <cell r="V30">
            <v>10464.864864864865</v>
          </cell>
          <cell r="W30">
            <v>1.4</v>
          </cell>
          <cell r="X30">
            <v>2.5</v>
          </cell>
          <cell r="Y30">
            <v>58</v>
          </cell>
          <cell r="Z30">
            <v>62</v>
          </cell>
          <cell r="AA30">
            <v>10378.378378378378</v>
          </cell>
          <cell r="AB30">
            <v>1.3499999999999999</v>
          </cell>
          <cell r="AC30">
            <v>2.5666666666666669</v>
          </cell>
          <cell r="AD30">
            <v>60</v>
          </cell>
          <cell r="AE30">
            <v>57.666666666666664</v>
          </cell>
          <cell r="AF30">
            <v>10176.576576576577</v>
          </cell>
          <cell r="AG30">
            <v>0</v>
          </cell>
          <cell r="AI30">
            <v>698.13975000000016</v>
          </cell>
          <cell r="AJ30">
            <v>0.73660725022500018</v>
          </cell>
          <cell r="AK30">
            <v>7.496140088776218</v>
          </cell>
          <cell r="AL30">
            <v>181.48155154927224</v>
          </cell>
          <cell r="AM30">
            <v>7.496140088776218</v>
          </cell>
          <cell r="AN30">
            <v>181.48155154927224</v>
          </cell>
          <cell r="AQ30">
            <v>242.10000000000002</v>
          </cell>
          <cell r="AR30">
            <v>10</v>
          </cell>
          <cell r="AU30" t="str">
            <v>B</v>
          </cell>
        </row>
        <row r="31">
          <cell r="D31">
            <v>733</v>
          </cell>
          <cell r="E31" t="str">
            <v>อ้อยตอ 2</v>
          </cell>
          <cell r="F31" t="str">
            <v>อ้อยตอ</v>
          </cell>
          <cell r="G31">
            <v>24.15</v>
          </cell>
          <cell r="H31">
            <v>242890</v>
          </cell>
          <cell r="I31" t="str">
            <v>KK-3</v>
          </cell>
          <cell r="J31" t="str">
            <v>เหนียว</v>
          </cell>
          <cell r="K31">
            <v>1.85</v>
          </cell>
          <cell r="L31">
            <v>7.666666666666667</v>
          </cell>
          <cell r="M31">
            <v>1.4</v>
          </cell>
          <cell r="N31">
            <v>2.9</v>
          </cell>
          <cell r="O31">
            <v>64</v>
          </cell>
          <cell r="P31">
            <v>68</v>
          </cell>
          <cell r="Q31">
            <v>11416.216216216217</v>
          </cell>
          <cell r="R31">
            <v>1.2</v>
          </cell>
          <cell r="S31">
            <v>2.7</v>
          </cell>
          <cell r="T31">
            <v>60</v>
          </cell>
          <cell r="U31">
            <v>64</v>
          </cell>
          <cell r="V31">
            <v>10724.324324324325</v>
          </cell>
          <cell r="W31">
            <v>1.1499999999999999</v>
          </cell>
          <cell r="X31">
            <v>3</v>
          </cell>
          <cell r="Y31">
            <v>67</v>
          </cell>
          <cell r="Z31">
            <v>61</v>
          </cell>
          <cell r="AA31">
            <v>11070.27027027027</v>
          </cell>
          <cell r="AB31">
            <v>1.2499999999999998</v>
          </cell>
          <cell r="AC31">
            <v>2.8666666666666667</v>
          </cell>
          <cell r="AD31">
            <v>63.666666666666664</v>
          </cell>
          <cell r="AE31">
            <v>64.333333333333329</v>
          </cell>
          <cell r="AF31">
            <v>11070.270270270272</v>
          </cell>
          <cell r="AG31">
            <v>0</v>
          </cell>
          <cell r="AI31">
            <v>806.3694444444443</v>
          </cell>
          <cell r="AJ31">
            <v>0.85080040083333308</v>
          </cell>
          <cell r="AK31">
            <v>9.4185903832792768</v>
          </cell>
          <cell r="AL31">
            <v>227.45895775619451</v>
          </cell>
          <cell r="AM31">
            <v>9.4185903832792768</v>
          </cell>
          <cell r="AN31">
            <v>227.45895775619451</v>
          </cell>
          <cell r="AQ31">
            <v>241.5</v>
          </cell>
          <cell r="AR31">
            <v>10</v>
          </cell>
          <cell r="AU31" t="str">
            <v>B</v>
          </cell>
        </row>
        <row r="32">
          <cell r="D32">
            <v>734</v>
          </cell>
          <cell r="E32" t="str">
            <v>อ้อยตอ 2</v>
          </cell>
          <cell r="F32" t="str">
            <v>อ้อยตอ</v>
          </cell>
          <cell r="G32">
            <v>25.32</v>
          </cell>
          <cell r="H32">
            <v>242891</v>
          </cell>
          <cell r="I32" t="str">
            <v>KK-3</v>
          </cell>
          <cell r="J32" t="str">
            <v>เหนียว</v>
          </cell>
          <cell r="K32">
            <v>1.85</v>
          </cell>
          <cell r="L32">
            <v>7.6333333333333337</v>
          </cell>
          <cell r="M32">
            <v>1.1000000000000001</v>
          </cell>
          <cell r="N32">
            <v>2.7</v>
          </cell>
          <cell r="O32">
            <v>65</v>
          </cell>
          <cell r="P32">
            <v>63</v>
          </cell>
          <cell r="Q32">
            <v>11070.27027027027</v>
          </cell>
          <cell r="R32">
            <v>1.2</v>
          </cell>
          <cell r="S32">
            <v>3</v>
          </cell>
          <cell r="T32">
            <v>68</v>
          </cell>
          <cell r="U32">
            <v>70</v>
          </cell>
          <cell r="V32">
            <v>11935.135135135135</v>
          </cell>
          <cell r="W32">
            <v>1.45</v>
          </cell>
          <cell r="X32">
            <v>2.9</v>
          </cell>
          <cell r="Y32">
            <v>56</v>
          </cell>
          <cell r="Z32">
            <v>62</v>
          </cell>
          <cell r="AA32">
            <v>10205.405405405405</v>
          </cell>
          <cell r="AB32">
            <v>1.25</v>
          </cell>
          <cell r="AC32">
            <v>2.8666666666666667</v>
          </cell>
          <cell r="AD32">
            <v>63</v>
          </cell>
          <cell r="AE32">
            <v>65</v>
          </cell>
          <cell r="AF32">
            <v>11070.270270270272</v>
          </cell>
          <cell r="AG32">
            <v>0</v>
          </cell>
          <cell r="AI32">
            <v>806.36944444444453</v>
          </cell>
          <cell r="AJ32">
            <v>0.8508004008333333</v>
          </cell>
          <cell r="AK32">
            <v>9.4185903832792803</v>
          </cell>
          <cell r="AL32">
            <v>238.47870850463138</v>
          </cell>
          <cell r="AM32">
            <v>9.4185903832792803</v>
          </cell>
          <cell r="AN32">
            <v>238.47870850463138</v>
          </cell>
          <cell r="AQ32">
            <v>253.2</v>
          </cell>
          <cell r="AR32">
            <v>10</v>
          </cell>
          <cell r="AU32" t="str">
            <v>B</v>
          </cell>
        </row>
        <row r="33">
          <cell r="D33">
            <v>735</v>
          </cell>
          <cell r="E33" t="str">
            <v>อ้อยตอ 2</v>
          </cell>
          <cell r="F33" t="str">
            <v>อ้อยตอ</v>
          </cell>
          <cell r="G33">
            <v>25.18</v>
          </cell>
          <cell r="H33">
            <v>242892</v>
          </cell>
          <cell r="I33" t="str">
            <v>KK-3</v>
          </cell>
          <cell r="J33" t="str">
            <v>เหนียว</v>
          </cell>
          <cell r="K33">
            <v>1.85</v>
          </cell>
          <cell r="L33">
            <v>7.6</v>
          </cell>
          <cell r="M33">
            <v>1.7</v>
          </cell>
          <cell r="N33">
            <v>2.9</v>
          </cell>
          <cell r="O33">
            <v>59</v>
          </cell>
          <cell r="P33">
            <v>64</v>
          </cell>
          <cell r="Q33">
            <v>10637.837837837838</v>
          </cell>
          <cell r="R33">
            <v>1.45</v>
          </cell>
          <cell r="S33">
            <v>2.6</v>
          </cell>
          <cell r="T33">
            <v>60</v>
          </cell>
          <cell r="U33">
            <v>58</v>
          </cell>
          <cell r="V33">
            <v>10205.405405405405</v>
          </cell>
          <cell r="W33">
            <v>1.1000000000000001</v>
          </cell>
          <cell r="X33">
            <v>2.7</v>
          </cell>
          <cell r="Y33">
            <v>56</v>
          </cell>
          <cell r="Z33">
            <v>59</v>
          </cell>
          <cell r="AA33">
            <v>9945.9459459459467</v>
          </cell>
          <cell r="AB33">
            <v>1.4166666666666667</v>
          </cell>
          <cell r="AC33">
            <v>2.7333333333333329</v>
          </cell>
          <cell r="AD33">
            <v>58.333333333333336</v>
          </cell>
          <cell r="AE33">
            <v>60.333333333333336</v>
          </cell>
          <cell r="AF33">
            <v>10263.063063063064</v>
          </cell>
          <cell r="AG33">
            <v>3.9714058776806991</v>
          </cell>
          <cell r="AH33">
            <v>1</v>
          </cell>
          <cell r="AI33">
            <v>830.84981481481475</v>
          </cell>
          <cell r="AJ33">
            <v>0.87662963961111096</v>
          </cell>
          <cell r="AK33">
            <v>8.9969052742790794</v>
          </cell>
          <cell r="AL33">
            <v>226.54207480634722</v>
          </cell>
          <cell r="AM33">
            <v>8.6396016494069947</v>
          </cell>
          <cell r="AN33">
            <v>217.54516953206812</v>
          </cell>
          <cell r="AQ33">
            <v>251.8</v>
          </cell>
          <cell r="AR33">
            <v>10</v>
          </cell>
          <cell r="AU33" t="str">
            <v>B</v>
          </cell>
        </row>
        <row r="34">
          <cell r="D34">
            <v>740</v>
          </cell>
          <cell r="E34" t="str">
            <v>อ้อยน้ำราด</v>
          </cell>
          <cell r="F34" t="str">
            <v>อ้อยปลูก</v>
          </cell>
          <cell r="G34">
            <v>9.44</v>
          </cell>
          <cell r="H34">
            <v>243005</v>
          </cell>
          <cell r="J34" t="str">
            <v>เหนียว</v>
          </cell>
          <cell r="K34">
            <v>1.85</v>
          </cell>
          <cell r="L34">
            <v>3.8333333333333335</v>
          </cell>
          <cell r="Q34">
            <v>0</v>
          </cell>
          <cell r="V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Q34">
            <v>75.52</v>
          </cell>
          <cell r="AR34">
            <v>8</v>
          </cell>
          <cell r="AU34" t="str">
            <v>D</v>
          </cell>
        </row>
        <row r="35">
          <cell r="D35">
            <v>742</v>
          </cell>
          <cell r="E35" t="str">
            <v>อ้อยตุลาคม</v>
          </cell>
          <cell r="F35" t="str">
            <v>อ้อยปลูก</v>
          </cell>
          <cell r="G35">
            <v>28.66</v>
          </cell>
          <cell r="H35">
            <v>242862</v>
          </cell>
          <cell r="I35" t="str">
            <v>PK-3</v>
          </cell>
          <cell r="J35" t="str">
            <v>เหนียว</v>
          </cell>
          <cell r="K35">
            <v>1.85</v>
          </cell>
          <cell r="L35">
            <v>8.6</v>
          </cell>
          <cell r="M35">
            <v>3</v>
          </cell>
          <cell r="N35">
            <v>3.4</v>
          </cell>
          <cell r="O35">
            <v>73</v>
          </cell>
          <cell r="P35">
            <v>73</v>
          </cell>
          <cell r="Q35">
            <v>12627.027027027027</v>
          </cell>
          <cell r="R35">
            <v>2.5</v>
          </cell>
          <cell r="S35">
            <v>3.3</v>
          </cell>
          <cell r="T35">
            <v>67</v>
          </cell>
          <cell r="U35">
            <v>71</v>
          </cell>
          <cell r="V35">
            <v>11935.135135135135</v>
          </cell>
          <cell r="W35">
            <v>1.9</v>
          </cell>
          <cell r="X35">
            <v>3</v>
          </cell>
          <cell r="Y35">
            <v>68</v>
          </cell>
          <cell r="Z35">
            <v>68</v>
          </cell>
          <cell r="AA35">
            <v>11762.162162162162</v>
          </cell>
          <cell r="AB35">
            <v>2.4666666666666668</v>
          </cell>
          <cell r="AC35">
            <v>3.2333333333333329</v>
          </cell>
          <cell r="AD35">
            <v>69.333333333333329</v>
          </cell>
          <cell r="AE35">
            <v>70.666666666666671</v>
          </cell>
          <cell r="AF35">
            <v>12108.108108108107</v>
          </cell>
          <cell r="AG35">
            <v>0</v>
          </cell>
          <cell r="AI35">
            <v>2024.3289259259257</v>
          </cell>
          <cell r="AJ35">
            <v>2.2320250737259255</v>
          </cell>
          <cell r="AK35">
            <v>27.025600892681471</v>
          </cell>
          <cell r="AL35">
            <v>774.55372158425098</v>
          </cell>
          <cell r="AM35">
            <v>27.025600892681471</v>
          </cell>
          <cell r="AN35">
            <v>774.55372158425098</v>
          </cell>
          <cell r="AQ35">
            <v>573.20000000000005</v>
          </cell>
          <cell r="AR35">
            <v>20</v>
          </cell>
          <cell r="AU35" t="str">
            <v>A</v>
          </cell>
        </row>
        <row r="36">
          <cell r="D36">
            <v>744</v>
          </cell>
          <cell r="E36" t="str">
            <v>อ้อยตอ 1</v>
          </cell>
          <cell r="F36" t="str">
            <v>อ้อยตอ</v>
          </cell>
          <cell r="G36">
            <v>141.9</v>
          </cell>
          <cell r="H36">
            <v>242912</v>
          </cell>
          <cell r="I36" t="str">
            <v>KK-3</v>
          </cell>
          <cell r="J36" t="str">
            <v>เหนียว</v>
          </cell>
          <cell r="K36">
            <v>1.85</v>
          </cell>
          <cell r="L36">
            <v>6.9333333333333336</v>
          </cell>
          <cell r="M36">
            <v>1.6</v>
          </cell>
          <cell r="N36">
            <v>3</v>
          </cell>
          <cell r="O36">
            <v>63</v>
          </cell>
          <cell r="P36">
            <v>59</v>
          </cell>
          <cell r="Q36">
            <v>10551.351351351352</v>
          </cell>
          <cell r="R36">
            <v>1.38</v>
          </cell>
          <cell r="S36">
            <v>2.6</v>
          </cell>
          <cell r="T36">
            <v>72</v>
          </cell>
          <cell r="U36">
            <v>63</v>
          </cell>
          <cell r="V36">
            <v>11675.675675675675</v>
          </cell>
          <cell r="W36">
            <v>1.45</v>
          </cell>
          <cell r="X36">
            <v>2.5</v>
          </cell>
          <cell r="Y36">
            <v>56</v>
          </cell>
          <cell r="Z36">
            <v>65</v>
          </cell>
          <cell r="AA36">
            <v>10464.864864864865</v>
          </cell>
          <cell r="AB36">
            <v>1.4766666666666666</v>
          </cell>
          <cell r="AC36">
            <v>2.6999999999999997</v>
          </cell>
          <cell r="AD36">
            <v>63.666666666666664</v>
          </cell>
          <cell r="AE36">
            <v>62.333333333333336</v>
          </cell>
          <cell r="AF36">
            <v>10897.297297297298</v>
          </cell>
          <cell r="AG36">
            <v>2.1141649048625792</v>
          </cell>
          <cell r="AH36">
            <v>3</v>
          </cell>
          <cell r="AI36">
            <v>845.04464999999982</v>
          </cell>
          <cell r="AJ36">
            <v>0.93174623108999977</v>
          </cell>
          <cell r="AK36">
            <v>10.153515685823999</v>
          </cell>
          <cell r="AL36">
            <v>1440.7838758184255</v>
          </cell>
          <cell r="AM36">
            <v>9.9388536205845917</v>
          </cell>
          <cell r="AN36">
            <v>1410.3233287609537</v>
          </cell>
          <cell r="AQ36">
            <v>1702.8000000000002</v>
          </cell>
          <cell r="AR36">
            <v>12</v>
          </cell>
          <cell r="AU36" t="str">
            <v>B</v>
          </cell>
        </row>
        <row r="37">
          <cell r="D37">
            <v>745</v>
          </cell>
          <cell r="E37" t="str">
            <v>อ้อยตอ 1</v>
          </cell>
          <cell r="F37" t="str">
            <v>อ้อยตอ</v>
          </cell>
          <cell r="G37">
            <v>19.8</v>
          </cell>
          <cell r="H37">
            <v>242912</v>
          </cell>
          <cell r="I37" t="str">
            <v>KK-3</v>
          </cell>
          <cell r="J37" t="str">
            <v>เหนียว</v>
          </cell>
          <cell r="K37">
            <v>1.85</v>
          </cell>
          <cell r="L37">
            <v>6.9333333333333336</v>
          </cell>
          <cell r="M37">
            <v>1</v>
          </cell>
          <cell r="N37">
            <v>2.5</v>
          </cell>
          <cell r="O37">
            <v>58</v>
          </cell>
          <cell r="P37">
            <v>60</v>
          </cell>
          <cell r="Q37">
            <v>10205.405405405405</v>
          </cell>
          <cell r="R37">
            <v>1.5</v>
          </cell>
          <cell r="S37">
            <v>3.3</v>
          </cell>
          <cell r="T37">
            <v>53</v>
          </cell>
          <cell r="U37">
            <v>58</v>
          </cell>
          <cell r="V37">
            <v>9600</v>
          </cell>
          <cell r="W37">
            <v>1.25</v>
          </cell>
          <cell r="X37">
            <v>3.1</v>
          </cell>
          <cell r="Y37">
            <v>64</v>
          </cell>
          <cell r="Z37">
            <v>65</v>
          </cell>
          <cell r="AA37">
            <v>11156.756756756757</v>
          </cell>
          <cell r="AB37">
            <v>1.25</v>
          </cell>
          <cell r="AC37">
            <v>2.9666666666666668</v>
          </cell>
          <cell r="AD37">
            <v>58.333333333333336</v>
          </cell>
          <cell r="AE37">
            <v>61</v>
          </cell>
          <cell r="AF37">
            <v>10320.720720720721</v>
          </cell>
          <cell r="AG37">
            <v>0</v>
          </cell>
          <cell r="AI37">
            <v>863.6090277777779</v>
          </cell>
          <cell r="AJ37">
            <v>0.95221531402777793</v>
          </cell>
          <cell r="AK37">
            <v>9.827548322074076</v>
          </cell>
          <cell r="AL37">
            <v>194.58545677706672</v>
          </cell>
          <cell r="AM37">
            <v>9.827548322074076</v>
          </cell>
          <cell r="AN37">
            <v>194.58545677706672</v>
          </cell>
          <cell r="AQ37">
            <v>237.60000000000002</v>
          </cell>
          <cell r="AR37">
            <v>12</v>
          </cell>
          <cell r="AU37" t="str">
            <v>B</v>
          </cell>
        </row>
        <row r="38">
          <cell r="D38">
            <v>746</v>
          </cell>
          <cell r="E38" t="str">
            <v>อ้อยน้ำราด</v>
          </cell>
          <cell r="F38" t="str">
            <v>อ้อยปลูก</v>
          </cell>
          <cell r="G38">
            <v>17.18</v>
          </cell>
          <cell r="H38">
            <v>242943</v>
          </cell>
          <cell r="I38" t="str">
            <v>เอราวัณ</v>
          </cell>
          <cell r="J38" t="str">
            <v>เหนียว</v>
          </cell>
          <cell r="K38">
            <v>1.85</v>
          </cell>
          <cell r="L38">
            <v>5.9</v>
          </cell>
          <cell r="M38">
            <v>1.2</v>
          </cell>
          <cell r="N38">
            <v>2.5</v>
          </cell>
          <cell r="O38">
            <v>76</v>
          </cell>
          <cell r="P38">
            <v>61</v>
          </cell>
          <cell r="Q38">
            <v>11848.648648648648</v>
          </cell>
          <cell r="R38">
            <v>1.4</v>
          </cell>
          <cell r="S38">
            <v>3</v>
          </cell>
          <cell r="T38">
            <v>75</v>
          </cell>
          <cell r="U38">
            <v>84</v>
          </cell>
          <cell r="V38">
            <v>13751.351351351352</v>
          </cell>
          <cell r="W38">
            <v>1.3</v>
          </cell>
          <cell r="X38">
            <v>2.5</v>
          </cell>
          <cell r="Y38">
            <v>69</v>
          </cell>
          <cell r="Z38">
            <v>73</v>
          </cell>
          <cell r="AA38">
            <v>12281.081081081082</v>
          </cell>
          <cell r="AB38">
            <v>1.2999999999999998</v>
          </cell>
          <cell r="AC38">
            <v>2.6666666666666665</v>
          </cell>
          <cell r="AD38">
            <v>73.333333333333329</v>
          </cell>
          <cell r="AE38">
            <v>72.666666666666671</v>
          </cell>
          <cell r="AF38">
            <v>12627.027027027027</v>
          </cell>
          <cell r="AG38">
            <v>0</v>
          </cell>
          <cell r="AI38">
            <v>725.68888888888864</v>
          </cell>
          <cell r="AJ38">
            <v>0.80014456888888863</v>
          </cell>
          <cell r="AK38">
            <v>10.103447096888885</v>
          </cell>
          <cell r="AL38">
            <v>173.57722112455104</v>
          </cell>
          <cell r="AM38">
            <v>10.103447096888885</v>
          </cell>
          <cell r="AN38">
            <v>173.57722112455104</v>
          </cell>
          <cell r="AQ38">
            <v>206.16</v>
          </cell>
          <cell r="AR38">
            <v>12</v>
          </cell>
          <cell r="AU38" t="str">
            <v>C</v>
          </cell>
        </row>
        <row r="39">
          <cell r="D39">
            <v>901</v>
          </cell>
          <cell r="E39" t="str">
            <v>อ้อยตอ 3</v>
          </cell>
          <cell r="F39" t="str">
            <v>อ้อยตอ</v>
          </cell>
          <cell r="G39">
            <v>7.3</v>
          </cell>
          <cell r="H39">
            <v>242890</v>
          </cell>
          <cell r="I39" t="str">
            <v>KK-3</v>
          </cell>
          <cell r="J39" t="str">
            <v>เหนียว</v>
          </cell>
          <cell r="K39">
            <v>1.85</v>
          </cell>
          <cell r="L39">
            <v>7.666666666666667</v>
          </cell>
          <cell r="M39">
            <v>0.6</v>
          </cell>
          <cell r="N39">
            <v>2.7</v>
          </cell>
          <cell r="O39">
            <v>40</v>
          </cell>
          <cell r="P39">
            <v>37</v>
          </cell>
          <cell r="Q39">
            <v>6659.4594594594591</v>
          </cell>
          <cell r="R39">
            <v>0.7</v>
          </cell>
          <cell r="S39">
            <v>2.6</v>
          </cell>
          <cell r="T39">
            <v>42</v>
          </cell>
          <cell r="U39">
            <v>44</v>
          </cell>
          <cell r="V39">
            <v>7437.8378378378375</v>
          </cell>
          <cell r="W39">
            <v>0.75</v>
          </cell>
          <cell r="X39">
            <v>2.7</v>
          </cell>
          <cell r="Y39">
            <v>29</v>
          </cell>
          <cell r="Z39">
            <v>42</v>
          </cell>
          <cell r="AA39">
            <v>6140.5405405405409</v>
          </cell>
          <cell r="AB39">
            <v>0.68333333333333324</v>
          </cell>
          <cell r="AC39">
            <v>2.6666666666666665</v>
          </cell>
          <cell r="AD39">
            <v>37</v>
          </cell>
          <cell r="AE39">
            <v>41</v>
          </cell>
          <cell r="AF39">
            <v>6745.9459459459458</v>
          </cell>
          <cell r="AG39">
            <v>0</v>
          </cell>
          <cell r="AI39">
            <v>381.45185185185181</v>
          </cell>
          <cell r="AJ39">
            <v>0.42058881185185182</v>
          </cell>
          <cell r="AK39">
            <v>2.8372693902222217</v>
          </cell>
          <cell r="AL39">
            <v>20.712066548622218</v>
          </cell>
          <cell r="AM39">
            <v>2.8372693902222217</v>
          </cell>
          <cell r="AN39">
            <v>20.712066548622218</v>
          </cell>
          <cell r="AQ39">
            <v>73</v>
          </cell>
          <cell r="AR39">
            <v>10</v>
          </cell>
          <cell r="AU39" t="str">
            <v>B</v>
          </cell>
        </row>
        <row r="40">
          <cell r="D40">
            <v>904</v>
          </cell>
          <cell r="E40" t="str">
            <v>อ้อยตอ 3</v>
          </cell>
          <cell r="F40" t="str">
            <v>อ้อยตอ</v>
          </cell>
          <cell r="G40">
            <v>11.18</v>
          </cell>
          <cell r="H40">
            <v>242890</v>
          </cell>
          <cell r="I40" t="str">
            <v>KK-3</v>
          </cell>
          <cell r="J40" t="str">
            <v>เหนียว</v>
          </cell>
          <cell r="K40">
            <v>1.85</v>
          </cell>
          <cell r="L40">
            <v>7.666666666666667</v>
          </cell>
          <cell r="M40">
            <v>0.8</v>
          </cell>
          <cell r="N40">
            <v>2.8</v>
          </cell>
          <cell r="O40">
            <v>38</v>
          </cell>
          <cell r="P40">
            <v>42</v>
          </cell>
          <cell r="Q40">
            <v>6918.9189189189192</v>
          </cell>
          <cell r="R40">
            <v>0.8</v>
          </cell>
          <cell r="S40">
            <v>2.8</v>
          </cell>
          <cell r="T40">
            <v>29</v>
          </cell>
          <cell r="U40">
            <v>38</v>
          </cell>
          <cell r="V40">
            <v>5794.594594594595</v>
          </cell>
          <cell r="W40">
            <v>0.95</v>
          </cell>
          <cell r="X40">
            <v>2.7</v>
          </cell>
          <cell r="Y40">
            <v>36</v>
          </cell>
          <cell r="Z40">
            <v>39</v>
          </cell>
          <cell r="AA40">
            <v>6486.4864864864867</v>
          </cell>
          <cell r="AB40">
            <v>0.85</v>
          </cell>
          <cell r="AC40">
            <v>2.7666666666666671</v>
          </cell>
          <cell r="AD40">
            <v>34.333333333333336</v>
          </cell>
          <cell r="AE40">
            <v>39.666666666666664</v>
          </cell>
          <cell r="AF40">
            <v>6400</v>
          </cell>
          <cell r="AG40">
            <v>0</v>
          </cell>
          <cell r="AI40">
            <v>510.74280555555572</v>
          </cell>
          <cell r="AJ40">
            <v>0.56314501740555578</v>
          </cell>
          <cell r="AK40">
            <v>3.604128111395557</v>
          </cell>
          <cell r="AL40">
            <v>40.294152285402326</v>
          </cell>
          <cell r="AM40">
            <v>3.604128111395557</v>
          </cell>
          <cell r="AN40">
            <v>40.294152285402326</v>
          </cell>
          <cell r="AQ40">
            <v>122.97999999999999</v>
          </cell>
          <cell r="AR40">
            <v>11</v>
          </cell>
          <cell r="AU40" t="str">
            <v>B</v>
          </cell>
        </row>
        <row r="41">
          <cell r="D41">
            <v>906</v>
          </cell>
          <cell r="E41" t="str">
            <v>อ้อยตอ 3</v>
          </cell>
          <cell r="F41" t="str">
            <v>อ้อยตอ</v>
          </cell>
          <cell r="G41">
            <v>19.100000000000001</v>
          </cell>
          <cell r="H41">
            <v>242892</v>
          </cell>
          <cell r="I41" t="str">
            <v>KK-3</v>
          </cell>
          <cell r="J41" t="str">
            <v>เหนียว</v>
          </cell>
          <cell r="K41">
            <v>1.85</v>
          </cell>
          <cell r="L41">
            <v>7.6</v>
          </cell>
          <cell r="M41">
            <v>1.65</v>
          </cell>
          <cell r="N41">
            <v>3.1</v>
          </cell>
          <cell r="O41">
            <v>61</v>
          </cell>
          <cell r="P41">
            <v>49</v>
          </cell>
          <cell r="Q41">
            <v>9513.5135135135133</v>
          </cell>
          <cell r="R41">
            <v>1.7</v>
          </cell>
          <cell r="S41">
            <v>2.9</v>
          </cell>
          <cell r="T41">
            <v>53</v>
          </cell>
          <cell r="U41">
            <v>46</v>
          </cell>
          <cell r="V41">
            <v>8562.1621621621616</v>
          </cell>
          <cell r="W41">
            <v>1.68</v>
          </cell>
          <cell r="X41">
            <v>3</v>
          </cell>
          <cell r="Y41">
            <v>52</v>
          </cell>
          <cell r="Z41">
            <v>43</v>
          </cell>
          <cell r="AA41">
            <v>8216.2162162162167</v>
          </cell>
          <cell r="AB41">
            <v>1.6766666666666665</v>
          </cell>
          <cell r="AC41">
            <v>3</v>
          </cell>
          <cell r="AD41">
            <v>55.333333333333336</v>
          </cell>
          <cell r="AE41">
            <v>46</v>
          </cell>
          <cell r="AF41">
            <v>8763.9639639639627</v>
          </cell>
          <cell r="AG41">
            <v>0</v>
          </cell>
          <cell r="AI41">
            <v>1184.5650000000001</v>
          </cell>
          <cell r="AJ41">
            <v>1.3061013690000001</v>
          </cell>
          <cell r="AK41">
            <v>11.446625331199998</v>
          </cell>
          <cell r="AL41">
            <v>218.63054382591997</v>
          </cell>
          <cell r="AM41">
            <v>11.446625331199998</v>
          </cell>
          <cell r="AN41">
            <v>218.63054382591997</v>
          </cell>
          <cell r="AQ41">
            <v>210.10000000000002</v>
          </cell>
          <cell r="AR41">
            <v>11</v>
          </cell>
          <cell r="AU41" t="str">
            <v>B</v>
          </cell>
        </row>
        <row r="42">
          <cell r="D42">
            <v>908</v>
          </cell>
          <cell r="E42" t="str">
            <v>อ้อยตอ 1</v>
          </cell>
          <cell r="F42" t="str">
            <v>อ้อยตอ</v>
          </cell>
          <cell r="G42">
            <v>40.479999999999997</v>
          </cell>
          <cell r="H42">
            <v>242901</v>
          </cell>
          <cell r="I42" t="str">
            <v>KK-3</v>
          </cell>
          <cell r="J42" t="str">
            <v>เหนียว</v>
          </cell>
          <cell r="K42">
            <v>1.85</v>
          </cell>
          <cell r="L42">
            <v>7.3</v>
          </cell>
          <cell r="M42">
            <v>1.7</v>
          </cell>
          <cell r="N42">
            <v>2.9</v>
          </cell>
          <cell r="O42">
            <v>65</v>
          </cell>
          <cell r="P42">
            <v>48</v>
          </cell>
          <cell r="Q42">
            <v>9772.9729729729734</v>
          </cell>
          <cell r="R42">
            <v>1.8</v>
          </cell>
          <cell r="S42">
            <v>3.1</v>
          </cell>
          <cell r="T42">
            <v>58</v>
          </cell>
          <cell r="U42">
            <v>47</v>
          </cell>
          <cell r="V42">
            <v>9081.0810810810817</v>
          </cell>
          <cell r="W42">
            <v>1.45</v>
          </cell>
          <cell r="X42">
            <v>2.9</v>
          </cell>
          <cell r="Y42">
            <v>48</v>
          </cell>
          <cell r="Z42">
            <v>52</v>
          </cell>
          <cell r="AA42">
            <v>8648.6486486486483</v>
          </cell>
          <cell r="AB42">
            <v>1.6500000000000001</v>
          </cell>
          <cell r="AC42">
            <v>2.9666666666666668</v>
          </cell>
          <cell r="AD42">
            <v>57</v>
          </cell>
          <cell r="AE42">
            <v>49</v>
          </cell>
          <cell r="AF42">
            <v>9167.5675675675666</v>
          </cell>
          <cell r="AG42">
            <v>0</v>
          </cell>
          <cell r="AI42">
            <v>1139.9639166666668</v>
          </cell>
          <cell r="AJ42">
            <v>1.2569242145166668</v>
          </cell>
          <cell r="AK42">
            <v>11.522937663893334</v>
          </cell>
          <cell r="AL42">
            <v>466.4485166344021</v>
          </cell>
          <cell r="AM42">
            <v>11.522937663893334</v>
          </cell>
          <cell r="AN42">
            <v>466.4485166344021</v>
          </cell>
          <cell r="AQ42">
            <v>445.28</v>
          </cell>
          <cell r="AR42">
            <v>11</v>
          </cell>
          <cell r="AU42" t="str">
            <v>B</v>
          </cell>
        </row>
        <row r="43">
          <cell r="D43">
            <v>911</v>
          </cell>
          <cell r="E43" t="str">
            <v>อ้อยน้ำราด</v>
          </cell>
          <cell r="F43" t="str">
            <v>อ้อยปลูก</v>
          </cell>
          <cell r="G43">
            <v>17.54</v>
          </cell>
          <cell r="H43">
            <v>242927</v>
          </cell>
          <cell r="I43" t="str">
            <v>KK-3</v>
          </cell>
          <cell r="J43" t="str">
            <v>เหนียว</v>
          </cell>
          <cell r="K43">
            <v>1.85</v>
          </cell>
          <cell r="L43">
            <v>6.4333333333333336</v>
          </cell>
          <cell r="M43">
            <v>0.85</v>
          </cell>
          <cell r="N43">
            <v>2.8</v>
          </cell>
          <cell r="O43">
            <v>47</v>
          </cell>
          <cell r="P43">
            <v>50</v>
          </cell>
          <cell r="Q43">
            <v>8389.1891891891901</v>
          </cell>
          <cell r="R43">
            <v>0.97</v>
          </cell>
          <cell r="S43">
            <v>3.1</v>
          </cell>
          <cell r="T43">
            <v>40</v>
          </cell>
          <cell r="U43">
            <v>39</v>
          </cell>
          <cell r="V43">
            <v>6832.4324324324325</v>
          </cell>
          <cell r="W43">
            <v>0.95</v>
          </cell>
          <cell r="X43">
            <v>2.8</v>
          </cell>
          <cell r="Y43">
            <v>39</v>
          </cell>
          <cell r="Z43">
            <v>44</v>
          </cell>
          <cell r="AA43">
            <v>7178.3783783783783</v>
          </cell>
          <cell r="AB43">
            <v>0.92333333333333323</v>
          </cell>
          <cell r="AC43">
            <v>2.9</v>
          </cell>
          <cell r="AD43">
            <v>42</v>
          </cell>
          <cell r="AE43">
            <v>44.333333333333336</v>
          </cell>
          <cell r="AF43">
            <v>7466.666666666667</v>
          </cell>
          <cell r="AG43">
            <v>0</v>
          </cell>
          <cell r="AI43">
            <v>609.5708166666667</v>
          </cell>
          <cell r="AJ43">
            <v>0.67211278245666672</v>
          </cell>
          <cell r="AK43">
            <v>5.0184421090097784</v>
          </cell>
          <cell r="AL43">
            <v>88.023474592031505</v>
          </cell>
          <cell r="AM43">
            <v>5.0184421090097784</v>
          </cell>
          <cell r="AN43">
            <v>88.023474592031505</v>
          </cell>
          <cell r="AQ43">
            <v>175.39999999999998</v>
          </cell>
          <cell r="AR43">
            <v>10</v>
          </cell>
          <cell r="AU43" t="str">
            <v>C</v>
          </cell>
        </row>
        <row r="44">
          <cell r="D44">
            <v>912</v>
          </cell>
          <cell r="E44" t="str">
            <v>อ้อยน้ำราด</v>
          </cell>
          <cell r="F44" t="str">
            <v>อ้อยปลูก</v>
          </cell>
          <cell r="G44">
            <v>18.54</v>
          </cell>
          <cell r="H44">
            <v>242926</v>
          </cell>
          <cell r="I44" t="str">
            <v>KK-3</v>
          </cell>
          <cell r="J44" t="str">
            <v>เหนียว</v>
          </cell>
          <cell r="K44">
            <v>1.85</v>
          </cell>
          <cell r="L44">
            <v>6.4666666666666668</v>
          </cell>
          <cell r="M44">
            <v>0.8</v>
          </cell>
          <cell r="N44">
            <v>2.6</v>
          </cell>
          <cell r="O44">
            <v>37</v>
          </cell>
          <cell r="P44">
            <v>37</v>
          </cell>
          <cell r="Q44">
            <v>6400</v>
          </cell>
          <cell r="R44">
            <v>0.85</v>
          </cell>
          <cell r="S44">
            <v>2.9</v>
          </cell>
          <cell r="T44">
            <v>37</v>
          </cell>
          <cell r="U44">
            <v>42</v>
          </cell>
          <cell r="V44">
            <v>6832.4324324324325</v>
          </cell>
          <cell r="W44">
            <v>0.85</v>
          </cell>
          <cell r="X44">
            <v>2.7</v>
          </cell>
          <cell r="Y44">
            <v>40</v>
          </cell>
          <cell r="Z44">
            <v>42</v>
          </cell>
          <cell r="AA44">
            <v>7091.8918918918916</v>
          </cell>
          <cell r="AB44">
            <v>0.83333333333333337</v>
          </cell>
          <cell r="AC44">
            <v>2.7333333333333329</v>
          </cell>
          <cell r="AD44">
            <v>38</v>
          </cell>
          <cell r="AE44">
            <v>40.333333333333336</v>
          </cell>
          <cell r="AF44">
            <v>6774.7747747747753</v>
          </cell>
          <cell r="AG44">
            <v>0</v>
          </cell>
          <cell r="AI44">
            <v>488.73518518518517</v>
          </cell>
          <cell r="AJ44">
            <v>0.5156644938888888</v>
          </cell>
          <cell r="AK44">
            <v>3.4935108054454451</v>
          </cell>
          <cell r="AL44">
            <v>64.769690332958547</v>
          </cell>
          <cell r="AM44">
            <v>3.4935108054454451</v>
          </cell>
          <cell r="AN44">
            <v>64.769690332958547</v>
          </cell>
          <cell r="AQ44">
            <v>185.39999999999998</v>
          </cell>
          <cell r="AR44">
            <v>10</v>
          </cell>
          <cell r="AU44" t="str">
            <v>C</v>
          </cell>
        </row>
        <row r="45">
          <cell r="D45">
            <v>914</v>
          </cell>
          <cell r="E45" t="str">
            <v>อ้อยน้ำราด</v>
          </cell>
          <cell r="F45" t="str">
            <v>อ้อยปลูก</v>
          </cell>
          <cell r="G45">
            <v>7.37</v>
          </cell>
          <cell r="H45">
            <v>242926</v>
          </cell>
          <cell r="I45" t="str">
            <v>KK-3</v>
          </cell>
          <cell r="J45" t="str">
            <v>เหนียว</v>
          </cell>
          <cell r="K45">
            <v>1.85</v>
          </cell>
          <cell r="L45">
            <v>6.4666666666666668</v>
          </cell>
          <cell r="M45">
            <v>0.78</v>
          </cell>
          <cell r="N45">
            <v>2.6</v>
          </cell>
          <cell r="O45">
            <v>30</v>
          </cell>
          <cell r="P45">
            <v>30</v>
          </cell>
          <cell r="Q45">
            <v>5189.1891891891892</v>
          </cell>
          <cell r="R45">
            <v>0.85</v>
          </cell>
          <cell r="S45">
            <v>2.7</v>
          </cell>
          <cell r="T45">
            <v>38</v>
          </cell>
          <cell r="U45">
            <v>39</v>
          </cell>
          <cell r="V45">
            <v>6659.4594594594591</v>
          </cell>
          <cell r="W45">
            <v>0.7</v>
          </cell>
          <cell r="X45">
            <v>2.6</v>
          </cell>
          <cell r="Y45">
            <v>37</v>
          </cell>
          <cell r="Z45">
            <v>44</v>
          </cell>
          <cell r="AA45">
            <v>7005.405405405405</v>
          </cell>
          <cell r="AB45">
            <v>0.77666666666666673</v>
          </cell>
          <cell r="AC45">
            <v>2.6333333333333333</v>
          </cell>
          <cell r="AD45">
            <v>35</v>
          </cell>
          <cell r="AE45">
            <v>37.666666666666664</v>
          </cell>
          <cell r="AF45">
            <v>6284.6846846846847</v>
          </cell>
          <cell r="AG45">
            <v>0</v>
          </cell>
          <cell r="AI45">
            <v>422.7815203703704</v>
          </cell>
          <cell r="AJ45">
            <v>0.46615890436037039</v>
          </cell>
          <cell r="AK45">
            <v>2.9296617268630127</v>
          </cell>
          <cell r="AL45">
            <v>21.591606926980404</v>
          </cell>
          <cell r="AM45">
            <v>2.9296617268630127</v>
          </cell>
          <cell r="AN45">
            <v>21.591606926980404</v>
          </cell>
          <cell r="AQ45">
            <v>81.070000000000007</v>
          </cell>
          <cell r="AR45">
            <v>11</v>
          </cell>
          <cell r="AU45" t="str">
            <v>C</v>
          </cell>
        </row>
        <row r="46">
          <cell r="D46">
            <v>915</v>
          </cell>
          <cell r="E46" t="str">
            <v>อ้อยตอ 1</v>
          </cell>
          <cell r="F46" t="str">
            <v>อ้อยตอ</v>
          </cell>
          <cell r="G46">
            <v>26.18</v>
          </cell>
          <cell r="H46">
            <v>242952</v>
          </cell>
          <cell r="I46" t="str">
            <v>KK-3</v>
          </cell>
          <cell r="J46" t="str">
            <v>เหนียว</v>
          </cell>
          <cell r="K46">
            <v>1.85</v>
          </cell>
          <cell r="L46">
            <v>5.6</v>
          </cell>
          <cell r="M46">
            <v>0.92</v>
          </cell>
          <cell r="N46">
            <v>2.8</v>
          </cell>
          <cell r="O46">
            <v>38</v>
          </cell>
          <cell r="P46">
            <v>42</v>
          </cell>
          <cell r="Q46">
            <v>6918.9189189189192</v>
          </cell>
          <cell r="R46">
            <v>0.98</v>
          </cell>
          <cell r="S46">
            <v>2.7</v>
          </cell>
          <cell r="T46">
            <v>39</v>
          </cell>
          <cell r="U46">
            <v>44</v>
          </cell>
          <cell r="V46">
            <v>7178.3783783783783</v>
          </cell>
          <cell r="W46">
            <v>1.1000000000000001</v>
          </cell>
          <cell r="X46">
            <v>2.8</v>
          </cell>
          <cell r="Y46">
            <v>39</v>
          </cell>
          <cell r="Z46">
            <v>41</v>
          </cell>
          <cell r="AA46">
            <v>6918.9189189189192</v>
          </cell>
          <cell r="AB46">
            <v>1</v>
          </cell>
          <cell r="AC46">
            <v>2.7666666666666671</v>
          </cell>
          <cell r="AD46">
            <v>38.666666666666664</v>
          </cell>
          <cell r="AE46">
            <v>42.333333333333336</v>
          </cell>
          <cell r="AF46">
            <v>7005.4054054054059</v>
          </cell>
          <cell r="AG46">
            <v>0</v>
          </cell>
          <cell r="AI46">
            <v>600.87388888888904</v>
          </cell>
          <cell r="AJ46">
            <v>0.66252354988888906</v>
          </cell>
          <cell r="AK46">
            <v>4.641246057600001</v>
          </cell>
          <cell r="AL46">
            <v>121.50782178796803</v>
          </cell>
          <cell r="AM46">
            <v>4.641246057600001</v>
          </cell>
          <cell r="AN46">
            <v>121.50782178796803</v>
          </cell>
          <cell r="AQ46">
            <v>314.15999999999997</v>
          </cell>
          <cell r="AR46">
            <v>12</v>
          </cell>
          <cell r="AU46" t="str">
            <v>B</v>
          </cell>
        </row>
        <row r="47">
          <cell r="D47">
            <v>917</v>
          </cell>
          <cell r="E47" t="str">
            <v>อ้อยตอ 1</v>
          </cell>
          <cell r="F47" t="str">
            <v>อ้อยตอ</v>
          </cell>
          <cell r="G47">
            <v>34.03</v>
          </cell>
          <cell r="H47">
            <v>242965</v>
          </cell>
          <cell r="I47" t="str">
            <v>KK-3</v>
          </cell>
          <cell r="J47" t="str">
            <v>เหนียว</v>
          </cell>
          <cell r="K47">
            <v>1.85</v>
          </cell>
          <cell r="L47">
            <v>5.166666666666667</v>
          </cell>
          <cell r="M47">
            <v>0.93</v>
          </cell>
          <cell r="N47">
            <v>2.8</v>
          </cell>
          <cell r="O47">
            <v>42</v>
          </cell>
          <cell r="P47">
            <v>35</v>
          </cell>
          <cell r="Q47">
            <v>6659.4594594594591</v>
          </cell>
          <cell r="R47">
            <v>0.8</v>
          </cell>
          <cell r="S47">
            <v>2.8</v>
          </cell>
          <cell r="T47">
            <v>37</v>
          </cell>
          <cell r="U47">
            <v>32</v>
          </cell>
          <cell r="V47">
            <v>5967.5675675675675</v>
          </cell>
          <cell r="W47">
            <v>0.8</v>
          </cell>
          <cell r="X47">
            <v>2.8</v>
          </cell>
          <cell r="Y47">
            <v>34</v>
          </cell>
          <cell r="Z47">
            <v>45</v>
          </cell>
          <cell r="AA47">
            <v>6832.4324324324325</v>
          </cell>
          <cell r="AB47">
            <v>0.84333333333333338</v>
          </cell>
          <cell r="AC47">
            <v>2.7999999999999994</v>
          </cell>
          <cell r="AD47">
            <v>37.666666666666664</v>
          </cell>
          <cell r="AE47">
            <v>37.333333333333336</v>
          </cell>
          <cell r="AF47">
            <v>6486.4864864864867</v>
          </cell>
          <cell r="AG47">
            <v>0</v>
          </cell>
          <cell r="AI47">
            <v>519.02106666666646</v>
          </cell>
          <cell r="AJ47">
            <v>0.57227262810666646</v>
          </cell>
          <cell r="AK47">
            <v>3.7120386687999991</v>
          </cell>
          <cell r="AL47">
            <v>126.32067589926397</v>
          </cell>
          <cell r="AM47">
            <v>3.7120386687999991</v>
          </cell>
          <cell r="AN47">
            <v>126.32067589926397</v>
          </cell>
          <cell r="AQ47">
            <v>408.36</v>
          </cell>
          <cell r="AR47">
            <v>12</v>
          </cell>
          <cell r="AU47" t="str">
            <v>B</v>
          </cell>
        </row>
        <row r="48">
          <cell r="D48">
            <v>919</v>
          </cell>
          <cell r="E48" t="str">
            <v>อ้อยตุลาคม</v>
          </cell>
          <cell r="F48" t="str">
            <v>อ้อยปลูก</v>
          </cell>
          <cell r="G48">
            <v>15.23</v>
          </cell>
          <cell r="H48">
            <v>242867</v>
          </cell>
          <cell r="I48" t="str">
            <v>PK-3</v>
          </cell>
          <cell r="J48" t="str">
            <v>เหนียว</v>
          </cell>
          <cell r="K48">
            <v>1.85</v>
          </cell>
          <cell r="L48">
            <v>8.4333333333333336</v>
          </cell>
          <cell r="M48">
            <v>0.9</v>
          </cell>
          <cell r="N48">
            <v>3.2</v>
          </cell>
          <cell r="O48">
            <v>35</v>
          </cell>
          <cell r="P48">
            <v>30</v>
          </cell>
          <cell r="Q48">
            <v>5621.6216216216217</v>
          </cell>
          <cell r="R48">
            <v>1.92</v>
          </cell>
          <cell r="S48">
            <v>3.1</v>
          </cell>
          <cell r="T48">
            <v>36</v>
          </cell>
          <cell r="U48">
            <v>35</v>
          </cell>
          <cell r="V48">
            <v>6140.5405405405409</v>
          </cell>
          <cell r="W48">
            <v>1.94</v>
          </cell>
          <cell r="X48">
            <v>3</v>
          </cell>
          <cell r="Y48">
            <v>35</v>
          </cell>
          <cell r="Z48">
            <v>37</v>
          </cell>
          <cell r="AA48">
            <v>6227.0270270270266</v>
          </cell>
          <cell r="AB48">
            <v>1.5866666666666667</v>
          </cell>
          <cell r="AC48">
            <v>3.1</v>
          </cell>
          <cell r="AD48">
            <v>35.333333333333336</v>
          </cell>
          <cell r="AE48">
            <v>34</v>
          </cell>
          <cell r="AF48">
            <v>5996.396396396397</v>
          </cell>
          <cell r="AG48">
            <v>0</v>
          </cell>
          <cell r="AI48">
            <v>1196.9575333333335</v>
          </cell>
          <cell r="AJ48">
            <v>1.3197653762533335</v>
          </cell>
          <cell r="AK48">
            <v>7.9138363462542234</v>
          </cell>
          <cell r="AL48">
            <v>120.52772755345183</v>
          </cell>
          <cell r="AM48">
            <v>7.9138363462542234</v>
          </cell>
          <cell r="AN48">
            <v>120.52772755345183</v>
          </cell>
          <cell r="AQ48">
            <v>213.22</v>
          </cell>
          <cell r="AR48">
            <v>14</v>
          </cell>
          <cell r="AU48" t="str">
            <v>B</v>
          </cell>
        </row>
        <row r="49">
          <cell r="D49">
            <v>920</v>
          </cell>
          <cell r="E49" t="str">
            <v>อ้อยตอ 1</v>
          </cell>
          <cell r="F49" t="str">
            <v>อ้อยตอ</v>
          </cell>
          <cell r="G49">
            <v>7.46</v>
          </cell>
          <cell r="H49">
            <v>242890</v>
          </cell>
          <cell r="I49" t="str">
            <v>KK-3</v>
          </cell>
          <cell r="J49" t="str">
            <v>เหนียว</v>
          </cell>
          <cell r="K49">
            <v>1.85</v>
          </cell>
          <cell r="L49">
            <v>7.666666666666667</v>
          </cell>
          <cell r="M49">
            <v>0.75</v>
          </cell>
          <cell r="N49">
            <v>2.9</v>
          </cell>
          <cell r="O49">
            <v>42</v>
          </cell>
          <cell r="P49">
            <v>39</v>
          </cell>
          <cell r="Q49">
            <v>7005.405405405405</v>
          </cell>
          <cell r="R49">
            <v>0.7</v>
          </cell>
          <cell r="S49">
            <v>3</v>
          </cell>
          <cell r="T49">
            <v>39</v>
          </cell>
          <cell r="U49">
            <v>53</v>
          </cell>
          <cell r="V49">
            <v>7956.7567567567567</v>
          </cell>
          <cell r="W49">
            <v>0.9</v>
          </cell>
          <cell r="X49">
            <v>2.8</v>
          </cell>
          <cell r="Y49">
            <v>41</v>
          </cell>
          <cell r="Z49">
            <v>38</v>
          </cell>
          <cell r="AA49">
            <v>6832.4324324324325</v>
          </cell>
          <cell r="AB49">
            <v>0.78333333333333333</v>
          </cell>
          <cell r="AC49">
            <v>2.9</v>
          </cell>
          <cell r="AD49">
            <v>40.666666666666664</v>
          </cell>
          <cell r="AE49">
            <v>43.333333333333336</v>
          </cell>
          <cell r="AF49">
            <v>7264.8648648648641</v>
          </cell>
          <cell r="AG49">
            <v>0</v>
          </cell>
          <cell r="AI49">
            <v>517.14491666666663</v>
          </cell>
          <cell r="AJ49">
            <v>0.54563960157499991</v>
          </cell>
          <cell r="AK49">
            <v>3.9639979703610804</v>
          </cell>
          <cell r="AL49">
            <v>29.571424858893661</v>
          </cell>
          <cell r="AM49">
            <v>3.9639979703610804</v>
          </cell>
          <cell r="AN49">
            <v>29.571424858893661</v>
          </cell>
          <cell r="AQ49">
            <v>74.599999999999994</v>
          </cell>
          <cell r="AR49">
            <v>10</v>
          </cell>
          <cell r="AU49" t="str">
            <v>B</v>
          </cell>
        </row>
        <row r="50">
          <cell r="D50">
            <v>922</v>
          </cell>
          <cell r="E50" t="str">
            <v>อ้อยตอ 2</v>
          </cell>
          <cell r="F50" t="str">
            <v>อ้อยตอ</v>
          </cell>
          <cell r="G50">
            <v>10.36</v>
          </cell>
          <cell r="H50">
            <v>242891</v>
          </cell>
          <cell r="I50" t="str">
            <v>KK-3</v>
          </cell>
          <cell r="J50" t="str">
            <v>เหนียว</v>
          </cell>
          <cell r="K50">
            <v>1.85</v>
          </cell>
          <cell r="L50">
            <v>7.6333333333333337</v>
          </cell>
          <cell r="M50">
            <v>1</v>
          </cell>
          <cell r="N50">
            <v>2.8</v>
          </cell>
          <cell r="O50">
            <v>41</v>
          </cell>
          <cell r="P50">
            <v>36</v>
          </cell>
          <cell r="Q50">
            <v>6659.4594594594591</v>
          </cell>
          <cell r="R50">
            <v>0.91</v>
          </cell>
          <cell r="S50">
            <v>2.9</v>
          </cell>
          <cell r="T50">
            <v>41</v>
          </cell>
          <cell r="U50">
            <v>47</v>
          </cell>
          <cell r="V50">
            <v>7610.8108108108108</v>
          </cell>
          <cell r="W50">
            <v>0.81</v>
          </cell>
          <cell r="X50">
            <v>3.1</v>
          </cell>
          <cell r="Y50">
            <v>39</v>
          </cell>
          <cell r="Z50">
            <v>42</v>
          </cell>
          <cell r="AA50">
            <v>7005.405405405405</v>
          </cell>
          <cell r="AB50">
            <v>0.90666666666666673</v>
          </cell>
          <cell r="AC50">
            <v>2.9333333333333331</v>
          </cell>
          <cell r="AD50">
            <v>40.333333333333336</v>
          </cell>
          <cell r="AE50">
            <v>41.666666666666664</v>
          </cell>
          <cell r="AF50">
            <v>7091.8918918918907</v>
          </cell>
          <cell r="AG50">
            <v>0</v>
          </cell>
          <cell r="AI50">
            <v>612.40699259259259</v>
          </cell>
          <cell r="AJ50">
            <v>0.64615061788444439</v>
          </cell>
          <cell r="AK50">
            <v>4.5824303279156267</v>
          </cell>
          <cell r="AL50">
            <v>47.473978197205888</v>
          </cell>
          <cell r="AM50">
            <v>4.5824303279156267</v>
          </cell>
          <cell r="AN50">
            <v>47.473978197205888</v>
          </cell>
          <cell r="AQ50">
            <v>103.6</v>
          </cell>
          <cell r="AR50">
            <v>10</v>
          </cell>
          <cell r="AU50" t="str">
            <v>B</v>
          </cell>
        </row>
        <row r="51">
          <cell r="D51" t="str">
            <v>922/1</v>
          </cell>
          <cell r="E51" t="str">
            <v>อ้อยตอ 2</v>
          </cell>
          <cell r="F51" t="str">
            <v>อ้อยตอ</v>
          </cell>
          <cell r="G51">
            <v>27.33</v>
          </cell>
          <cell r="H51">
            <v>242891</v>
          </cell>
          <cell r="I51" t="str">
            <v>KK-3</v>
          </cell>
          <cell r="J51" t="str">
            <v>เหนียว</v>
          </cell>
          <cell r="K51">
            <v>1.85</v>
          </cell>
          <cell r="L51">
            <v>7.6333333333333337</v>
          </cell>
          <cell r="M51">
            <v>0.95</v>
          </cell>
          <cell r="N51">
            <v>2.8</v>
          </cell>
          <cell r="O51">
            <v>41</v>
          </cell>
          <cell r="P51">
            <v>42</v>
          </cell>
          <cell r="Q51">
            <v>7178.3783783783783</v>
          </cell>
          <cell r="R51">
            <v>0.95</v>
          </cell>
          <cell r="S51">
            <v>2.7</v>
          </cell>
          <cell r="T51">
            <v>44</v>
          </cell>
          <cell r="U51">
            <v>45</v>
          </cell>
          <cell r="V51">
            <v>7697.2972972972975</v>
          </cell>
          <cell r="W51">
            <v>0.84</v>
          </cell>
          <cell r="X51">
            <v>2.8</v>
          </cell>
          <cell r="Y51">
            <v>49</v>
          </cell>
          <cell r="Z51">
            <v>39</v>
          </cell>
          <cell r="AA51">
            <v>7610.8108108108108</v>
          </cell>
          <cell r="AB51">
            <v>0.91333333333333322</v>
          </cell>
          <cell r="AC51">
            <v>2.7666666666666671</v>
          </cell>
          <cell r="AD51">
            <v>44.666666666666664</v>
          </cell>
          <cell r="AE51">
            <v>42</v>
          </cell>
          <cell r="AF51">
            <v>7495.4954954954956</v>
          </cell>
          <cell r="AG51">
            <v>0</v>
          </cell>
          <cell r="AI51">
            <v>548.79815185185203</v>
          </cell>
          <cell r="AJ51">
            <v>0.60510484223185212</v>
          </cell>
          <cell r="AK51">
            <v>4.5355606192513607</v>
          </cell>
          <cell r="AL51">
            <v>123.95687172413967</v>
          </cell>
          <cell r="AM51">
            <v>4.5355606192513607</v>
          </cell>
          <cell r="AN51">
            <v>123.95687172413967</v>
          </cell>
          <cell r="AQ51">
            <v>273.29999999999995</v>
          </cell>
          <cell r="AR51">
            <v>10</v>
          </cell>
          <cell r="AU51" t="str">
            <v>B</v>
          </cell>
        </row>
        <row r="52">
          <cell r="D52">
            <v>923</v>
          </cell>
          <cell r="E52" t="str">
            <v>อ้อยตุลาคม</v>
          </cell>
          <cell r="F52" t="str">
            <v>อ้อยปลูก</v>
          </cell>
          <cell r="G52">
            <v>13.79</v>
          </cell>
          <cell r="H52">
            <v>242860</v>
          </cell>
          <cell r="I52" t="str">
            <v>PK-3</v>
          </cell>
          <cell r="J52" t="str">
            <v>เหนียว</v>
          </cell>
          <cell r="K52">
            <v>1.85</v>
          </cell>
          <cell r="L52">
            <v>8.6666666666666661</v>
          </cell>
          <cell r="M52">
            <v>1.8</v>
          </cell>
          <cell r="N52">
            <v>3</v>
          </cell>
          <cell r="O52">
            <v>38</v>
          </cell>
          <cell r="P52">
            <v>32</v>
          </cell>
          <cell r="Q52">
            <v>6054.0540540540542</v>
          </cell>
          <cell r="R52">
            <v>1.7</v>
          </cell>
          <cell r="S52">
            <v>2.7</v>
          </cell>
          <cell r="T52">
            <v>37</v>
          </cell>
          <cell r="U52">
            <v>36</v>
          </cell>
          <cell r="V52">
            <v>6313.5135135135133</v>
          </cell>
          <cell r="W52">
            <v>1.2</v>
          </cell>
          <cell r="X52">
            <v>2.8</v>
          </cell>
          <cell r="Y52">
            <v>37</v>
          </cell>
          <cell r="Z52">
            <v>42</v>
          </cell>
          <cell r="AA52">
            <v>6832.4324324324325</v>
          </cell>
          <cell r="AB52">
            <v>1.5666666666666667</v>
          </cell>
          <cell r="AC52">
            <v>2.8333333333333335</v>
          </cell>
          <cell r="AD52">
            <v>37.333333333333336</v>
          </cell>
          <cell r="AE52">
            <v>36.666666666666664</v>
          </cell>
          <cell r="AF52">
            <v>6400</v>
          </cell>
          <cell r="AG52">
            <v>0</v>
          </cell>
          <cell r="AI52">
            <v>987.28287037037035</v>
          </cell>
          <cell r="AJ52">
            <v>1.0416821565277776</v>
          </cell>
          <cell r="AK52">
            <v>6.6667658017777764</v>
          </cell>
          <cell r="AL52">
            <v>91.934700406515532</v>
          </cell>
          <cell r="AM52">
            <v>6.6667658017777764</v>
          </cell>
          <cell r="AN52">
            <v>91.934700406515532</v>
          </cell>
          <cell r="AQ52">
            <v>165.48</v>
          </cell>
          <cell r="AR52">
            <v>12</v>
          </cell>
          <cell r="AU52" t="str">
            <v>C</v>
          </cell>
        </row>
        <row r="53">
          <cell r="D53" t="str">
            <v>923/1</v>
          </cell>
          <cell r="E53" t="str">
            <v>อ้อยตุลาคม</v>
          </cell>
          <cell r="F53" t="str">
            <v>อ้อยปลูก</v>
          </cell>
          <cell r="G53">
            <v>22.13</v>
          </cell>
          <cell r="H53">
            <v>242866</v>
          </cell>
          <cell r="I53" t="str">
            <v>KK-4</v>
          </cell>
          <cell r="J53" t="str">
            <v>เหนียว</v>
          </cell>
          <cell r="K53">
            <v>1.85</v>
          </cell>
          <cell r="L53">
            <v>8.4666666666666668</v>
          </cell>
          <cell r="M53">
            <v>1.7</v>
          </cell>
          <cell r="N53">
            <v>2.9</v>
          </cell>
          <cell r="O53">
            <v>39</v>
          </cell>
          <cell r="P53">
            <v>39</v>
          </cell>
          <cell r="Q53">
            <v>6745.9459459459458</v>
          </cell>
          <cell r="R53">
            <v>1.85</v>
          </cell>
          <cell r="S53">
            <v>3</v>
          </cell>
          <cell r="T53">
            <v>41</v>
          </cell>
          <cell r="U53">
            <v>40</v>
          </cell>
          <cell r="V53">
            <v>7005.405405405405</v>
          </cell>
          <cell r="W53">
            <v>1.95</v>
          </cell>
          <cell r="X53">
            <v>3.1</v>
          </cell>
          <cell r="Y53">
            <v>44</v>
          </cell>
          <cell r="Z53">
            <v>46</v>
          </cell>
          <cell r="AA53">
            <v>7783.7837837837842</v>
          </cell>
          <cell r="AB53">
            <v>1.8333333333333333</v>
          </cell>
          <cell r="AC53">
            <v>3</v>
          </cell>
          <cell r="AD53">
            <v>41.333333333333336</v>
          </cell>
          <cell r="AE53">
            <v>41.666666666666664</v>
          </cell>
          <cell r="AF53">
            <v>7178.3783783783774</v>
          </cell>
          <cell r="AG53">
            <v>0</v>
          </cell>
          <cell r="AI53">
            <v>1295.25</v>
          </cell>
          <cell r="AJ53">
            <v>1.4281426500000001</v>
          </cell>
          <cell r="AK53">
            <v>10.251748319999999</v>
          </cell>
          <cell r="AL53">
            <v>226.87119032159995</v>
          </cell>
          <cell r="AM53">
            <v>10.251748319999999</v>
          </cell>
          <cell r="AN53">
            <v>226.87119032159995</v>
          </cell>
          <cell r="AQ53">
            <v>309.82</v>
          </cell>
          <cell r="AR53">
            <v>14</v>
          </cell>
          <cell r="AU53" t="str">
            <v>B</v>
          </cell>
        </row>
        <row r="54">
          <cell r="D54">
            <v>924</v>
          </cell>
          <cell r="E54" t="str">
            <v>อ้อยตอ 1</v>
          </cell>
          <cell r="F54" t="str">
            <v>อ้อยตอ</v>
          </cell>
          <cell r="G54">
            <v>17.46</v>
          </cell>
          <cell r="H54">
            <v>242901</v>
          </cell>
          <cell r="I54" t="str">
            <v>KK-3</v>
          </cell>
          <cell r="J54" t="str">
            <v>เหนียว</v>
          </cell>
          <cell r="K54">
            <v>1.85</v>
          </cell>
          <cell r="L54">
            <v>7.3</v>
          </cell>
          <cell r="M54">
            <v>1.51</v>
          </cell>
          <cell r="N54">
            <v>2.8</v>
          </cell>
          <cell r="O54">
            <v>37</v>
          </cell>
          <cell r="P54">
            <v>38</v>
          </cell>
          <cell r="Q54">
            <v>6486.4864864864867</v>
          </cell>
          <cell r="R54">
            <v>1.6</v>
          </cell>
          <cell r="S54">
            <v>2.7</v>
          </cell>
          <cell r="T54">
            <v>38</v>
          </cell>
          <cell r="U54">
            <v>40</v>
          </cell>
          <cell r="V54">
            <v>6745.9459459459458</v>
          </cell>
          <cell r="W54">
            <v>1.2</v>
          </cell>
          <cell r="X54">
            <v>3</v>
          </cell>
          <cell r="Y54">
            <v>41</v>
          </cell>
          <cell r="Z54">
            <v>38</v>
          </cell>
          <cell r="AA54">
            <v>6832.4324324324325</v>
          </cell>
          <cell r="AB54">
            <v>1.4366666666666668</v>
          </cell>
          <cell r="AC54">
            <v>2.8333333333333335</v>
          </cell>
          <cell r="AD54">
            <v>38.666666666666664</v>
          </cell>
          <cell r="AE54">
            <v>38.666666666666664</v>
          </cell>
          <cell r="AF54">
            <v>6688.2882882882886</v>
          </cell>
          <cell r="AG54">
            <v>0</v>
          </cell>
          <cell r="AI54">
            <v>905.35939814814833</v>
          </cell>
          <cell r="AJ54">
            <v>0.99824927239814842</v>
          </cell>
          <cell r="AK54">
            <v>6.6765789173728418</v>
          </cell>
          <cell r="AL54">
            <v>116.57306789732982</v>
          </cell>
          <cell r="AM54">
            <v>6.6765789173728418</v>
          </cell>
          <cell r="AN54">
            <v>116.57306789732982</v>
          </cell>
          <cell r="AQ54">
            <v>209.52</v>
          </cell>
          <cell r="AR54">
            <v>12</v>
          </cell>
          <cell r="AU54" t="str">
            <v>B</v>
          </cell>
        </row>
        <row r="55">
          <cell r="D55" t="str">
            <v>927/1</v>
          </cell>
          <cell r="E55" t="str">
            <v>อ้อยน้ำราด</v>
          </cell>
          <cell r="F55" t="str">
            <v>อ้อยปลูก</v>
          </cell>
          <cell r="G55">
            <v>26.84</v>
          </cell>
          <cell r="H55">
            <v>242953</v>
          </cell>
          <cell r="I55" t="str">
            <v>KK-3</v>
          </cell>
          <cell r="J55" t="str">
            <v>เหนียว</v>
          </cell>
          <cell r="K55">
            <v>1.85</v>
          </cell>
          <cell r="L55">
            <v>5.5666666666666664</v>
          </cell>
          <cell r="M55">
            <v>0.55000000000000004</v>
          </cell>
          <cell r="N55">
            <v>2.6</v>
          </cell>
          <cell r="O55">
            <v>31</v>
          </cell>
          <cell r="P55">
            <v>40</v>
          </cell>
          <cell r="Q55">
            <v>6140.5405405405409</v>
          </cell>
          <cell r="R55">
            <v>0.63</v>
          </cell>
          <cell r="S55">
            <v>2.8</v>
          </cell>
          <cell r="T55">
            <v>30</v>
          </cell>
          <cell r="U55">
            <v>39</v>
          </cell>
          <cell r="V55">
            <v>5967.5675675675675</v>
          </cell>
          <cell r="W55">
            <v>0.76</v>
          </cell>
          <cell r="X55">
            <v>2.9</v>
          </cell>
          <cell r="Y55">
            <v>43</v>
          </cell>
          <cell r="Z55">
            <v>44</v>
          </cell>
          <cell r="AA55">
            <v>7524.3243243243242</v>
          </cell>
          <cell r="AB55">
            <v>0.64666666666666672</v>
          </cell>
          <cell r="AC55">
            <v>2.7666666666666671</v>
          </cell>
          <cell r="AD55">
            <v>34.666666666666664</v>
          </cell>
          <cell r="AE55">
            <v>41</v>
          </cell>
          <cell r="AF55">
            <v>6544.1441441441448</v>
          </cell>
          <cell r="AG55">
            <v>0</v>
          </cell>
          <cell r="AI55">
            <v>388.56511481481493</v>
          </cell>
          <cell r="AJ55">
            <v>0.42843189559481493</v>
          </cell>
          <cell r="AK55">
            <v>2.8037200807213836</v>
          </cell>
          <cell r="AL55">
            <v>75.251846966561928</v>
          </cell>
          <cell r="AM55">
            <v>2.8037200807213836</v>
          </cell>
          <cell r="AN55">
            <v>75.251846966561928</v>
          </cell>
          <cell r="AQ55">
            <v>268.39999999999998</v>
          </cell>
          <cell r="AR55">
            <v>10</v>
          </cell>
          <cell r="AU55" t="str">
            <v>C</v>
          </cell>
        </row>
        <row r="56">
          <cell r="D56">
            <v>928</v>
          </cell>
          <cell r="E56" t="str">
            <v>อ้อยตอ 1</v>
          </cell>
          <cell r="F56" t="str">
            <v>อ้อยตอ</v>
          </cell>
          <cell r="G56">
            <v>40.799999999999997</v>
          </cell>
          <cell r="H56">
            <v>242899</v>
          </cell>
          <cell r="I56" t="str">
            <v>KK-3</v>
          </cell>
          <cell r="J56" t="str">
            <v>เหนียว</v>
          </cell>
          <cell r="K56">
            <v>1.85</v>
          </cell>
          <cell r="L56">
            <v>7.3666666666666663</v>
          </cell>
          <cell r="M56">
            <v>1.6</v>
          </cell>
          <cell r="N56">
            <v>3.1</v>
          </cell>
          <cell r="O56">
            <v>39</v>
          </cell>
          <cell r="P56">
            <v>40</v>
          </cell>
          <cell r="Q56">
            <v>6832.4324324324325</v>
          </cell>
          <cell r="R56">
            <v>1.8</v>
          </cell>
          <cell r="S56">
            <v>3</v>
          </cell>
          <cell r="T56">
            <v>44</v>
          </cell>
          <cell r="U56">
            <v>43</v>
          </cell>
          <cell r="V56">
            <v>7524.3243243243242</v>
          </cell>
          <cell r="W56">
            <v>1.79</v>
          </cell>
          <cell r="X56">
            <v>3</v>
          </cell>
          <cell r="Y56">
            <v>46</v>
          </cell>
          <cell r="Z56">
            <v>44</v>
          </cell>
          <cell r="AA56">
            <v>7783.7837837837842</v>
          </cell>
          <cell r="AB56">
            <v>1.7300000000000002</v>
          </cell>
          <cell r="AC56">
            <v>3.0333333333333332</v>
          </cell>
          <cell r="AD56">
            <v>43</v>
          </cell>
          <cell r="AE56">
            <v>42.333333333333336</v>
          </cell>
          <cell r="AF56">
            <v>7380.1801801801803</v>
          </cell>
          <cell r="AG56">
            <v>0</v>
          </cell>
          <cell r="AI56">
            <v>1249.5568944444447</v>
          </cell>
          <cell r="AJ56">
            <v>1.3777614318144447</v>
          </cell>
          <cell r="AK56">
            <v>10.168127612093631</v>
          </cell>
          <cell r="AL56">
            <v>414.85960657342014</v>
          </cell>
          <cell r="AM56">
            <v>10.168127612093631</v>
          </cell>
          <cell r="AN56">
            <v>414.85960657342014</v>
          </cell>
          <cell r="AQ56">
            <v>489.59999999999997</v>
          </cell>
          <cell r="AR56">
            <v>12</v>
          </cell>
          <cell r="AU56" t="str">
            <v>B</v>
          </cell>
        </row>
        <row r="57">
          <cell r="D57">
            <v>929</v>
          </cell>
          <cell r="E57" t="str">
            <v>อ้อยตอ 3</v>
          </cell>
          <cell r="F57" t="str">
            <v>อ้อยตอ</v>
          </cell>
          <cell r="G57">
            <v>14</v>
          </cell>
          <cell r="H57">
            <v>242905</v>
          </cell>
          <cell r="I57" t="str">
            <v>KK-3</v>
          </cell>
          <cell r="J57" t="str">
            <v>เหนียว</v>
          </cell>
          <cell r="K57">
            <v>1.85</v>
          </cell>
          <cell r="L57">
            <v>7.166666666666667</v>
          </cell>
          <cell r="M57">
            <v>1.2</v>
          </cell>
          <cell r="N57">
            <v>2.9</v>
          </cell>
          <cell r="O57">
            <v>41</v>
          </cell>
          <cell r="P57">
            <v>42</v>
          </cell>
          <cell r="Q57">
            <v>7178.3783783783783</v>
          </cell>
          <cell r="R57">
            <v>1.1000000000000001</v>
          </cell>
          <cell r="S57">
            <v>2.9</v>
          </cell>
          <cell r="T57">
            <v>42</v>
          </cell>
          <cell r="U57">
            <v>41</v>
          </cell>
          <cell r="V57">
            <v>7178.3783783783783</v>
          </cell>
          <cell r="W57">
            <v>0.99</v>
          </cell>
          <cell r="X57">
            <v>3.1</v>
          </cell>
          <cell r="Y57">
            <v>36</v>
          </cell>
          <cell r="Z57">
            <v>40</v>
          </cell>
          <cell r="AA57">
            <v>6572.9729729729734</v>
          </cell>
          <cell r="AB57">
            <v>1.0966666666666667</v>
          </cell>
          <cell r="AC57">
            <v>2.9666666666666668</v>
          </cell>
          <cell r="AD57">
            <v>39.666666666666664</v>
          </cell>
          <cell r="AE57">
            <v>41</v>
          </cell>
          <cell r="AF57">
            <v>6976.5765765765764</v>
          </cell>
          <cell r="AG57">
            <v>0</v>
          </cell>
          <cell r="AI57">
            <v>757.67298703703716</v>
          </cell>
          <cell r="AJ57">
            <v>0.83541023550703719</v>
          </cell>
          <cell r="AK57">
            <v>5.8283034808707175</v>
          </cell>
          <cell r="AL57">
            <v>81.596248732190048</v>
          </cell>
          <cell r="AM57">
            <v>5.8283034808707175</v>
          </cell>
          <cell r="AN57">
            <v>81.596248732190048</v>
          </cell>
          <cell r="AQ57">
            <v>140</v>
          </cell>
          <cell r="AR57">
            <v>10</v>
          </cell>
          <cell r="AU57" t="str">
            <v>B</v>
          </cell>
        </row>
        <row r="58">
          <cell r="D58" t="str">
            <v>934/1</v>
          </cell>
          <cell r="E58" t="str">
            <v>อ้อยน้ำราด</v>
          </cell>
          <cell r="F58" t="str">
            <v>อ้อยปลูก</v>
          </cell>
          <cell r="G58">
            <v>66.12</v>
          </cell>
          <cell r="H58">
            <v>242918</v>
          </cell>
          <cell r="I58" t="str">
            <v>KK-3</v>
          </cell>
          <cell r="J58" t="str">
            <v>เหนียว</v>
          </cell>
          <cell r="K58">
            <v>1.85</v>
          </cell>
          <cell r="L58">
            <v>6.7333333333333334</v>
          </cell>
          <cell r="M58">
            <v>1.4</v>
          </cell>
          <cell r="N58">
            <v>3.1</v>
          </cell>
          <cell r="O58">
            <v>39</v>
          </cell>
          <cell r="P58">
            <v>45</v>
          </cell>
          <cell r="Q58">
            <v>7264.864864864865</v>
          </cell>
          <cell r="R58">
            <v>1.3</v>
          </cell>
          <cell r="S58">
            <v>3</v>
          </cell>
          <cell r="T58">
            <v>40</v>
          </cell>
          <cell r="U58">
            <v>43</v>
          </cell>
          <cell r="V58">
            <v>7178.3783783783783</v>
          </cell>
          <cell r="W58">
            <v>1.35</v>
          </cell>
          <cell r="X58">
            <v>3.2</v>
          </cell>
          <cell r="Y58">
            <v>41</v>
          </cell>
          <cell r="Z58">
            <v>44</v>
          </cell>
          <cell r="AA58">
            <v>7351.3513513513517</v>
          </cell>
          <cell r="AB58">
            <v>1.3500000000000003</v>
          </cell>
          <cell r="AC58">
            <v>3.1</v>
          </cell>
          <cell r="AD58">
            <v>40</v>
          </cell>
          <cell r="AE58">
            <v>44</v>
          </cell>
          <cell r="AF58">
            <v>7264.8648648648641</v>
          </cell>
          <cell r="AG58">
            <v>0</v>
          </cell>
          <cell r="AI58">
            <v>1018.4197500000004</v>
          </cell>
          <cell r="AJ58">
            <v>1.1229096163500005</v>
          </cell>
          <cell r="AK58">
            <v>8.157786618240003</v>
          </cell>
          <cell r="AL58">
            <v>539.39285119802901</v>
          </cell>
          <cell r="AM58">
            <v>8.157786618240003</v>
          </cell>
          <cell r="AN58">
            <v>539.39285119802901</v>
          </cell>
          <cell r="AQ58">
            <v>793.44</v>
          </cell>
          <cell r="AR58">
            <v>12</v>
          </cell>
          <cell r="AU58" t="str">
            <v>C</v>
          </cell>
        </row>
        <row r="59">
          <cell r="D59">
            <v>937</v>
          </cell>
          <cell r="E59" t="str">
            <v>อ้อยน้ำราด</v>
          </cell>
          <cell r="F59" t="str">
            <v>อ้อยปลูก</v>
          </cell>
          <cell r="G59">
            <v>33.630000000000003</v>
          </cell>
          <cell r="H59">
            <v>242921</v>
          </cell>
          <cell r="I59" t="str">
            <v>KK-3</v>
          </cell>
          <cell r="J59" t="str">
            <v>เหนียว</v>
          </cell>
          <cell r="K59">
            <v>1.85</v>
          </cell>
          <cell r="L59">
            <v>6.6333333333333337</v>
          </cell>
          <cell r="M59">
            <v>1.45</v>
          </cell>
          <cell r="N59">
            <v>2.9</v>
          </cell>
          <cell r="O59">
            <v>41</v>
          </cell>
          <cell r="P59">
            <v>35</v>
          </cell>
          <cell r="Q59">
            <v>6572.9729729729734</v>
          </cell>
          <cell r="R59">
            <v>1.55</v>
          </cell>
          <cell r="S59">
            <v>3</v>
          </cell>
          <cell r="T59">
            <v>44</v>
          </cell>
          <cell r="U59">
            <v>47</v>
          </cell>
          <cell r="V59">
            <v>7870.27027027027</v>
          </cell>
          <cell r="W59">
            <v>1.62</v>
          </cell>
          <cell r="X59">
            <v>3</v>
          </cell>
          <cell r="Y59">
            <v>41</v>
          </cell>
          <cell r="Z59">
            <v>43</v>
          </cell>
          <cell r="AA59">
            <v>7264.864864864865</v>
          </cell>
          <cell r="AB59">
            <v>1.54</v>
          </cell>
          <cell r="AC59">
            <v>2.9666666666666668</v>
          </cell>
          <cell r="AD59">
            <v>42</v>
          </cell>
          <cell r="AE59">
            <v>41.666666666666664</v>
          </cell>
          <cell r="AF59">
            <v>7236.0360360360355</v>
          </cell>
          <cell r="AG59">
            <v>0</v>
          </cell>
          <cell r="AI59">
            <v>1063.9663222222225</v>
          </cell>
          <cell r="AJ59">
            <v>1.1731292668822224</v>
          </cell>
          <cell r="AK59">
            <v>8.4888056500882971</v>
          </cell>
          <cell r="AL59">
            <v>285.47853401246948</v>
          </cell>
          <cell r="AM59">
            <v>8.4888056500882971</v>
          </cell>
          <cell r="AN59">
            <v>285.47853401246948</v>
          </cell>
          <cell r="AQ59">
            <v>403.56000000000006</v>
          </cell>
          <cell r="AR59">
            <v>12</v>
          </cell>
          <cell r="AU59" t="str">
            <v>C</v>
          </cell>
        </row>
        <row r="60">
          <cell r="D60">
            <v>938</v>
          </cell>
          <cell r="E60" t="str">
            <v>อ้อยน้ำราด</v>
          </cell>
          <cell r="F60" t="str">
            <v>อ้อยปลูก</v>
          </cell>
          <cell r="G60">
            <v>35.08</v>
          </cell>
          <cell r="H60">
            <v>242923</v>
          </cell>
          <cell r="I60" t="str">
            <v>KK-3</v>
          </cell>
          <cell r="J60" t="str">
            <v>เหนียว</v>
          </cell>
          <cell r="K60">
            <v>1.85</v>
          </cell>
          <cell r="L60">
            <v>6.5666666666666664</v>
          </cell>
          <cell r="M60">
            <v>1.2</v>
          </cell>
          <cell r="N60">
            <v>2.9</v>
          </cell>
          <cell r="O60">
            <v>43</v>
          </cell>
          <cell r="P60">
            <v>40</v>
          </cell>
          <cell r="Q60">
            <v>7178.3783783783783</v>
          </cell>
          <cell r="R60">
            <v>1.3</v>
          </cell>
          <cell r="S60">
            <v>2.8</v>
          </cell>
          <cell r="T60">
            <v>37</v>
          </cell>
          <cell r="U60">
            <v>41</v>
          </cell>
          <cell r="V60">
            <v>6745.9459459459458</v>
          </cell>
          <cell r="W60">
            <v>1.2</v>
          </cell>
          <cell r="X60">
            <v>3</v>
          </cell>
          <cell r="Y60">
            <v>39</v>
          </cell>
          <cell r="Z60">
            <v>44</v>
          </cell>
          <cell r="AA60">
            <v>7178.3783783783783</v>
          </cell>
          <cell r="AB60">
            <v>1.2333333333333334</v>
          </cell>
          <cell r="AC60">
            <v>2.9</v>
          </cell>
          <cell r="AD60">
            <v>39.666666666666664</v>
          </cell>
          <cell r="AE60">
            <v>41.666666666666664</v>
          </cell>
          <cell r="AF60">
            <v>7034.2342342342336</v>
          </cell>
          <cell r="AG60">
            <v>0</v>
          </cell>
          <cell r="AI60">
            <v>814.22816666666677</v>
          </cell>
          <cell r="AJ60">
            <v>0.89776797656666674</v>
          </cell>
          <cell r="AK60">
            <v>6.3151102351644441</v>
          </cell>
          <cell r="AL60">
            <v>221.53406704956868</v>
          </cell>
          <cell r="AM60">
            <v>6.3151102351644441</v>
          </cell>
          <cell r="AN60">
            <v>221.53406704956868</v>
          </cell>
          <cell r="AQ60">
            <v>420.96</v>
          </cell>
          <cell r="AR60">
            <v>12</v>
          </cell>
          <cell r="AU60" t="str">
            <v>C</v>
          </cell>
        </row>
        <row r="61">
          <cell r="D61">
            <v>723</v>
          </cell>
          <cell r="E61" t="str">
            <v>อ้อยน้ำราด</v>
          </cell>
          <cell r="F61" t="str">
            <v>อ้อยปลูก</v>
          </cell>
          <cell r="G61">
            <v>6.82</v>
          </cell>
          <cell r="H61">
            <v>242952</v>
          </cell>
          <cell r="I61" t="str">
            <v xml:space="preserve">ทองภูมิ 6/MPT 358 </v>
          </cell>
          <cell r="J61" t="str">
            <v>เหนียว</v>
          </cell>
          <cell r="K61">
            <v>1.85</v>
          </cell>
          <cell r="L61">
            <v>5.6</v>
          </cell>
          <cell r="M61">
            <v>1.1000000000000001</v>
          </cell>
          <cell r="N61">
            <v>2.8</v>
          </cell>
          <cell r="O61">
            <v>41</v>
          </cell>
          <cell r="P61">
            <v>38</v>
          </cell>
          <cell r="Q61">
            <v>6832.4324324324325</v>
          </cell>
          <cell r="R61">
            <v>1.1499999999999999</v>
          </cell>
          <cell r="S61">
            <v>2.8</v>
          </cell>
          <cell r="T61">
            <v>38</v>
          </cell>
          <cell r="U61">
            <v>39</v>
          </cell>
          <cell r="V61">
            <v>6659.4594594594591</v>
          </cell>
          <cell r="W61">
            <v>1.25</v>
          </cell>
          <cell r="X61">
            <v>2.8</v>
          </cell>
          <cell r="Y61">
            <v>41</v>
          </cell>
          <cell r="Z61">
            <v>37</v>
          </cell>
          <cell r="AA61">
            <v>6745.9459459459458</v>
          </cell>
          <cell r="AB61">
            <v>1.1666666666666667</v>
          </cell>
          <cell r="AC61">
            <v>2.7999999999999994</v>
          </cell>
          <cell r="AD61">
            <v>40</v>
          </cell>
          <cell r="AE61">
            <v>38</v>
          </cell>
          <cell r="AF61">
            <v>6745.9459459459458</v>
          </cell>
          <cell r="AG61">
            <v>0</v>
          </cell>
          <cell r="AI61">
            <v>718.01333333333298</v>
          </cell>
          <cell r="AJ61">
            <v>0.79168150133333304</v>
          </cell>
          <cell r="AK61">
            <v>5.3406406143999972</v>
          </cell>
          <cell r="AL61">
            <v>36.423168990207984</v>
          </cell>
          <cell r="AM61">
            <v>5.3406406143999972</v>
          </cell>
          <cell r="AN61">
            <v>36.423168990207984</v>
          </cell>
          <cell r="AQ61">
            <v>75.02000000000001</v>
          </cell>
          <cell r="AR61">
            <v>11</v>
          </cell>
          <cell r="AU61" t="str">
            <v>C</v>
          </cell>
        </row>
        <row r="62">
          <cell r="D62">
            <v>724</v>
          </cell>
          <cell r="E62" t="str">
            <v>อ้อยตอ 1</v>
          </cell>
          <cell r="F62" t="str">
            <v>อ้อยตอ</v>
          </cell>
          <cell r="G62">
            <v>4.5199999999999996</v>
          </cell>
          <cell r="H62">
            <v>242947</v>
          </cell>
          <cell r="I62" t="str">
            <v>KK-3</v>
          </cell>
          <cell r="J62" t="str">
            <v>เหนียว</v>
          </cell>
          <cell r="K62">
            <v>1.85</v>
          </cell>
          <cell r="L62">
            <v>5.7666666666666666</v>
          </cell>
          <cell r="M62">
            <v>0.95</v>
          </cell>
          <cell r="N62">
            <v>2.6</v>
          </cell>
          <cell r="O62">
            <v>42</v>
          </cell>
          <cell r="P62">
            <v>38</v>
          </cell>
          <cell r="Q62">
            <v>6918.9189189189192</v>
          </cell>
          <cell r="R62">
            <v>1.85</v>
          </cell>
          <cell r="S62">
            <v>2.6</v>
          </cell>
          <cell r="T62">
            <v>39</v>
          </cell>
          <cell r="U62">
            <v>40</v>
          </cell>
          <cell r="V62">
            <v>6832.4324324324325</v>
          </cell>
          <cell r="W62">
            <v>1.8</v>
          </cell>
          <cell r="X62">
            <v>2.7</v>
          </cell>
          <cell r="Y62">
            <v>42</v>
          </cell>
          <cell r="Z62">
            <v>43</v>
          </cell>
          <cell r="AA62">
            <v>7351.3513513513517</v>
          </cell>
          <cell r="AB62">
            <v>1.5333333333333332</v>
          </cell>
          <cell r="AC62">
            <v>2.6333333333333333</v>
          </cell>
          <cell r="AD62">
            <v>41</v>
          </cell>
          <cell r="AE62">
            <v>40.333333333333336</v>
          </cell>
          <cell r="AF62">
            <v>7034.2342342342345</v>
          </cell>
          <cell r="AG62">
            <v>0</v>
          </cell>
          <cell r="AI62">
            <v>834.6759629629629</v>
          </cell>
          <cell r="AJ62">
            <v>0.88066660852222212</v>
          </cell>
          <cell r="AK62">
            <v>6.1948152066139741</v>
          </cell>
          <cell r="AL62">
            <v>28.00056473389516</v>
          </cell>
          <cell r="AM62">
            <v>6.1948152066139741</v>
          </cell>
          <cell r="AN62">
            <v>28.00056473389516</v>
          </cell>
          <cell r="AQ62">
            <v>49.72</v>
          </cell>
          <cell r="AR62">
            <v>11</v>
          </cell>
          <cell r="AU62" t="str">
            <v>B</v>
          </cell>
        </row>
        <row r="63">
          <cell r="D63">
            <v>727</v>
          </cell>
          <cell r="E63" t="str">
            <v>อ้อยน้ำราด</v>
          </cell>
          <cell r="F63" t="str">
            <v>อ้อยปลูก</v>
          </cell>
          <cell r="G63">
            <v>9.86</v>
          </cell>
          <cell r="H63">
            <v>242950</v>
          </cell>
          <cell r="I63" t="str">
            <v>ทองภูมิ 6</v>
          </cell>
          <cell r="J63" t="str">
            <v>เหนียว</v>
          </cell>
          <cell r="K63">
            <v>1.85</v>
          </cell>
          <cell r="L63">
            <v>5.666666666666667</v>
          </cell>
          <cell r="M63">
            <v>1</v>
          </cell>
          <cell r="N63">
            <v>2.7</v>
          </cell>
          <cell r="O63">
            <v>37</v>
          </cell>
          <cell r="P63">
            <v>42</v>
          </cell>
          <cell r="Q63">
            <v>6832.4324324324325</v>
          </cell>
          <cell r="R63">
            <v>1.1000000000000001</v>
          </cell>
          <cell r="S63">
            <v>2.6</v>
          </cell>
          <cell r="T63">
            <v>42</v>
          </cell>
          <cell r="U63">
            <v>42</v>
          </cell>
          <cell r="V63">
            <v>7264.864864864865</v>
          </cell>
          <cell r="W63">
            <v>0.95</v>
          </cell>
          <cell r="X63">
            <v>2.8</v>
          </cell>
          <cell r="Y63">
            <v>43</v>
          </cell>
          <cell r="Z63">
            <v>46</v>
          </cell>
          <cell r="AA63">
            <v>7697.2972972972975</v>
          </cell>
          <cell r="AB63">
            <v>1.0166666666666666</v>
          </cell>
          <cell r="AC63">
            <v>2.7000000000000006</v>
          </cell>
          <cell r="AD63">
            <v>40.666666666666664</v>
          </cell>
          <cell r="AE63">
            <v>43.333333333333336</v>
          </cell>
          <cell r="AF63">
            <v>7264.8648648648641</v>
          </cell>
          <cell r="AG63">
            <v>0</v>
          </cell>
          <cell r="AI63">
            <v>581.80275000000029</v>
          </cell>
          <cell r="AJ63">
            <v>0.64149571215000034</v>
          </cell>
          <cell r="AK63">
            <v>4.6603796601600012</v>
          </cell>
          <cell r="AL63">
            <v>45.951343449177607</v>
          </cell>
          <cell r="AM63">
            <v>4.6603796601600012</v>
          </cell>
          <cell r="AN63">
            <v>45.951343449177607</v>
          </cell>
          <cell r="AQ63">
            <v>108.46</v>
          </cell>
          <cell r="AR63">
            <v>11</v>
          </cell>
          <cell r="AU63" t="str">
            <v>C</v>
          </cell>
        </row>
        <row r="64">
          <cell r="D64">
            <v>728</v>
          </cell>
          <cell r="E64" t="str">
            <v>อ้อยน้ำราด</v>
          </cell>
          <cell r="F64" t="str">
            <v>อ้อยปลูก</v>
          </cell>
          <cell r="G64">
            <v>9.4600000000000009</v>
          </cell>
          <cell r="H64">
            <v>242950</v>
          </cell>
          <cell r="I64" t="str">
            <v>ทองภูมิ 6</v>
          </cell>
          <cell r="J64" t="str">
            <v>เหนียว</v>
          </cell>
          <cell r="K64">
            <v>1.85</v>
          </cell>
          <cell r="L64">
            <v>5.666666666666667</v>
          </cell>
          <cell r="M64">
            <v>0.72</v>
          </cell>
          <cell r="N64">
            <v>2.8</v>
          </cell>
          <cell r="O64">
            <v>43</v>
          </cell>
          <cell r="P64">
            <v>36</v>
          </cell>
          <cell r="Q64">
            <v>6832.4324324324325</v>
          </cell>
          <cell r="R64">
            <v>0.98</v>
          </cell>
          <cell r="S64">
            <v>2.8</v>
          </cell>
          <cell r="T64">
            <v>40</v>
          </cell>
          <cell r="U64">
            <v>40</v>
          </cell>
          <cell r="V64">
            <v>6918.9189189189192</v>
          </cell>
          <cell r="W64">
            <v>1</v>
          </cell>
          <cell r="X64">
            <v>2.7</v>
          </cell>
          <cell r="Y64">
            <v>39</v>
          </cell>
          <cell r="Z64">
            <v>42</v>
          </cell>
          <cell r="AA64">
            <v>7005.405405405405</v>
          </cell>
          <cell r="AB64">
            <v>0.9</v>
          </cell>
          <cell r="AC64">
            <v>2.7666666666666671</v>
          </cell>
          <cell r="AD64">
            <v>40.666666666666664</v>
          </cell>
          <cell r="AE64">
            <v>39.333333333333336</v>
          </cell>
          <cell r="AF64">
            <v>6918.9189189189192</v>
          </cell>
          <cell r="AG64">
            <v>0</v>
          </cell>
          <cell r="AI64">
            <v>540.78650000000016</v>
          </cell>
          <cell r="AJ64">
            <v>0.57058383615000019</v>
          </cell>
          <cell r="AK64">
            <v>3.9478232987675694</v>
          </cell>
          <cell r="AL64">
            <v>37.346408406341212</v>
          </cell>
          <cell r="AM64">
            <v>3.9478232987675694</v>
          </cell>
          <cell r="AN64">
            <v>37.346408406341212</v>
          </cell>
          <cell r="AQ64">
            <v>104.06</v>
          </cell>
          <cell r="AR64">
            <v>11</v>
          </cell>
          <cell r="AU64" t="str">
            <v>C</v>
          </cell>
        </row>
        <row r="65">
          <cell r="D65">
            <v>730</v>
          </cell>
          <cell r="E65" t="str">
            <v>อ้อยน้ำราด</v>
          </cell>
          <cell r="F65" t="str">
            <v>อ้อยปลูก</v>
          </cell>
          <cell r="G65">
            <v>29.32</v>
          </cell>
          <cell r="H65">
            <v>242953</v>
          </cell>
          <cell r="I65" t="str">
            <v>KK-3</v>
          </cell>
          <cell r="J65" t="str">
            <v>เหนียว</v>
          </cell>
          <cell r="K65">
            <v>1.85</v>
          </cell>
          <cell r="L65">
            <v>5.5666666666666664</v>
          </cell>
          <cell r="M65">
            <v>0.87</v>
          </cell>
          <cell r="N65">
            <v>3</v>
          </cell>
          <cell r="O65">
            <v>39</v>
          </cell>
          <cell r="P65">
            <v>37</v>
          </cell>
          <cell r="Q65">
            <v>6572.9729729729734</v>
          </cell>
          <cell r="R65">
            <v>1</v>
          </cell>
          <cell r="S65">
            <v>3.1</v>
          </cell>
          <cell r="T65">
            <v>36</v>
          </cell>
          <cell r="U65">
            <v>45</v>
          </cell>
          <cell r="V65">
            <v>7005.405405405405</v>
          </cell>
          <cell r="W65">
            <v>1.05</v>
          </cell>
          <cell r="X65">
            <v>3.1</v>
          </cell>
          <cell r="Y65">
            <v>34</v>
          </cell>
          <cell r="Z65">
            <v>29</v>
          </cell>
          <cell r="AA65">
            <v>5448.6486486486483</v>
          </cell>
          <cell r="AB65">
            <v>0.97333333333333327</v>
          </cell>
          <cell r="AC65">
            <v>3.0666666666666664</v>
          </cell>
          <cell r="AD65">
            <v>36.333333333333336</v>
          </cell>
          <cell r="AE65">
            <v>37</v>
          </cell>
          <cell r="AF65">
            <v>6342.3423423423419</v>
          </cell>
          <cell r="AG65">
            <v>0</v>
          </cell>
          <cell r="AI65">
            <v>718.56225185185178</v>
          </cell>
          <cell r="AJ65">
            <v>0.79228673889185175</v>
          </cell>
          <cell r="AK65">
            <v>5.0249537313501227</v>
          </cell>
          <cell r="AL65">
            <v>147.33164340318561</v>
          </cell>
          <cell r="AM65">
            <v>5.0249537313501227</v>
          </cell>
          <cell r="AN65">
            <v>147.33164340318561</v>
          </cell>
          <cell r="AQ65">
            <v>322.52</v>
          </cell>
          <cell r="AR65">
            <v>11</v>
          </cell>
          <cell r="AU65" t="str">
            <v>C</v>
          </cell>
        </row>
        <row r="66">
          <cell r="D66">
            <v>741</v>
          </cell>
          <cell r="E66" t="str">
            <v>อ้อยตอ 2</v>
          </cell>
          <cell r="F66" t="str">
            <v>อ้อยตอ</v>
          </cell>
          <cell r="G66">
            <v>18.670000000000002</v>
          </cell>
          <cell r="H66">
            <v>242898</v>
          </cell>
          <cell r="I66" t="str">
            <v>KK-3</v>
          </cell>
          <cell r="J66" t="str">
            <v>เหนียว</v>
          </cell>
          <cell r="K66">
            <v>1.65</v>
          </cell>
          <cell r="L66">
            <v>7.4</v>
          </cell>
          <cell r="M66">
            <v>1.4</v>
          </cell>
          <cell r="N66">
            <v>3</v>
          </cell>
          <cell r="O66">
            <v>38</v>
          </cell>
          <cell r="P66">
            <v>40</v>
          </cell>
          <cell r="Q66">
            <v>7563.636363636364</v>
          </cell>
          <cell r="R66">
            <v>1.55</v>
          </cell>
          <cell r="S66">
            <v>3.1</v>
          </cell>
          <cell r="T66">
            <v>43</v>
          </cell>
          <cell r="U66">
            <v>38</v>
          </cell>
          <cell r="V66">
            <v>7854.545454545455</v>
          </cell>
          <cell r="W66">
            <v>1.06</v>
          </cell>
          <cell r="X66">
            <v>2.8</v>
          </cell>
          <cell r="Y66">
            <v>41</v>
          </cell>
          <cell r="Z66">
            <v>44</v>
          </cell>
          <cell r="AA66">
            <v>8242.424242424242</v>
          </cell>
          <cell r="AB66">
            <v>1.3366666666666667</v>
          </cell>
          <cell r="AC66">
            <v>2.9666666666666663</v>
          </cell>
          <cell r="AD66">
            <v>40.666666666666664</v>
          </cell>
          <cell r="AE66">
            <v>40.666666666666664</v>
          </cell>
          <cell r="AF66">
            <v>7886.8686868686882</v>
          </cell>
          <cell r="AG66">
            <v>0</v>
          </cell>
          <cell r="AI66">
            <v>923.48592037037008</v>
          </cell>
          <cell r="AJ66">
            <v>1.0182355758003701</v>
          </cell>
          <cell r="AK66">
            <v>8.030690278635646</v>
          </cell>
          <cell r="AL66">
            <v>149.93298750212753</v>
          </cell>
          <cell r="AM66">
            <v>8.030690278635646</v>
          </cell>
          <cell r="AN66">
            <v>149.93298750212753</v>
          </cell>
          <cell r="AQ66">
            <v>186.70000000000002</v>
          </cell>
          <cell r="AR66">
            <v>10</v>
          </cell>
          <cell r="AU66" t="str">
            <v>B</v>
          </cell>
        </row>
        <row r="67">
          <cell r="D67">
            <v>1001</v>
          </cell>
          <cell r="E67" t="str">
            <v>อ้อยตอ 1</v>
          </cell>
          <cell r="F67" t="str">
            <v>อ้อยตอ</v>
          </cell>
          <cell r="G67">
            <v>21.96</v>
          </cell>
          <cell r="H67">
            <v>242920</v>
          </cell>
          <cell r="I67" t="str">
            <v>KK-3</v>
          </cell>
          <cell r="J67" t="str">
            <v>เหนียว</v>
          </cell>
          <cell r="K67">
            <v>1.85</v>
          </cell>
          <cell r="L67">
            <v>6.666666666666667</v>
          </cell>
          <cell r="M67">
            <v>1.3</v>
          </cell>
          <cell r="N67">
            <v>2.9</v>
          </cell>
          <cell r="O67">
            <v>39</v>
          </cell>
          <cell r="P67">
            <v>38</v>
          </cell>
          <cell r="Q67">
            <v>6659.4594594594591</v>
          </cell>
          <cell r="R67">
            <v>1.2</v>
          </cell>
          <cell r="S67">
            <v>2.8</v>
          </cell>
          <cell r="T67">
            <v>39</v>
          </cell>
          <cell r="U67">
            <v>48</v>
          </cell>
          <cell r="V67">
            <v>7524.3243243243242</v>
          </cell>
          <cell r="W67">
            <v>1.2</v>
          </cell>
          <cell r="X67">
            <v>2.7</v>
          </cell>
          <cell r="Y67">
            <v>43</v>
          </cell>
          <cell r="Z67">
            <v>42</v>
          </cell>
          <cell r="AA67">
            <v>7351.3513513513517</v>
          </cell>
          <cell r="AB67">
            <v>1.2333333333333334</v>
          </cell>
          <cell r="AC67">
            <v>2.7999999999999994</v>
          </cell>
          <cell r="AD67">
            <v>40.333333333333336</v>
          </cell>
          <cell r="AE67">
            <v>42.666666666666664</v>
          </cell>
          <cell r="AF67">
            <v>7178.3783783783774</v>
          </cell>
          <cell r="AG67">
            <v>0</v>
          </cell>
          <cell r="AI67">
            <v>759.04266666666638</v>
          </cell>
          <cell r="AJ67">
            <v>0.8008659175999997</v>
          </cell>
          <cell r="AK67">
            <v>5.7489185868799968</v>
          </cell>
          <cell r="AL67">
            <v>126.24625216788473</v>
          </cell>
          <cell r="AM67">
            <v>5.7489185868799968</v>
          </cell>
          <cell r="AN67">
            <v>126.24625216788473</v>
          </cell>
          <cell r="AQ67">
            <v>241.56</v>
          </cell>
          <cell r="AR67">
            <v>11</v>
          </cell>
          <cell r="AU67" t="str">
            <v>B</v>
          </cell>
        </row>
        <row r="68">
          <cell r="D68">
            <v>1002</v>
          </cell>
          <cell r="E68" t="str">
            <v>อ้อยน้ำราด</v>
          </cell>
          <cell r="F68" t="str">
            <v>อ้อยปลูก</v>
          </cell>
          <cell r="G68">
            <v>37.68</v>
          </cell>
          <cell r="H68">
            <v>242931</v>
          </cell>
          <cell r="I68" t="str">
            <v>KK-3</v>
          </cell>
          <cell r="J68" t="str">
            <v>เหนียว</v>
          </cell>
          <cell r="K68">
            <v>1.85</v>
          </cell>
          <cell r="L68">
            <v>6.3</v>
          </cell>
          <cell r="M68">
            <v>1</v>
          </cell>
          <cell r="N68">
            <v>3</v>
          </cell>
          <cell r="O68">
            <v>42</v>
          </cell>
          <cell r="P68">
            <v>36</v>
          </cell>
          <cell r="Q68">
            <v>6745.9459459459458</v>
          </cell>
          <cell r="R68">
            <v>1.95</v>
          </cell>
          <cell r="S68">
            <v>2.8</v>
          </cell>
          <cell r="T68">
            <v>38</v>
          </cell>
          <cell r="U68">
            <v>38</v>
          </cell>
          <cell r="V68">
            <v>6572.9729729729734</v>
          </cell>
          <cell r="W68">
            <v>0.85</v>
          </cell>
          <cell r="X68">
            <v>2.6</v>
          </cell>
          <cell r="Y68">
            <v>39</v>
          </cell>
          <cell r="Z68">
            <v>36</v>
          </cell>
          <cell r="AA68">
            <v>6486.4864864864867</v>
          </cell>
          <cell r="AB68">
            <v>1.2666666666666668</v>
          </cell>
          <cell r="AC68">
            <v>2.8000000000000003</v>
          </cell>
          <cell r="AD68">
            <v>39.666666666666664</v>
          </cell>
          <cell r="AE68">
            <v>36.666666666666664</v>
          </cell>
          <cell r="AF68">
            <v>6601.801801801802</v>
          </cell>
          <cell r="AG68">
            <v>0</v>
          </cell>
          <cell r="AI68">
            <v>779.55733333333364</v>
          </cell>
          <cell r="AJ68">
            <v>0.85953991573333366</v>
          </cell>
          <cell r="AK68">
            <v>5.6745121644088909</v>
          </cell>
          <cell r="AL68">
            <v>213.81561835492701</v>
          </cell>
          <cell r="AM68">
            <v>5.6745121644088909</v>
          </cell>
          <cell r="AN68">
            <v>213.81561835492701</v>
          </cell>
          <cell r="AQ68">
            <v>452.15999999999997</v>
          </cell>
          <cell r="AR68">
            <v>12</v>
          </cell>
          <cell r="AU68" t="str">
            <v>C</v>
          </cell>
        </row>
        <row r="69">
          <cell r="D69">
            <v>1007</v>
          </cell>
          <cell r="E69" t="str">
            <v>อ้อยตอ 1</v>
          </cell>
          <cell r="F69" t="str">
            <v>อ้อยตอ</v>
          </cell>
          <cell r="G69">
            <v>21.51</v>
          </cell>
          <cell r="H69">
            <v>242903</v>
          </cell>
          <cell r="I69" t="str">
            <v>KK-3</v>
          </cell>
          <cell r="J69" t="str">
            <v>เหนียว</v>
          </cell>
          <cell r="K69">
            <v>1.85</v>
          </cell>
          <cell r="L69">
            <v>7.2333333333333334</v>
          </cell>
          <cell r="M69">
            <v>0.95</v>
          </cell>
          <cell r="N69">
            <v>2.8</v>
          </cell>
          <cell r="O69">
            <v>35</v>
          </cell>
          <cell r="P69">
            <v>35</v>
          </cell>
          <cell r="Q69">
            <v>6054.0540540540542</v>
          </cell>
          <cell r="R69">
            <v>0.85</v>
          </cell>
          <cell r="S69">
            <v>2.7</v>
          </cell>
          <cell r="T69">
            <v>39</v>
          </cell>
          <cell r="U69">
            <v>35</v>
          </cell>
          <cell r="V69">
            <v>6400</v>
          </cell>
          <cell r="W69">
            <v>0.8</v>
          </cell>
          <cell r="X69">
            <v>2.7</v>
          </cell>
          <cell r="Y69">
            <v>37</v>
          </cell>
          <cell r="Z69">
            <v>39</v>
          </cell>
          <cell r="AA69">
            <v>6572.9729729729734</v>
          </cell>
          <cell r="AB69">
            <v>0.86666666666666659</v>
          </cell>
          <cell r="AC69">
            <v>2.7333333333333329</v>
          </cell>
          <cell r="AD69">
            <v>37</v>
          </cell>
          <cell r="AE69">
            <v>36.333333333333336</v>
          </cell>
          <cell r="AF69">
            <v>6342.3423423423419</v>
          </cell>
          <cell r="AG69">
            <v>0</v>
          </cell>
          <cell r="AI69">
            <v>508.28459259259245</v>
          </cell>
          <cell r="AJ69">
            <v>0.53629107364444428</v>
          </cell>
          <cell r="AK69">
            <v>3.4013415841953942</v>
          </cell>
          <cell r="AL69">
            <v>73.16285747604293</v>
          </cell>
          <cell r="AM69">
            <v>3.4013415841953942</v>
          </cell>
          <cell r="AN69">
            <v>73.16285747604293</v>
          </cell>
          <cell r="AQ69">
            <v>236.61</v>
          </cell>
          <cell r="AR69">
            <v>11</v>
          </cell>
          <cell r="AU69" t="str">
            <v>B</v>
          </cell>
        </row>
        <row r="70">
          <cell r="D70">
            <v>1008</v>
          </cell>
          <cell r="E70" t="str">
            <v>อ้อยตอ 1</v>
          </cell>
          <cell r="F70" t="str">
            <v>อ้อยตอ</v>
          </cell>
          <cell r="G70">
            <v>28.3</v>
          </cell>
          <cell r="H70">
            <v>242953</v>
          </cell>
          <cell r="I70" t="str">
            <v>KK-3</v>
          </cell>
          <cell r="J70" t="str">
            <v>เหนียว</v>
          </cell>
          <cell r="K70">
            <v>1.85</v>
          </cell>
          <cell r="L70">
            <v>5.5666666666666664</v>
          </cell>
          <cell r="M70">
            <v>0.65</v>
          </cell>
          <cell r="N70">
            <v>2.9</v>
          </cell>
          <cell r="O70">
            <v>35</v>
          </cell>
          <cell r="P70">
            <v>36</v>
          </cell>
          <cell r="Q70">
            <v>6140.5405405405409</v>
          </cell>
          <cell r="R70">
            <v>1.25</v>
          </cell>
          <cell r="S70">
            <v>2.8</v>
          </cell>
          <cell r="T70">
            <v>30</v>
          </cell>
          <cell r="U70">
            <v>37</v>
          </cell>
          <cell r="V70">
            <v>5794.594594594595</v>
          </cell>
          <cell r="W70">
            <v>1.35</v>
          </cell>
          <cell r="X70">
            <v>2.9</v>
          </cell>
          <cell r="Y70">
            <v>29</v>
          </cell>
          <cell r="Z70">
            <v>38</v>
          </cell>
          <cell r="AA70">
            <v>5794.594594594595</v>
          </cell>
          <cell r="AB70">
            <v>1.0833333333333333</v>
          </cell>
          <cell r="AC70">
            <v>2.8666666666666667</v>
          </cell>
          <cell r="AD70">
            <v>31.333333333333332</v>
          </cell>
          <cell r="AE70">
            <v>37</v>
          </cell>
          <cell r="AF70">
            <v>5909.9099099099112</v>
          </cell>
          <cell r="AG70">
            <v>0</v>
          </cell>
          <cell r="AI70">
            <v>698.85351851851851</v>
          </cell>
          <cell r="AJ70">
            <v>0.73736034738888889</v>
          </cell>
          <cell r="AK70">
            <v>4.357733224208209</v>
          </cell>
          <cell r="AL70">
            <v>123.32385024509232</v>
          </cell>
          <cell r="AM70">
            <v>4.357733224208209</v>
          </cell>
          <cell r="AN70">
            <v>123.32385024509232</v>
          </cell>
          <cell r="AQ70">
            <v>283</v>
          </cell>
          <cell r="AR70">
            <v>10</v>
          </cell>
          <cell r="AU70" t="str">
            <v>B</v>
          </cell>
        </row>
        <row r="71">
          <cell r="D71">
            <v>1013</v>
          </cell>
          <cell r="E71" t="str">
            <v>อ้อยน้ำราด</v>
          </cell>
          <cell r="F71" t="str">
            <v>อ้อยปลูก</v>
          </cell>
          <cell r="G71">
            <v>20.55</v>
          </cell>
          <cell r="H71">
            <v>242928</v>
          </cell>
          <cell r="I71" t="str">
            <v>KK-3</v>
          </cell>
          <cell r="J71" t="str">
            <v>เหนียว</v>
          </cell>
          <cell r="K71">
            <v>1.85</v>
          </cell>
          <cell r="L71">
            <v>6.4</v>
          </cell>
          <cell r="M71">
            <v>1.1000000000000001</v>
          </cell>
          <cell r="N71">
            <v>2.6</v>
          </cell>
          <cell r="O71">
            <v>38</v>
          </cell>
          <cell r="P71">
            <v>34</v>
          </cell>
          <cell r="Q71">
            <v>6227.0270270270266</v>
          </cell>
          <cell r="R71">
            <v>1</v>
          </cell>
          <cell r="S71">
            <v>2.7</v>
          </cell>
          <cell r="T71">
            <v>42</v>
          </cell>
          <cell r="U71">
            <v>39</v>
          </cell>
          <cell r="V71">
            <v>7005.405405405405</v>
          </cell>
          <cell r="W71">
            <v>0.85</v>
          </cell>
          <cell r="X71">
            <v>2.6</v>
          </cell>
          <cell r="Y71">
            <v>36</v>
          </cell>
          <cell r="Z71">
            <v>42</v>
          </cell>
          <cell r="AA71">
            <v>6745.9459459459458</v>
          </cell>
          <cell r="AB71">
            <v>0.98333333333333339</v>
          </cell>
          <cell r="AC71">
            <v>2.6333333333333333</v>
          </cell>
          <cell r="AD71">
            <v>38.666666666666664</v>
          </cell>
          <cell r="AE71">
            <v>38.333333333333336</v>
          </cell>
          <cell r="AF71">
            <v>6659.4594594594591</v>
          </cell>
          <cell r="AG71">
            <v>0</v>
          </cell>
          <cell r="AI71">
            <v>535.28132407407418</v>
          </cell>
          <cell r="AJ71">
            <v>0.56477532503055572</v>
          </cell>
          <cell r="AK71">
            <v>3.7610983807440248</v>
          </cell>
          <cell r="AL71">
            <v>77.290571724289705</v>
          </cell>
          <cell r="AM71">
            <v>3.7610983807440248</v>
          </cell>
          <cell r="AN71">
            <v>77.290571724289705</v>
          </cell>
          <cell r="AQ71">
            <v>226.05</v>
          </cell>
          <cell r="AR71">
            <v>11</v>
          </cell>
          <cell r="AU71" t="str">
            <v>C</v>
          </cell>
        </row>
        <row r="72">
          <cell r="D72">
            <v>1014</v>
          </cell>
          <cell r="E72" t="str">
            <v>อ้อยน้ำราด</v>
          </cell>
          <cell r="F72" t="str">
            <v>อ้อยปลูก</v>
          </cell>
          <cell r="G72">
            <v>37.53</v>
          </cell>
          <cell r="H72">
            <v>242920</v>
          </cell>
          <cell r="I72" t="str">
            <v>KK-3</v>
          </cell>
          <cell r="J72" t="str">
            <v>เหนียว</v>
          </cell>
          <cell r="K72">
            <v>1.85</v>
          </cell>
          <cell r="L72">
            <v>6.666666666666667</v>
          </cell>
          <cell r="M72">
            <v>1.1499999999999999</v>
          </cell>
          <cell r="N72">
            <v>3</v>
          </cell>
          <cell r="O72">
            <v>41</v>
          </cell>
          <cell r="P72">
            <v>35</v>
          </cell>
          <cell r="Q72">
            <v>6572.9729729729734</v>
          </cell>
          <cell r="R72">
            <v>1.05</v>
          </cell>
          <cell r="S72">
            <v>2.8</v>
          </cell>
          <cell r="T72">
            <v>40</v>
          </cell>
          <cell r="U72">
            <v>45</v>
          </cell>
          <cell r="V72">
            <v>7351.3513513513517</v>
          </cell>
          <cell r="W72">
            <v>1</v>
          </cell>
          <cell r="X72">
            <v>3.1</v>
          </cell>
          <cell r="Y72">
            <v>40</v>
          </cell>
          <cell r="Z72">
            <v>45</v>
          </cell>
          <cell r="AA72">
            <v>7351.3513513513517</v>
          </cell>
          <cell r="AB72">
            <v>1.0666666666666667</v>
          </cell>
          <cell r="AC72">
            <v>2.9666666666666668</v>
          </cell>
          <cell r="AD72">
            <v>40.333333333333336</v>
          </cell>
          <cell r="AE72">
            <v>41.666666666666664</v>
          </cell>
          <cell r="AF72">
            <v>7091.8918918918926</v>
          </cell>
          <cell r="AG72">
            <v>0</v>
          </cell>
          <cell r="AI72">
            <v>736.94637037037057</v>
          </cell>
          <cell r="AJ72">
            <v>0.81255706797037064</v>
          </cell>
          <cell r="AK72">
            <v>5.762566882038521</v>
          </cell>
          <cell r="AL72">
            <v>216.26913508290571</v>
          </cell>
          <cell r="AM72">
            <v>5.762566882038521</v>
          </cell>
          <cell r="AN72">
            <v>216.26913508290571</v>
          </cell>
          <cell r="AQ72">
            <v>412.83000000000004</v>
          </cell>
          <cell r="AR72">
            <v>11</v>
          </cell>
          <cell r="AU72" t="str">
            <v>C</v>
          </cell>
        </row>
        <row r="73">
          <cell r="D73">
            <v>1015</v>
          </cell>
          <cell r="E73" t="str">
            <v>อ้อยตุลาคม</v>
          </cell>
          <cell r="F73" t="str">
            <v>อ้อยปลูก</v>
          </cell>
          <cell r="G73">
            <v>19.3</v>
          </cell>
          <cell r="H73">
            <v>242865</v>
          </cell>
          <cell r="I73" t="str">
            <v>PK-3</v>
          </cell>
          <cell r="J73" t="str">
            <v>เหนียว</v>
          </cell>
          <cell r="K73">
            <v>1.85</v>
          </cell>
          <cell r="L73">
            <v>8.5</v>
          </cell>
          <cell r="M73">
            <v>1.65</v>
          </cell>
          <cell r="N73">
            <v>3</v>
          </cell>
          <cell r="O73">
            <v>42</v>
          </cell>
          <cell r="P73">
            <v>42</v>
          </cell>
          <cell r="Q73">
            <v>7264.864864864865</v>
          </cell>
          <cell r="R73">
            <v>1.6</v>
          </cell>
          <cell r="S73">
            <v>3.1</v>
          </cell>
          <cell r="T73">
            <v>38</v>
          </cell>
          <cell r="U73">
            <v>44</v>
          </cell>
          <cell r="V73">
            <v>7091.8918918918916</v>
          </cell>
          <cell r="W73">
            <v>1.7</v>
          </cell>
          <cell r="X73">
            <v>3.2</v>
          </cell>
          <cell r="Y73">
            <v>39</v>
          </cell>
          <cell r="Z73">
            <v>37</v>
          </cell>
          <cell r="AA73">
            <v>6572.9729729729734</v>
          </cell>
          <cell r="AB73">
            <v>1.6500000000000001</v>
          </cell>
          <cell r="AC73">
            <v>3.1</v>
          </cell>
          <cell r="AD73">
            <v>39.666666666666664</v>
          </cell>
          <cell r="AE73">
            <v>41</v>
          </cell>
          <cell r="AF73">
            <v>6976.5765765765764</v>
          </cell>
          <cell r="AG73">
            <v>0</v>
          </cell>
          <cell r="AI73">
            <v>1244.7352500000002</v>
          </cell>
          <cell r="AJ73">
            <v>1.3133201622749999</v>
          </cell>
          <cell r="AK73">
            <v>9.1624786816735124</v>
          </cell>
          <cell r="AL73">
            <v>176.8358385562988</v>
          </cell>
          <cell r="AM73">
            <v>9.1624786816735124</v>
          </cell>
          <cell r="AN73">
            <v>176.8358385562988</v>
          </cell>
          <cell r="AQ73">
            <v>231.60000000000002</v>
          </cell>
          <cell r="AR73">
            <v>12</v>
          </cell>
          <cell r="AU73" t="str">
            <v>C</v>
          </cell>
        </row>
        <row r="74">
          <cell r="D74">
            <v>1017</v>
          </cell>
          <cell r="E74" t="str">
            <v>อ้อยน้ำราด</v>
          </cell>
          <cell r="F74" t="str">
            <v>อ้อยปลูก</v>
          </cell>
          <cell r="G74">
            <v>18.46</v>
          </cell>
          <cell r="H74">
            <v>242929</v>
          </cell>
          <cell r="I74" t="str">
            <v>KK-3</v>
          </cell>
          <cell r="J74" t="str">
            <v>เหนียว</v>
          </cell>
          <cell r="K74">
            <v>1.85</v>
          </cell>
          <cell r="L74">
            <v>6.3666666666666663</v>
          </cell>
          <cell r="M74">
            <v>0.89</v>
          </cell>
          <cell r="N74">
            <v>3.1</v>
          </cell>
          <cell r="O74">
            <v>41</v>
          </cell>
          <cell r="P74">
            <v>37</v>
          </cell>
          <cell r="Q74">
            <v>6745.9459459459458</v>
          </cell>
          <cell r="R74">
            <v>0.91</v>
          </cell>
          <cell r="S74">
            <v>2.9</v>
          </cell>
          <cell r="T74">
            <v>40</v>
          </cell>
          <cell r="U74">
            <v>37</v>
          </cell>
          <cell r="V74">
            <v>6659.4594594594591</v>
          </cell>
          <cell r="W74">
            <v>0.85</v>
          </cell>
          <cell r="X74">
            <v>3.1</v>
          </cell>
          <cell r="Y74">
            <v>37</v>
          </cell>
          <cell r="Z74">
            <v>35</v>
          </cell>
          <cell r="AA74">
            <v>6227.0270270270266</v>
          </cell>
          <cell r="AB74">
            <v>0.8833333333333333</v>
          </cell>
          <cell r="AC74">
            <v>3.0333333333333332</v>
          </cell>
          <cell r="AD74">
            <v>39.333333333333336</v>
          </cell>
          <cell r="AE74">
            <v>36.333333333333336</v>
          </cell>
          <cell r="AF74">
            <v>6544.1441441441448</v>
          </cell>
          <cell r="AG74">
            <v>0</v>
          </cell>
          <cell r="AI74">
            <v>638.02037962962959</v>
          </cell>
          <cell r="AJ74">
            <v>0.70348127057962961</v>
          </cell>
          <cell r="AK74">
            <v>4.6036828373787655</v>
          </cell>
          <cell r="AL74">
            <v>84.98398517801202</v>
          </cell>
          <cell r="AM74">
            <v>4.6036828373787655</v>
          </cell>
          <cell r="AN74">
            <v>84.98398517801202</v>
          </cell>
          <cell r="AQ74">
            <v>184.60000000000002</v>
          </cell>
          <cell r="AR74">
            <v>10</v>
          </cell>
          <cell r="AU74" t="str">
            <v>C</v>
          </cell>
        </row>
        <row r="75">
          <cell r="D75">
            <v>1018</v>
          </cell>
          <cell r="E75" t="str">
            <v>อ้อยตอ 2</v>
          </cell>
          <cell r="F75" t="str">
            <v>อ้อยตอ</v>
          </cell>
          <cell r="G75">
            <v>17.63</v>
          </cell>
          <cell r="H75">
            <v>242892</v>
          </cell>
          <cell r="I75" t="str">
            <v>KK-3</v>
          </cell>
          <cell r="J75" t="str">
            <v>เหนียว</v>
          </cell>
          <cell r="K75">
            <v>1.85</v>
          </cell>
          <cell r="L75">
            <v>7.6</v>
          </cell>
          <cell r="M75">
            <v>1.1000000000000001</v>
          </cell>
          <cell r="N75">
            <v>3</v>
          </cell>
          <cell r="O75">
            <v>38</v>
          </cell>
          <cell r="P75">
            <v>30</v>
          </cell>
          <cell r="Q75">
            <v>5881.0810810810808</v>
          </cell>
          <cell r="R75">
            <v>1.05</v>
          </cell>
          <cell r="S75">
            <v>2.9</v>
          </cell>
          <cell r="T75">
            <v>28</v>
          </cell>
          <cell r="U75">
            <v>36</v>
          </cell>
          <cell r="V75">
            <v>5535.135135135135</v>
          </cell>
          <cell r="W75">
            <v>1</v>
          </cell>
          <cell r="X75">
            <v>2.9</v>
          </cell>
          <cell r="Y75">
            <v>41</v>
          </cell>
          <cell r="Z75">
            <v>27</v>
          </cell>
          <cell r="AA75">
            <v>5881.0810810810808</v>
          </cell>
          <cell r="AB75">
            <v>1.05</v>
          </cell>
          <cell r="AC75">
            <v>2.9333333333333336</v>
          </cell>
          <cell r="AD75">
            <v>35.666666666666664</v>
          </cell>
          <cell r="AE75">
            <v>31</v>
          </cell>
          <cell r="AF75">
            <v>5765.7657657657655</v>
          </cell>
          <cell r="AG75">
            <v>0</v>
          </cell>
          <cell r="AI75">
            <v>709.22133333333352</v>
          </cell>
          <cell r="AJ75">
            <v>0.74829942880000011</v>
          </cell>
          <cell r="AK75">
            <v>4.3145192291171179</v>
          </cell>
          <cell r="AL75">
            <v>76.06497400933479</v>
          </cell>
          <cell r="AM75">
            <v>4.3145192291171179</v>
          </cell>
          <cell r="AN75">
            <v>76.06497400933479</v>
          </cell>
          <cell r="AQ75">
            <v>176.29999999999998</v>
          </cell>
          <cell r="AR75">
            <v>10</v>
          </cell>
          <cell r="AU75" t="str">
            <v>B</v>
          </cell>
        </row>
        <row r="76">
          <cell r="D76">
            <v>1019</v>
          </cell>
          <cell r="E76" t="str">
            <v>อ้อยน้ำราด</v>
          </cell>
          <cell r="F76" t="str">
            <v>อ้อยปลูก</v>
          </cell>
          <cell r="G76">
            <v>19.28</v>
          </cell>
          <cell r="H76">
            <v>242952</v>
          </cell>
          <cell r="I76" t="str">
            <v>KK-3</v>
          </cell>
          <cell r="J76" t="str">
            <v>เหนียว</v>
          </cell>
          <cell r="K76">
            <v>1.85</v>
          </cell>
          <cell r="L76">
            <v>5.6</v>
          </cell>
          <cell r="M76">
            <v>0.65</v>
          </cell>
          <cell r="N76">
            <v>2.7</v>
          </cell>
          <cell r="O76">
            <v>35</v>
          </cell>
          <cell r="P76">
            <v>28</v>
          </cell>
          <cell r="Q76">
            <v>5448.6486486486483</v>
          </cell>
          <cell r="R76">
            <v>0.6</v>
          </cell>
          <cell r="S76">
            <v>2.8</v>
          </cell>
          <cell r="T76">
            <v>39</v>
          </cell>
          <cell r="U76">
            <v>29</v>
          </cell>
          <cell r="V76">
            <v>5881.0810810810808</v>
          </cell>
          <cell r="W76">
            <v>0.57999999999999996</v>
          </cell>
          <cell r="X76">
            <v>2.9</v>
          </cell>
          <cell r="Y76">
            <v>38</v>
          </cell>
          <cell r="Z76">
            <v>40</v>
          </cell>
          <cell r="AA76">
            <v>6745.9459459459458</v>
          </cell>
          <cell r="AB76">
            <v>0.61</v>
          </cell>
          <cell r="AC76">
            <v>2.8000000000000003</v>
          </cell>
          <cell r="AD76">
            <v>37.333333333333336</v>
          </cell>
          <cell r="AE76">
            <v>32.333333333333336</v>
          </cell>
          <cell r="AF76">
            <v>6025.2252252252256</v>
          </cell>
          <cell r="AG76">
            <v>0</v>
          </cell>
          <cell r="AI76">
            <v>375.41840000000008</v>
          </cell>
          <cell r="AJ76">
            <v>0.40184785536000012</v>
          </cell>
          <cell r="AK76">
            <v>2.4212238348177308</v>
          </cell>
          <cell r="AL76">
            <v>46.681195535285852</v>
          </cell>
          <cell r="AM76">
            <v>2.4212238348177308</v>
          </cell>
          <cell r="AN76">
            <v>46.681195535285852</v>
          </cell>
          <cell r="AQ76">
            <v>192.8</v>
          </cell>
          <cell r="AR76">
            <v>10</v>
          </cell>
          <cell r="AU76" t="str">
            <v>C</v>
          </cell>
        </row>
        <row r="77">
          <cell r="D77">
            <v>1020</v>
          </cell>
          <cell r="E77" t="str">
            <v>อ้อยน้ำราด</v>
          </cell>
          <cell r="F77" t="str">
            <v>อ้อยปลูก</v>
          </cell>
          <cell r="G77">
            <v>33.700000000000003</v>
          </cell>
          <cell r="H77">
            <v>242917</v>
          </cell>
          <cell r="I77" t="str">
            <v>KK-3</v>
          </cell>
          <cell r="J77" t="str">
            <v>เหนียว</v>
          </cell>
          <cell r="K77">
            <v>1.85</v>
          </cell>
          <cell r="L77">
            <v>6.7666666666666666</v>
          </cell>
          <cell r="M77">
            <v>0.85</v>
          </cell>
          <cell r="N77">
            <v>3.1</v>
          </cell>
          <cell r="O77">
            <v>40</v>
          </cell>
          <cell r="P77">
            <v>33</v>
          </cell>
          <cell r="Q77">
            <v>6313.5135135135133</v>
          </cell>
          <cell r="R77">
            <v>0.79</v>
          </cell>
          <cell r="S77">
            <v>3</v>
          </cell>
          <cell r="T77">
            <v>40</v>
          </cell>
          <cell r="U77">
            <v>38</v>
          </cell>
          <cell r="V77">
            <v>6745.9459459459458</v>
          </cell>
          <cell r="W77">
            <v>0.56999999999999995</v>
          </cell>
          <cell r="X77">
            <v>3</v>
          </cell>
          <cell r="Y77">
            <v>36</v>
          </cell>
          <cell r="Z77">
            <v>38</v>
          </cell>
          <cell r="AA77">
            <v>6400</v>
          </cell>
          <cell r="AB77">
            <v>0.73666666666666669</v>
          </cell>
          <cell r="AC77">
            <v>3.0333333333333332</v>
          </cell>
          <cell r="AD77">
            <v>38.666666666666664</v>
          </cell>
          <cell r="AE77">
            <v>36.333333333333336</v>
          </cell>
          <cell r="AF77">
            <v>6486.4864864864867</v>
          </cell>
          <cell r="AG77">
            <v>0</v>
          </cell>
          <cell r="AI77">
            <v>532.08492037037036</v>
          </cell>
          <cell r="AJ77">
            <v>0.58667683320037034</v>
          </cell>
          <cell r="AK77">
            <v>3.8054713504888888</v>
          </cell>
          <cell r="AL77">
            <v>128.24438451147557</v>
          </cell>
          <cell r="AM77">
            <v>3.8054713504888888</v>
          </cell>
          <cell r="AN77">
            <v>128.24438451147557</v>
          </cell>
          <cell r="AQ77">
            <v>370.70000000000005</v>
          </cell>
          <cell r="AR77">
            <v>11</v>
          </cell>
          <cell r="AU77" t="str">
            <v>C</v>
          </cell>
        </row>
        <row r="78">
          <cell r="D78">
            <v>1028</v>
          </cell>
          <cell r="E78" t="str">
            <v>อ้อยตอ 2</v>
          </cell>
          <cell r="F78" t="str">
            <v>อ้อยตอ</v>
          </cell>
          <cell r="G78">
            <v>15.81</v>
          </cell>
          <cell r="H78">
            <v>242893</v>
          </cell>
          <cell r="I78" t="str">
            <v>KK-3</v>
          </cell>
          <cell r="J78" t="str">
            <v>เหนียว</v>
          </cell>
          <cell r="K78">
            <v>1.85</v>
          </cell>
          <cell r="L78">
            <v>7.5666666666666664</v>
          </cell>
          <cell r="M78">
            <v>1.1000000000000001</v>
          </cell>
          <cell r="N78">
            <v>3</v>
          </cell>
          <cell r="O78">
            <v>39</v>
          </cell>
          <cell r="P78">
            <v>35</v>
          </cell>
          <cell r="Q78">
            <v>6400</v>
          </cell>
          <cell r="R78">
            <v>1.1499999999999999</v>
          </cell>
          <cell r="S78">
            <v>3.1</v>
          </cell>
          <cell r="T78">
            <v>28</v>
          </cell>
          <cell r="U78">
            <v>42</v>
          </cell>
          <cell r="V78">
            <v>6054.0540540540542</v>
          </cell>
          <cell r="W78">
            <v>1</v>
          </cell>
          <cell r="X78">
            <v>2.9</v>
          </cell>
          <cell r="Y78">
            <v>29</v>
          </cell>
          <cell r="Z78">
            <v>30</v>
          </cell>
          <cell r="AA78">
            <v>5102.7027027027025</v>
          </cell>
          <cell r="AB78">
            <v>1.0833333333333333</v>
          </cell>
          <cell r="AC78">
            <v>3</v>
          </cell>
          <cell r="AD78">
            <v>32</v>
          </cell>
          <cell r="AE78">
            <v>35.666666666666664</v>
          </cell>
          <cell r="AF78">
            <v>5852.2522522522522</v>
          </cell>
          <cell r="AG78">
            <v>0</v>
          </cell>
          <cell r="AI78">
            <v>765.375</v>
          </cell>
          <cell r="AJ78">
            <v>0.84390247499999993</v>
          </cell>
          <cell r="AK78">
            <v>4.9387301599999995</v>
          </cell>
          <cell r="AL78">
            <v>78.081323829599995</v>
          </cell>
          <cell r="AM78">
            <v>4.9387301599999995</v>
          </cell>
          <cell r="AN78">
            <v>78.081323829599995</v>
          </cell>
          <cell r="AQ78">
            <v>173.91</v>
          </cell>
          <cell r="AR78">
            <v>11</v>
          </cell>
          <cell r="AU78" t="str">
            <v>B</v>
          </cell>
        </row>
        <row r="79">
          <cell r="D79">
            <v>1033</v>
          </cell>
          <cell r="E79" t="str">
            <v>อ้อยตอ 1</v>
          </cell>
          <cell r="F79" t="str">
            <v>อ้อยตอ</v>
          </cell>
          <cell r="G79">
            <v>47.08</v>
          </cell>
          <cell r="H79">
            <v>242890</v>
          </cell>
          <cell r="I79" t="str">
            <v>KK-3</v>
          </cell>
          <cell r="J79" t="str">
            <v>เหนียว</v>
          </cell>
          <cell r="K79">
            <v>1.85</v>
          </cell>
          <cell r="L79">
            <v>7.666666666666667</v>
          </cell>
          <cell r="M79">
            <v>1.1499999999999999</v>
          </cell>
          <cell r="N79">
            <v>3.2</v>
          </cell>
          <cell r="O79">
            <v>35</v>
          </cell>
          <cell r="P79">
            <v>33</v>
          </cell>
          <cell r="Q79">
            <v>5881.0810810810808</v>
          </cell>
          <cell r="R79">
            <v>1.2</v>
          </cell>
          <cell r="S79">
            <v>2.8</v>
          </cell>
          <cell r="T79">
            <v>36</v>
          </cell>
          <cell r="U79">
            <v>38</v>
          </cell>
          <cell r="V79">
            <v>6400</v>
          </cell>
          <cell r="W79">
            <v>1.32</v>
          </cell>
          <cell r="X79">
            <v>2.8</v>
          </cell>
          <cell r="Y79">
            <v>39</v>
          </cell>
          <cell r="Z79">
            <v>37</v>
          </cell>
          <cell r="AA79">
            <v>6572.9729729729734</v>
          </cell>
          <cell r="AB79">
            <v>1.2233333333333334</v>
          </cell>
          <cell r="AC79">
            <v>2.9333333333333336</v>
          </cell>
          <cell r="AD79">
            <v>36.666666666666664</v>
          </cell>
          <cell r="AE79">
            <v>36</v>
          </cell>
          <cell r="AF79">
            <v>6284.6846846846847</v>
          </cell>
          <cell r="AG79">
            <v>0</v>
          </cell>
          <cell r="AI79">
            <v>826.299140740741</v>
          </cell>
          <cell r="AJ79">
            <v>0.91107743258074103</v>
          </cell>
          <cell r="AK79">
            <v>5.7258343871020267</v>
          </cell>
          <cell r="AL79">
            <v>269.5722829447634</v>
          </cell>
          <cell r="AM79">
            <v>5.7258343871020267</v>
          </cell>
          <cell r="AN79">
            <v>269.5722829447634</v>
          </cell>
          <cell r="AQ79">
            <v>470.79999999999995</v>
          </cell>
          <cell r="AR79">
            <v>10</v>
          </cell>
          <cell r="AU79" t="str">
            <v>B</v>
          </cell>
        </row>
        <row r="80">
          <cell r="D80">
            <v>1034</v>
          </cell>
          <cell r="E80" t="str">
            <v>อ้อยตอ 1</v>
          </cell>
          <cell r="F80" t="str">
            <v>อ้อยตอ</v>
          </cell>
          <cell r="G80">
            <v>42.09</v>
          </cell>
          <cell r="H80">
            <v>242896</v>
          </cell>
          <cell r="I80" t="str">
            <v>KK-3</v>
          </cell>
          <cell r="J80" t="str">
            <v>เหนียว</v>
          </cell>
          <cell r="K80">
            <v>1.85</v>
          </cell>
          <cell r="L80">
            <v>7.4666666666666668</v>
          </cell>
          <cell r="M80">
            <v>1.3</v>
          </cell>
          <cell r="N80">
            <v>3.1</v>
          </cell>
          <cell r="O80">
            <v>43</v>
          </cell>
          <cell r="P80">
            <v>29</v>
          </cell>
          <cell r="Q80">
            <v>6227.0270270270266</v>
          </cell>
          <cell r="R80">
            <v>1.2</v>
          </cell>
          <cell r="S80">
            <v>2.9</v>
          </cell>
          <cell r="T80">
            <v>42</v>
          </cell>
          <cell r="U80">
            <v>40</v>
          </cell>
          <cell r="V80">
            <v>7091.8918918918916</v>
          </cell>
          <cell r="W80">
            <v>1.35</v>
          </cell>
          <cell r="X80">
            <v>2.9</v>
          </cell>
          <cell r="Y80">
            <v>37</v>
          </cell>
          <cell r="Z80">
            <v>42</v>
          </cell>
          <cell r="AA80">
            <v>6832.4324324324325</v>
          </cell>
          <cell r="AB80">
            <v>1.2833333333333334</v>
          </cell>
          <cell r="AC80">
            <v>2.9666666666666668</v>
          </cell>
          <cell r="AD80">
            <v>40.666666666666664</v>
          </cell>
          <cell r="AE80">
            <v>37</v>
          </cell>
          <cell r="AF80">
            <v>6717.1171171171163</v>
          </cell>
          <cell r="AG80">
            <v>0</v>
          </cell>
          <cell r="AI80">
            <v>886.63860185185206</v>
          </cell>
          <cell r="AJ80">
            <v>0.97760772240185212</v>
          </cell>
          <cell r="AK80">
            <v>6.5667055659713585</v>
          </cell>
          <cell r="AL80">
            <v>276.39263727173449</v>
          </cell>
          <cell r="AM80">
            <v>6.5667055659713585</v>
          </cell>
          <cell r="AN80">
            <v>276.39263727173449</v>
          </cell>
          <cell r="AQ80">
            <v>420.90000000000003</v>
          </cell>
          <cell r="AR80">
            <v>10</v>
          </cell>
          <cell r="AU80" t="str">
            <v>B</v>
          </cell>
        </row>
        <row r="81">
          <cell r="D81">
            <v>1036</v>
          </cell>
          <cell r="E81" t="str">
            <v>อ้อยน้ำราด</v>
          </cell>
          <cell r="F81" t="str">
            <v>อ้อยปลูก</v>
          </cell>
          <cell r="G81">
            <v>13.44</v>
          </cell>
          <cell r="H81">
            <v>242913</v>
          </cell>
          <cell r="I81" t="str">
            <v>PK-2</v>
          </cell>
          <cell r="J81" t="str">
            <v>เหนียว</v>
          </cell>
          <cell r="K81">
            <v>1.85</v>
          </cell>
          <cell r="L81">
            <v>6.9</v>
          </cell>
          <cell r="M81">
            <v>1.55</v>
          </cell>
          <cell r="N81">
            <v>3</v>
          </cell>
          <cell r="O81">
            <v>39</v>
          </cell>
          <cell r="P81">
            <v>41</v>
          </cell>
          <cell r="Q81">
            <v>6918.9189189189192</v>
          </cell>
          <cell r="R81">
            <v>1.37</v>
          </cell>
          <cell r="S81">
            <v>3.2</v>
          </cell>
          <cell r="T81">
            <v>30</v>
          </cell>
          <cell r="U81">
            <v>28</v>
          </cell>
          <cell r="V81">
            <v>5016.2162162162158</v>
          </cell>
          <cell r="W81">
            <v>1.45</v>
          </cell>
          <cell r="X81">
            <v>3.1</v>
          </cell>
          <cell r="Y81">
            <v>30</v>
          </cell>
          <cell r="Z81">
            <v>41</v>
          </cell>
          <cell r="AA81">
            <v>6140.5405405405409</v>
          </cell>
          <cell r="AB81">
            <v>1.4566666666666668</v>
          </cell>
          <cell r="AC81">
            <v>3.1</v>
          </cell>
          <cell r="AD81">
            <v>33</v>
          </cell>
          <cell r="AE81">
            <v>36.666666666666664</v>
          </cell>
          <cell r="AF81">
            <v>6025.2252252252256</v>
          </cell>
          <cell r="AG81">
            <v>0</v>
          </cell>
          <cell r="AI81">
            <v>1098.8874833333336</v>
          </cell>
          <cell r="AJ81">
            <v>1.2116333391233336</v>
          </cell>
          <cell r="AK81">
            <v>7.3003637586097803</v>
          </cell>
          <cell r="AL81">
            <v>98.11688891571545</v>
          </cell>
          <cell r="AM81">
            <v>7.3003637586097803</v>
          </cell>
          <cell r="AN81">
            <v>98.11688891571545</v>
          </cell>
          <cell r="AQ81">
            <v>147.84</v>
          </cell>
          <cell r="AR81">
            <v>11</v>
          </cell>
          <cell r="AU81" t="str">
            <v>C</v>
          </cell>
        </row>
        <row r="82">
          <cell r="D82">
            <v>1037</v>
          </cell>
          <cell r="E82" t="str">
            <v>อ้อยน้ำราด</v>
          </cell>
          <cell r="F82" t="str">
            <v>อ้อยปลูก</v>
          </cell>
          <cell r="G82">
            <v>48.99</v>
          </cell>
          <cell r="H82">
            <v>242925</v>
          </cell>
          <cell r="I82" t="str">
            <v>KK-3</v>
          </cell>
          <cell r="J82" t="str">
            <v>เหนียว</v>
          </cell>
          <cell r="K82">
            <v>1.85</v>
          </cell>
          <cell r="L82">
            <v>6.5</v>
          </cell>
          <cell r="M82">
            <v>1.1000000000000001</v>
          </cell>
          <cell r="N82">
            <v>3.1</v>
          </cell>
          <cell r="O82">
            <v>38</v>
          </cell>
          <cell r="P82">
            <v>43</v>
          </cell>
          <cell r="Q82">
            <v>7005.405405405405</v>
          </cell>
          <cell r="R82">
            <v>1</v>
          </cell>
          <cell r="S82">
            <v>3.1</v>
          </cell>
          <cell r="T82">
            <v>35</v>
          </cell>
          <cell r="U82">
            <v>43</v>
          </cell>
          <cell r="V82">
            <v>6745.9459459459458</v>
          </cell>
          <cell r="W82">
            <v>1.1000000000000001</v>
          </cell>
          <cell r="X82">
            <v>3</v>
          </cell>
          <cell r="Y82">
            <v>37</v>
          </cell>
          <cell r="Z82">
            <v>35</v>
          </cell>
          <cell r="AA82">
            <v>6227.0270270270266</v>
          </cell>
          <cell r="AB82">
            <v>1.0666666666666667</v>
          </cell>
          <cell r="AC82">
            <v>3.0666666666666664</v>
          </cell>
          <cell r="AD82">
            <v>36.666666666666664</v>
          </cell>
          <cell r="AE82">
            <v>40.333333333333336</v>
          </cell>
          <cell r="AF82">
            <v>6659.4594594594591</v>
          </cell>
          <cell r="AG82">
            <v>0</v>
          </cell>
          <cell r="AI82">
            <v>787.46548148148145</v>
          </cell>
          <cell r="AJ82">
            <v>0.86825943988148147</v>
          </cell>
          <cell r="AK82">
            <v>5.7821385401837029</v>
          </cell>
          <cell r="AL82">
            <v>283.26696708359964</v>
          </cell>
          <cell r="AM82">
            <v>5.7821385401837029</v>
          </cell>
          <cell r="AN82">
            <v>283.26696708359964</v>
          </cell>
          <cell r="AQ82">
            <v>538.89</v>
          </cell>
          <cell r="AR82">
            <v>11</v>
          </cell>
          <cell r="AU82" t="str">
            <v>C</v>
          </cell>
        </row>
        <row r="83">
          <cell r="D83">
            <v>1038</v>
          </cell>
          <cell r="E83" t="str">
            <v>อ้อยตอ 1</v>
          </cell>
          <cell r="F83" t="str">
            <v>อ้อยตอ</v>
          </cell>
          <cell r="G83">
            <v>14.52</v>
          </cell>
          <cell r="H83">
            <v>242899</v>
          </cell>
          <cell r="I83" t="str">
            <v>KK-3</v>
          </cell>
          <cell r="J83" t="str">
            <v>เหนียว</v>
          </cell>
          <cell r="K83">
            <v>1.85</v>
          </cell>
          <cell r="L83">
            <v>7.3666666666666663</v>
          </cell>
          <cell r="M83">
            <v>1.2</v>
          </cell>
          <cell r="N83">
            <v>2.9</v>
          </cell>
          <cell r="O83">
            <v>40</v>
          </cell>
          <cell r="P83">
            <v>41</v>
          </cell>
          <cell r="Q83">
            <v>7005.405405405405</v>
          </cell>
          <cell r="R83">
            <v>1.1000000000000001</v>
          </cell>
          <cell r="S83">
            <v>3.2</v>
          </cell>
          <cell r="T83">
            <v>38</v>
          </cell>
          <cell r="U83">
            <v>32</v>
          </cell>
          <cell r="V83">
            <v>6054.0540540540542</v>
          </cell>
          <cell r="W83">
            <v>1.35</v>
          </cell>
          <cell r="X83">
            <v>3.1</v>
          </cell>
          <cell r="Y83">
            <v>33</v>
          </cell>
          <cell r="Z83">
            <v>31</v>
          </cell>
          <cell r="AA83">
            <v>5535.135135135135</v>
          </cell>
          <cell r="AB83">
            <v>1.2166666666666666</v>
          </cell>
          <cell r="AC83">
            <v>3.0666666666666664</v>
          </cell>
          <cell r="AD83">
            <v>37</v>
          </cell>
          <cell r="AE83">
            <v>34.666666666666664</v>
          </cell>
          <cell r="AF83">
            <v>6198.198198198198</v>
          </cell>
          <cell r="AG83">
            <v>0</v>
          </cell>
          <cell r="AI83">
            <v>898.2028148148147</v>
          </cell>
          <cell r="AJ83">
            <v>0.99035842361481463</v>
          </cell>
          <cell r="AK83">
            <v>6.1384377968197512</v>
          </cell>
          <cell r="AL83">
            <v>89.130116809822781</v>
          </cell>
          <cell r="AM83">
            <v>6.1384377968197512</v>
          </cell>
          <cell r="AN83">
            <v>89.130116809822781</v>
          </cell>
          <cell r="AQ83">
            <v>174.24</v>
          </cell>
          <cell r="AR83">
            <v>12</v>
          </cell>
          <cell r="AU83" t="str">
            <v>B</v>
          </cell>
        </row>
        <row r="84">
          <cell r="D84">
            <v>1039</v>
          </cell>
          <cell r="E84" t="str">
            <v>อ้อยตอ 1</v>
          </cell>
          <cell r="F84" t="str">
            <v>อ้อยตอ</v>
          </cell>
          <cell r="G84">
            <v>8.07</v>
          </cell>
          <cell r="H84">
            <v>242952</v>
          </cell>
          <cell r="I84" t="str">
            <v>KK-3</v>
          </cell>
          <cell r="J84" t="str">
            <v>เหนียว</v>
          </cell>
          <cell r="K84">
            <v>1.85</v>
          </cell>
          <cell r="L84">
            <v>5.6</v>
          </cell>
          <cell r="M84">
            <v>0.65</v>
          </cell>
          <cell r="N84">
            <v>2.6</v>
          </cell>
          <cell r="O84">
            <v>26</v>
          </cell>
          <cell r="P84">
            <v>28</v>
          </cell>
          <cell r="Q84">
            <v>4670.27027027027</v>
          </cell>
          <cell r="R84">
            <v>0.81</v>
          </cell>
          <cell r="S84">
            <v>2.8</v>
          </cell>
          <cell r="T84">
            <v>29</v>
          </cell>
          <cell r="U84">
            <v>32</v>
          </cell>
          <cell r="V84">
            <v>5275.6756756756758</v>
          </cell>
          <cell r="W84">
            <v>0.75</v>
          </cell>
          <cell r="X84">
            <v>2.9</v>
          </cell>
          <cell r="Y84">
            <v>28</v>
          </cell>
          <cell r="Z84">
            <v>33</v>
          </cell>
          <cell r="AA84">
            <v>5275.6756756756758</v>
          </cell>
          <cell r="AB84">
            <v>0.73666666666666669</v>
          </cell>
          <cell r="AC84">
            <v>2.7666666666666671</v>
          </cell>
          <cell r="AD84">
            <v>27.666666666666668</v>
          </cell>
          <cell r="AE84">
            <v>31</v>
          </cell>
          <cell r="AF84">
            <v>5073.8738738738748</v>
          </cell>
          <cell r="AG84">
            <v>0</v>
          </cell>
          <cell r="AI84">
            <v>442.64376481481497</v>
          </cell>
          <cell r="AJ84">
            <v>0.46703343625611127</v>
          </cell>
          <cell r="AK84">
            <v>2.3696687504454226</v>
          </cell>
          <cell r="AL84">
            <v>19.123226816094562</v>
          </cell>
          <cell r="AM84">
            <v>2.3696687504454226</v>
          </cell>
          <cell r="AN84">
            <v>19.123226816094562</v>
          </cell>
          <cell r="AQ84">
            <v>80.7</v>
          </cell>
          <cell r="AR84">
            <v>10</v>
          </cell>
          <cell r="AU84" t="str">
            <v>B</v>
          </cell>
        </row>
        <row r="85">
          <cell r="D85">
            <v>1040</v>
          </cell>
          <cell r="E85" t="str">
            <v>อ้อยตอ 1</v>
          </cell>
          <cell r="F85" t="str">
            <v>อ้อยตอ</v>
          </cell>
          <cell r="G85">
            <v>29.81</v>
          </cell>
          <cell r="H85">
            <v>242889</v>
          </cell>
          <cell r="I85" t="str">
            <v>KK-3</v>
          </cell>
          <cell r="J85" t="str">
            <v>เหนียว</v>
          </cell>
          <cell r="K85">
            <v>1.85</v>
          </cell>
          <cell r="L85">
            <v>7.7</v>
          </cell>
          <cell r="M85">
            <v>1</v>
          </cell>
          <cell r="N85">
            <v>2.8</v>
          </cell>
          <cell r="O85">
            <v>48</v>
          </cell>
          <cell r="P85">
            <v>51</v>
          </cell>
          <cell r="Q85">
            <v>8562.1621621621616</v>
          </cell>
          <cell r="R85">
            <v>1.1000000000000001</v>
          </cell>
          <cell r="S85">
            <v>2.9</v>
          </cell>
          <cell r="T85">
            <v>51</v>
          </cell>
          <cell r="U85">
            <v>46</v>
          </cell>
          <cell r="V85">
            <v>8389.1891891891901</v>
          </cell>
          <cell r="W85">
            <v>0.95</v>
          </cell>
          <cell r="X85">
            <v>2.7</v>
          </cell>
          <cell r="Y85">
            <v>47</v>
          </cell>
          <cell r="Z85">
            <v>43</v>
          </cell>
          <cell r="AA85">
            <v>7783.7837837837842</v>
          </cell>
          <cell r="AB85">
            <v>1.0166666666666666</v>
          </cell>
          <cell r="AC85">
            <v>2.7999999999999994</v>
          </cell>
          <cell r="AD85">
            <v>48.666666666666664</v>
          </cell>
          <cell r="AE85">
            <v>46.666666666666664</v>
          </cell>
          <cell r="AF85">
            <v>8245.0450450450462</v>
          </cell>
          <cell r="AG85">
            <v>0</v>
          </cell>
          <cell r="AI85">
            <v>625.69733333333295</v>
          </cell>
          <cell r="AJ85">
            <v>0.66017325639999958</v>
          </cell>
          <cell r="AK85">
            <v>5.443158236552069</v>
          </cell>
          <cell r="AL85">
            <v>162.26054703161716</v>
          </cell>
          <cell r="AM85">
            <v>5.443158236552069</v>
          </cell>
          <cell r="AN85">
            <v>162.26054703161716</v>
          </cell>
          <cell r="AQ85">
            <v>298.09999999999997</v>
          </cell>
          <cell r="AR85">
            <v>10</v>
          </cell>
          <cell r="AU85" t="str">
            <v>B</v>
          </cell>
        </row>
        <row r="86">
          <cell r="D86">
            <v>1041</v>
          </cell>
          <cell r="E86" t="str">
            <v>อ้อยตอ 2</v>
          </cell>
          <cell r="F86" t="str">
            <v>อ้อยตอ</v>
          </cell>
          <cell r="G86">
            <v>39.53</v>
          </cell>
          <cell r="H86">
            <v>242904</v>
          </cell>
          <cell r="I86" t="str">
            <v>KK-3</v>
          </cell>
          <cell r="J86" t="str">
            <v>เหนียว</v>
          </cell>
          <cell r="K86">
            <v>1.85</v>
          </cell>
          <cell r="L86">
            <v>7.2</v>
          </cell>
          <cell r="M86">
            <v>1.3</v>
          </cell>
          <cell r="N86">
            <v>2.9</v>
          </cell>
          <cell r="O86">
            <v>54</v>
          </cell>
          <cell r="P86">
            <v>47</v>
          </cell>
          <cell r="Q86">
            <v>8735.135135135135</v>
          </cell>
          <cell r="R86">
            <v>1.2</v>
          </cell>
          <cell r="S86">
            <v>2.8</v>
          </cell>
          <cell r="T86">
            <v>52</v>
          </cell>
          <cell r="U86">
            <v>49</v>
          </cell>
          <cell r="V86">
            <v>8735.135135135135</v>
          </cell>
          <cell r="W86">
            <v>1</v>
          </cell>
          <cell r="X86">
            <v>2.8</v>
          </cell>
          <cell r="Y86">
            <v>51</v>
          </cell>
          <cell r="Z86">
            <v>50</v>
          </cell>
          <cell r="AA86">
            <v>8735.135135135135</v>
          </cell>
          <cell r="AB86">
            <v>1.1666666666666667</v>
          </cell>
          <cell r="AC86">
            <v>2.8333333333333335</v>
          </cell>
          <cell r="AD86">
            <v>52.333333333333336</v>
          </cell>
          <cell r="AE86">
            <v>48.666666666666664</v>
          </cell>
          <cell r="AF86">
            <v>8735.135135135135</v>
          </cell>
          <cell r="AG86">
            <v>0</v>
          </cell>
          <cell r="AI86">
            <v>735.21064814814827</v>
          </cell>
          <cell r="AJ86">
            <v>0.81064326064814829</v>
          </cell>
          <cell r="AK86">
            <v>7.0810784281481496</v>
          </cell>
          <cell r="AL86">
            <v>279.91503026469638</v>
          </cell>
          <cell r="AM86">
            <v>7.0810784281481496</v>
          </cell>
          <cell r="AN86">
            <v>279.91503026469638</v>
          </cell>
          <cell r="AQ86">
            <v>434.83000000000004</v>
          </cell>
          <cell r="AR86">
            <v>11</v>
          </cell>
          <cell r="AU86" t="str">
            <v>B</v>
          </cell>
        </row>
        <row r="87">
          <cell r="D87">
            <v>801</v>
          </cell>
          <cell r="E87" t="str">
            <v>อ้อยน้ำราด</v>
          </cell>
          <cell r="F87" t="str">
            <v>อ้อยปลูก</v>
          </cell>
          <cell r="G87">
            <v>11.48</v>
          </cell>
          <cell r="H87">
            <v>242882</v>
          </cell>
          <cell r="I87" t="str">
            <v>KK-3</v>
          </cell>
          <cell r="J87" t="str">
            <v>เหนียว</v>
          </cell>
          <cell r="K87">
            <v>1.85</v>
          </cell>
          <cell r="L87">
            <v>7.9333333333333336</v>
          </cell>
          <cell r="M87">
            <v>1</v>
          </cell>
          <cell r="N87">
            <v>2.9</v>
          </cell>
          <cell r="O87">
            <v>47</v>
          </cell>
          <cell r="P87">
            <v>45</v>
          </cell>
          <cell r="Q87">
            <v>7956.7567567567567</v>
          </cell>
          <cell r="R87">
            <v>1.1200000000000001</v>
          </cell>
          <cell r="S87">
            <v>3</v>
          </cell>
          <cell r="T87">
            <v>50</v>
          </cell>
          <cell r="U87">
            <v>47</v>
          </cell>
          <cell r="V87">
            <v>8389.1891891891901</v>
          </cell>
          <cell r="W87">
            <v>1.1499999999999999</v>
          </cell>
          <cell r="X87">
            <v>3</v>
          </cell>
          <cell r="Y87">
            <v>45</v>
          </cell>
          <cell r="Z87">
            <v>47</v>
          </cell>
          <cell r="AA87">
            <v>7956.7567567567567</v>
          </cell>
          <cell r="AB87">
            <v>1.0900000000000001</v>
          </cell>
          <cell r="AC87">
            <v>2.9666666666666668</v>
          </cell>
          <cell r="AD87">
            <v>47.333333333333336</v>
          </cell>
          <cell r="AE87">
            <v>46.333333333333336</v>
          </cell>
          <cell r="AF87">
            <v>8100.9009009009014</v>
          </cell>
          <cell r="AG87">
            <v>0</v>
          </cell>
          <cell r="AI87">
            <v>753.06707222222246</v>
          </cell>
          <cell r="AJ87">
            <v>0.83033175383222246</v>
          </cell>
          <cell r="AK87">
            <v>6.7264352526660769</v>
          </cell>
          <cell r="AL87">
            <v>77.219476700606563</v>
          </cell>
          <cell r="AM87">
            <v>6.7264352526660769</v>
          </cell>
          <cell r="AN87">
            <v>77.219476700606563</v>
          </cell>
          <cell r="AO87">
            <v>22.96</v>
          </cell>
          <cell r="AP87">
            <v>2</v>
          </cell>
          <cell r="AQ87">
            <v>114.80000000000001</v>
          </cell>
          <cell r="AR87">
            <v>10</v>
          </cell>
          <cell r="AU87" t="str">
            <v>C</v>
          </cell>
        </row>
        <row r="88">
          <cell r="D88">
            <v>802</v>
          </cell>
          <cell r="E88" t="str">
            <v>อ้อยตุลาคม</v>
          </cell>
          <cell r="F88" t="str">
            <v>อ้อยปลูก</v>
          </cell>
          <cell r="G88">
            <v>12.99</v>
          </cell>
          <cell r="H88">
            <v>242882</v>
          </cell>
          <cell r="I88" t="str">
            <v>PK-3,PK-4</v>
          </cell>
          <cell r="J88" t="str">
            <v>เหนียว</v>
          </cell>
          <cell r="K88">
            <v>1.85</v>
          </cell>
          <cell r="L88">
            <v>7.9333333333333336</v>
          </cell>
          <cell r="M88">
            <v>1.2</v>
          </cell>
          <cell r="N88">
            <v>3.2</v>
          </cell>
          <cell r="O88">
            <v>50</v>
          </cell>
          <cell r="P88">
            <v>48</v>
          </cell>
          <cell r="Q88">
            <v>8475.6756756756749</v>
          </cell>
          <cell r="R88">
            <v>1.42</v>
          </cell>
          <cell r="S88">
            <v>3</v>
          </cell>
          <cell r="T88">
            <v>52</v>
          </cell>
          <cell r="U88">
            <v>51</v>
          </cell>
          <cell r="V88">
            <v>8908.1081081081084</v>
          </cell>
          <cell r="W88">
            <v>1.28</v>
          </cell>
          <cell r="X88">
            <v>3.1</v>
          </cell>
          <cell r="Y88">
            <v>45</v>
          </cell>
          <cell r="Z88">
            <v>47</v>
          </cell>
          <cell r="AA88">
            <v>7956.7567567567567</v>
          </cell>
          <cell r="AB88">
            <v>1.3</v>
          </cell>
          <cell r="AC88">
            <v>3.1</v>
          </cell>
          <cell r="AD88">
            <v>49</v>
          </cell>
          <cell r="AE88">
            <v>48.666666666666664</v>
          </cell>
          <cell r="AF88">
            <v>8446.8468468468473</v>
          </cell>
          <cell r="AG88">
            <v>0</v>
          </cell>
          <cell r="AI88">
            <v>980.70050000000015</v>
          </cell>
          <cell r="AJ88">
            <v>1.0813203713000004</v>
          </cell>
          <cell r="AK88">
            <v>9.1337475687466707</v>
          </cell>
          <cell r="AL88">
            <v>118.64738091801925</v>
          </cell>
          <cell r="AM88">
            <v>9.1337475687466707</v>
          </cell>
          <cell r="AN88">
            <v>118.64738091801925</v>
          </cell>
          <cell r="AO88">
            <v>64.95</v>
          </cell>
          <cell r="AP88">
            <v>5</v>
          </cell>
          <cell r="AQ88">
            <v>181.86</v>
          </cell>
          <cell r="AR88">
            <v>14</v>
          </cell>
          <cell r="AU88" t="str">
            <v>B</v>
          </cell>
        </row>
        <row r="89">
          <cell r="D89">
            <v>803</v>
          </cell>
          <cell r="E89" t="str">
            <v>อ้อยตอ 3</v>
          </cell>
          <cell r="F89" t="str">
            <v>อ้อยตอ</v>
          </cell>
          <cell r="G89">
            <v>4.34</v>
          </cell>
          <cell r="H89">
            <v>242896</v>
          </cell>
          <cell r="I89" t="str">
            <v>UT-15</v>
          </cell>
          <cell r="J89" t="str">
            <v>เหนียว</v>
          </cell>
          <cell r="K89">
            <v>1.85</v>
          </cell>
          <cell r="L89">
            <v>7.4666666666666668</v>
          </cell>
          <cell r="M89">
            <v>1.6</v>
          </cell>
          <cell r="N89">
            <v>2.9</v>
          </cell>
          <cell r="O89">
            <v>53</v>
          </cell>
          <cell r="P89">
            <v>50</v>
          </cell>
          <cell r="Q89">
            <v>8908.1081081081084</v>
          </cell>
          <cell r="R89">
            <v>1.94</v>
          </cell>
          <cell r="S89">
            <v>3.2</v>
          </cell>
          <cell r="T89">
            <v>10</v>
          </cell>
          <cell r="U89">
            <v>13</v>
          </cell>
          <cell r="V89">
            <v>1989.1891891891892</v>
          </cell>
          <cell r="W89">
            <v>1.74</v>
          </cell>
          <cell r="X89">
            <v>3</v>
          </cell>
          <cell r="Y89">
            <v>35</v>
          </cell>
          <cell r="Z89">
            <v>40</v>
          </cell>
          <cell r="AA89">
            <v>6486.4864864864867</v>
          </cell>
          <cell r="AB89">
            <v>1.76</v>
          </cell>
          <cell r="AC89">
            <v>3.0333333333333332</v>
          </cell>
          <cell r="AD89">
            <v>32.666666666666664</v>
          </cell>
          <cell r="AE89">
            <v>34.333333333333336</v>
          </cell>
          <cell r="AF89">
            <v>5794.5945945945941</v>
          </cell>
          <cell r="AG89">
            <v>0</v>
          </cell>
          <cell r="AI89">
            <v>1271.225511111111</v>
          </cell>
          <cell r="AJ89">
            <v>1.4016532485511111</v>
          </cell>
          <cell r="AK89">
            <v>8.1220123375502222</v>
          </cell>
          <cell r="AL89">
            <v>35.24953354496796</v>
          </cell>
          <cell r="AM89">
            <v>8.1220123375502222</v>
          </cell>
          <cell r="AN89">
            <v>35.24953354496796</v>
          </cell>
          <cell r="AO89">
            <v>21.7</v>
          </cell>
          <cell r="AP89">
            <v>5</v>
          </cell>
          <cell r="AQ89">
            <v>52.08</v>
          </cell>
          <cell r="AR89">
            <v>12</v>
          </cell>
          <cell r="AU89" t="str">
            <v>B</v>
          </cell>
        </row>
        <row r="90">
          <cell r="D90">
            <v>804</v>
          </cell>
          <cell r="E90" t="str">
            <v>อ้อยตอ 1</v>
          </cell>
          <cell r="F90" t="str">
            <v>อ้อยตอ</v>
          </cell>
          <cell r="G90">
            <v>13.62</v>
          </cell>
          <cell r="H90">
            <v>242895</v>
          </cell>
          <cell r="I90" t="str">
            <v>UT-15</v>
          </cell>
          <cell r="J90" t="str">
            <v>เหนียว</v>
          </cell>
          <cell r="K90">
            <v>1.85</v>
          </cell>
          <cell r="L90">
            <v>7.5</v>
          </cell>
          <cell r="M90">
            <v>1.21</v>
          </cell>
          <cell r="N90">
            <v>3.1</v>
          </cell>
          <cell r="O90">
            <v>28</v>
          </cell>
          <cell r="P90">
            <v>20</v>
          </cell>
          <cell r="Q90">
            <v>4151.3513513513517</v>
          </cell>
          <cell r="R90">
            <v>1.44</v>
          </cell>
          <cell r="S90">
            <v>2.2000000000000002</v>
          </cell>
          <cell r="T90">
            <v>40</v>
          </cell>
          <cell r="U90">
            <v>38</v>
          </cell>
          <cell r="V90">
            <v>6745.9459459459458</v>
          </cell>
          <cell r="W90">
            <v>1.5</v>
          </cell>
          <cell r="X90">
            <v>2.6</v>
          </cell>
          <cell r="Y90">
            <v>40</v>
          </cell>
          <cell r="Z90">
            <v>42</v>
          </cell>
          <cell r="AA90">
            <v>7091.8918918918916</v>
          </cell>
          <cell r="AB90">
            <v>1.3833333333333335</v>
          </cell>
          <cell r="AC90">
            <v>2.6333333333333333</v>
          </cell>
          <cell r="AD90">
            <v>36</v>
          </cell>
          <cell r="AE90">
            <v>33.333333333333336</v>
          </cell>
          <cell r="AF90">
            <v>5996.3963963963952</v>
          </cell>
          <cell r="AG90">
            <v>0</v>
          </cell>
          <cell r="AI90">
            <v>753.02287962962964</v>
          </cell>
          <cell r="AJ90">
            <v>0.83028302707962964</v>
          </cell>
          <cell r="AK90">
            <v>4.9787061515693818</v>
          </cell>
          <cell r="AL90">
            <v>67.809977784374979</v>
          </cell>
          <cell r="AM90">
            <v>4.9787061515693818</v>
          </cell>
          <cell r="AN90">
            <v>67.809977784374979</v>
          </cell>
          <cell r="AO90">
            <v>68.099999999999994</v>
          </cell>
          <cell r="AP90">
            <v>5</v>
          </cell>
          <cell r="AQ90">
            <v>163.44</v>
          </cell>
          <cell r="AR90">
            <v>12</v>
          </cell>
          <cell r="AU90" t="str">
            <v>B</v>
          </cell>
        </row>
        <row r="91">
          <cell r="D91">
            <v>805</v>
          </cell>
          <cell r="E91" t="str">
            <v>อ้อยตอ 3</v>
          </cell>
          <cell r="F91" t="str">
            <v>อ้อยตอ</v>
          </cell>
          <cell r="G91">
            <v>33.630000000000003</v>
          </cell>
          <cell r="H91">
            <v>242896</v>
          </cell>
          <cell r="I91" t="str">
            <v>UT-15</v>
          </cell>
          <cell r="J91" t="str">
            <v>เหนียว</v>
          </cell>
          <cell r="K91">
            <v>1.85</v>
          </cell>
          <cell r="L91">
            <v>7.4666666666666668</v>
          </cell>
          <cell r="M91">
            <v>1.1000000000000001</v>
          </cell>
          <cell r="N91">
            <v>2.9</v>
          </cell>
          <cell r="O91">
            <v>30</v>
          </cell>
          <cell r="P91">
            <v>20</v>
          </cell>
          <cell r="Q91">
            <v>4324.3243243243242</v>
          </cell>
          <cell r="R91">
            <v>1.06</v>
          </cell>
          <cell r="S91">
            <v>2.6</v>
          </cell>
          <cell r="T91">
            <v>30</v>
          </cell>
          <cell r="U91">
            <v>26</v>
          </cell>
          <cell r="V91">
            <v>4843.2432432432433</v>
          </cell>
          <cell r="W91">
            <v>1.18</v>
          </cell>
          <cell r="X91">
            <v>2.7</v>
          </cell>
          <cell r="Y91">
            <v>30</v>
          </cell>
          <cell r="Z91">
            <v>25</v>
          </cell>
          <cell r="AA91">
            <v>4756.7567567567567</v>
          </cell>
          <cell r="AB91">
            <v>1.1133333333333333</v>
          </cell>
          <cell r="AC91">
            <v>2.7333333333333329</v>
          </cell>
          <cell r="AD91">
            <v>30</v>
          </cell>
          <cell r="AE91">
            <v>23.666666666666668</v>
          </cell>
          <cell r="AF91">
            <v>4641.4414414414414</v>
          </cell>
          <cell r="AG91">
            <v>0</v>
          </cell>
          <cell r="AI91">
            <v>652.95020740740722</v>
          </cell>
          <cell r="AJ91">
            <v>0.68892776383555532</v>
          </cell>
          <cell r="AK91">
            <v>3.1976178732259286</v>
          </cell>
          <cell r="AL91">
            <v>107.53588907658799</v>
          </cell>
          <cell r="AM91">
            <v>3.1976178732259286</v>
          </cell>
          <cell r="AN91">
            <v>107.53588907658799</v>
          </cell>
          <cell r="AO91">
            <v>168.15</v>
          </cell>
          <cell r="AP91">
            <v>5</v>
          </cell>
          <cell r="AQ91">
            <v>403.56000000000006</v>
          </cell>
          <cell r="AR91">
            <v>12</v>
          </cell>
          <cell r="AU91" t="str">
            <v>B</v>
          </cell>
        </row>
        <row r="92">
          <cell r="D92">
            <v>812</v>
          </cell>
          <cell r="E92" t="str">
            <v>อ้อยตอ 2</v>
          </cell>
          <cell r="F92" t="str">
            <v>อ้อยตอ</v>
          </cell>
          <cell r="G92">
            <v>29.76</v>
          </cell>
          <cell r="H92">
            <v>242901</v>
          </cell>
          <cell r="I92" t="str">
            <v>KK-3</v>
          </cell>
          <cell r="J92" t="str">
            <v>เหนียว</v>
          </cell>
          <cell r="K92">
            <v>1.85</v>
          </cell>
          <cell r="L92">
            <v>7.3</v>
          </cell>
          <cell r="M92">
            <v>1.05</v>
          </cell>
          <cell r="N92">
            <v>2.5</v>
          </cell>
          <cell r="O92">
            <v>30</v>
          </cell>
          <cell r="P92">
            <v>32</v>
          </cell>
          <cell r="Q92">
            <v>5362.1621621621625</v>
          </cell>
          <cell r="R92">
            <v>1.57</v>
          </cell>
          <cell r="S92">
            <v>3</v>
          </cell>
          <cell r="T92">
            <v>35</v>
          </cell>
          <cell r="U92">
            <v>40</v>
          </cell>
          <cell r="V92">
            <v>6486.4864864864867</v>
          </cell>
          <cell r="W92">
            <v>1.6</v>
          </cell>
          <cell r="X92">
            <v>3</v>
          </cell>
          <cell r="Y92">
            <v>40</v>
          </cell>
          <cell r="Z92">
            <v>45</v>
          </cell>
          <cell r="AA92">
            <v>7351.3513513513517</v>
          </cell>
          <cell r="AB92">
            <v>1.406666666666667</v>
          </cell>
          <cell r="AC92">
            <v>2.8333333333333335</v>
          </cell>
          <cell r="AD92">
            <v>35</v>
          </cell>
          <cell r="AE92">
            <v>39</v>
          </cell>
          <cell r="AF92">
            <v>6400</v>
          </cell>
          <cell r="AG92">
            <v>0</v>
          </cell>
          <cell r="AI92">
            <v>886.45398148148172</v>
          </cell>
          <cell r="AJ92">
            <v>0.93529759586111128</v>
          </cell>
          <cell r="AK92">
            <v>5.9859046135111118</v>
          </cell>
          <cell r="AL92">
            <v>178.1405212980907</v>
          </cell>
          <cell r="AM92">
            <v>5.9859046135111118</v>
          </cell>
          <cell r="AN92">
            <v>178.1405212980907</v>
          </cell>
          <cell r="AO92">
            <v>89.28</v>
          </cell>
          <cell r="AP92">
            <v>3</v>
          </cell>
          <cell r="AQ92">
            <v>238.08</v>
          </cell>
          <cell r="AR92">
            <v>8</v>
          </cell>
          <cell r="AU92" t="str">
            <v>C</v>
          </cell>
        </row>
        <row r="93">
          <cell r="D93">
            <v>822</v>
          </cell>
          <cell r="E93" t="str">
            <v>อ้อยน้ำราด</v>
          </cell>
          <cell r="F93" t="str">
            <v>อ้อยปลูก</v>
          </cell>
          <cell r="G93">
            <v>13.75</v>
          </cell>
          <cell r="H93">
            <v>242968</v>
          </cell>
          <cell r="I93" t="str">
            <v>KK-3</v>
          </cell>
          <cell r="J93" t="str">
            <v>เหนียว</v>
          </cell>
          <cell r="K93">
            <v>1.85</v>
          </cell>
          <cell r="L93">
            <v>5.0666666666666664</v>
          </cell>
          <cell r="M93">
            <v>0.56000000000000005</v>
          </cell>
          <cell r="N93">
            <v>3</v>
          </cell>
          <cell r="O93">
            <v>32</v>
          </cell>
          <cell r="P93">
            <v>25</v>
          </cell>
          <cell r="Q93">
            <v>4929.72972972973</v>
          </cell>
          <cell r="R93">
            <v>0.56000000000000005</v>
          </cell>
          <cell r="S93">
            <v>2.1</v>
          </cell>
          <cell r="T93">
            <v>8</v>
          </cell>
          <cell r="U93">
            <v>10</v>
          </cell>
          <cell r="V93">
            <v>1556.7567567567567</v>
          </cell>
          <cell r="W93">
            <v>0.56999999999999995</v>
          </cell>
          <cell r="X93">
            <v>2</v>
          </cell>
          <cell r="Y93">
            <v>10</v>
          </cell>
          <cell r="Z93">
            <v>12</v>
          </cell>
          <cell r="AA93">
            <v>1902.7027027027027</v>
          </cell>
          <cell r="AB93">
            <v>0.56333333333333335</v>
          </cell>
          <cell r="AC93">
            <v>2.3666666666666667</v>
          </cell>
          <cell r="AD93">
            <v>16.666666666666668</v>
          </cell>
          <cell r="AE93">
            <v>15.666666666666666</v>
          </cell>
          <cell r="AF93">
            <v>2796.3963963963965</v>
          </cell>
          <cell r="AG93">
            <v>0</v>
          </cell>
          <cell r="AI93">
            <v>247.69046851851851</v>
          </cell>
          <cell r="AJ93">
            <v>0.27310351058851851</v>
          </cell>
          <cell r="AK93">
            <v>0.76370567285293833</v>
          </cell>
          <cell r="AL93">
            <v>10.500953001727902</v>
          </cell>
          <cell r="AM93">
            <v>0.76370567285293833</v>
          </cell>
          <cell r="AN93">
            <v>10.500953001727902</v>
          </cell>
          <cell r="AO93">
            <v>0</v>
          </cell>
          <cell r="AP93">
            <v>0</v>
          </cell>
          <cell r="AQ93">
            <v>110</v>
          </cell>
          <cell r="AR93">
            <v>8</v>
          </cell>
          <cell r="AU93" t="str">
            <v>D</v>
          </cell>
        </row>
        <row r="94">
          <cell r="D94">
            <v>835</v>
          </cell>
          <cell r="E94" t="str">
            <v>อ้อยน้ำราด</v>
          </cell>
          <cell r="F94" t="str">
            <v>อ้อยปลูก</v>
          </cell>
          <cell r="G94">
            <v>24.05</v>
          </cell>
          <cell r="H94">
            <v>242964</v>
          </cell>
          <cell r="I94" t="str">
            <v>KK-3</v>
          </cell>
          <cell r="J94" t="str">
            <v>เหนียว</v>
          </cell>
          <cell r="K94">
            <v>1.85</v>
          </cell>
          <cell r="L94">
            <v>5.2</v>
          </cell>
          <cell r="M94">
            <v>0.85</v>
          </cell>
          <cell r="N94">
            <v>3</v>
          </cell>
          <cell r="O94">
            <v>60</v>
          </cell>
          <cell r="P94">
            <v>54</v>
          </cell>
          <cell r="Q94">
            <v>9859.45945945946</v>
          </cell>
          <cell r="R94">
            <v>1.06</v>
          </cell>
          <cell r="S94">
            <v>3</v>
          </cell>
          <cell r="T94">
            <v>33</v>
          </cell>
          <cell r="U94">
            <v>32</v>
          </cell>
          <cell r="V94">
            <v>5621.6216216216217</v>
          </cell>
          <cell r="W94">
            <v>1.1000000000000001</v>
          </cell>
          <cell r="X94">
            <v>3.4</v>
          </cell>
          <cell r="Y94">
            <v>10</v>
          </cell>
          <cell r="Z94">
            <v>13</v>
          </cell>
          <cell r="AA94">
            <v>1989.1891891891892</v>
          </cell>
          <cell r="AB94">
            <v>1.0033333333333334</v>
          </cell>
          <cell r="AC94">
            <v>3.1333333333333333</v>
          </cell>
          <cell r="AD94">
            <v>34.333333333333336</v>
          </cell>
          <cell r="AE94">
            <v>33</v>
          </cell>
          <cell r="AF94">
            <v>5823.4234234234236</v>
          </cell>
          <cell r="AG94">
            <v>0</v>
          </cell>
          <cell r="AI94">
            <v>773.26454074074081</v>
          </cell>
          <cell r="AJ94">
            <v>0.85260148262074087</v>
          </cell>
          <cell r="AK94">
            <v>4.9650594447391612</v>
          </cell>
          <cell r="AL94">
            <v>119.40967964597682</v>
          </cell>
          <cell r="AM94">
            <v>4.9650594447391612</v>
          </cell>
          <cell r="AN94">
            <v>119.40967964597682</v>
          </cell>
          <cell r="AO94">
            <v>48.1</v>
          </cell>
          <cell r="AP94">
            <v>2</v>
          </cell>
          <cell r="AQ94">
            <v>216.45000000000002</v>
          </cell>
          <cell r="AR94">
            <v>9</v>
          </cell>
          <cell r="AU94" t="str">
            <v>D</v>
          </cell>
        </row>
        <row r="95">
          <cell r="D95">
            <v>837</v>
          </cell>
          <cell r="E95" t="str">
            <v>อ้อยตอ 1</v>
          </cell>
          <cell r="F95" t="str">
            <v>อ้อยตอ</v>
          </cell>
          <cell r="G95">
            <v>21.55</v>
          </cell>
          <cell r="H95">
            <v>242904</v>
          </cell>
          <cell r="I95" t="str">
            <v>KK-3</v>
          </cell>
          <cell r="J95" t="str">
            <v>เหนียว</v>
          </cell>
          <cell r="K95">
            <v>1.85</v>
          </cell>
          <cell r="L95">
            <v>7.2</v>
          </cell>
          <cell r="M95">
            <v>0.87</v>
          </cell>
          <cell r="N95">
            <v>2.9</v>
          </cell>
          <cell r="O95">
            <v>60</v>
          </cell>
          <cell r="P95">
            <v>58</v>
          </cell>
          <cell r="Q95">
            <v>10205.405405405405</v>
          </cell>
          <cell r="R95">
            <v>1</v>
          </cell>
          <cell r="S95">
            <v>3.3</v>
          </cell>
          <cell r="T95">
            <v>70</v>
          </cell>
          <cell r="U95">
            <v>65</v>
          </cell>
          <cell r="V95">
            <v>11675.675675675675</v>
          </cell>
          <cell r="W95">
            <v>0.89</v>
          </cell>
          <cell r="X95">
            <v>3</v>
          </cell>
          <cell r="Y95">
            <v>54</v>
          </cell>
          <cell r="Z95">
            <v>58</v>
          </cell>
          <cell r="AA95">
            <v>9686.4864864864867</v>
          </cell>
          <cell r="AB95">
            <v>0.92</v>
          </cell>
          <cell r="AC95">
            <v>3.0666666666666664</v>
          </cell>
          <cell r="AD95">
            <v>61.333333333333336</v>
          </cell>
          <cell r="AE95">
            <v>60.333333333333336</v>
          </cell>
          <cell r="AF95">
            <v>10522.522522522522</v>
          </cell>
          <cell r="AG95">
            <v>0</v>
          </cell>
          <cell r="AI95">
            <v>679.18897777777772</v>
          </cell>
          <cell r="AJ95">
            <v>0.7270038818133332</v>
          </cell>
          <cell r="AK95">
            <v>7.6499147203421005</v>
          </cell>
          <cell r="AL95">
            <v>164.85566222337226</v>
          </cell>
          <cell r="AM95">
            <v>7.6499147203421005</v>
          </cell>
          <cell r="AN95">
            <v>164.85566222337226</v>
          </cell>
          <cell r="AO95">
            <v>86.2</v>
          </cell>
          <cell r="AP95">
            <v>4</v>
          </cell>
          <cell r="AQ95">
            <v>215.5</v>
          </cell>
          <cell r="AR95">
            <v>10</v>
          </cell>
          <cell r="AU95" t="str">
            <v>B</v>
          </cell>
        </row>
        <row r="96">
          <cell r="D96">
            <v>846</v>
          </cell>
          <cell r="E96" t="str">
            <v>อ้อยตอ 1</v>
          </cell>
          <cell r="F96" t="str">
            <v>อ้อยตอ</v>
          </cell>
          <cell r="G96">
            <v>19.48</v>
          </cell>
          <cell r="H96">
            <v>242905</v>
          </cell>
          <cell r="I96" t="str">
            <v>KK-3/SB-50</v>
          </cell>
          <cell r="J96" t="str">
            <v>เหนียว</v>
          </cell>
          <cell r="K96">
            <v>1.85</v>
          </cell>
          <cell r="L96">
            <v>7.166666666666667</v>
          </cell>
          <cell r="M96">
            <v>1.23</v>
          </cell>
          <cell r="N96">
            <v>3.1</v>
          </cell>
          <cell r="O96">
            <v>64</v>
          </cell>
          <cell r="P96">
            <v>58</v>
          </cell>
          <cell r="Q96">
            <v>10551.351351351352</v>
          </cell>
          <cell r="R96">
            <v>1.1200000000000001</v>
          </cell>
          <cell r="S96">
            <v>2.8</v>
          </cell>
          <cell r="T96">
            <v>65</v>
          </cell>
          <cell r="U96">
            <v>60</v>
          </cell>
          <cell r="V96">
            <v>10810.81081081081</v>
          </cell>
          <cell r="W96">
            <v>1.08</v>
          </cell>
          <cell r="X96">
            <v>2.9</v>
          </cell>
          <cell r="Y96">
            <v>50</v>
          </cell>
          <cell r="Z96">
            <v>47</v>
          </cell>
          <cell r="AA96">
            <v>8389.1891891891901</v>
          </cell>
          <cell r="AB96">
            <v>1.1433333333333333</v>
          </cell>
          <cell r="AC96">
            <v>2.9333333333333336</v>
          </cell>
          <cell r="AD96">
            <v>59.666666666666664</v>
          </cell>
          <cell r="AE96">
            <v>55</v>
          </cell>
          <cell r="AF96">
            <v>9917.1171171171172</v>
          </cell>
          <cell r="AG96">
            <v>0</v>
          </cell>
          <cell r="AI96">
            <v>772.26322962962979</v>
          </cell>
          <cell r="AJ96">
            <v>0.85149743698962976</v>
          </cell>
          <cell r="AK96">
            <v>8.4443998075512123</v>
          </cell>
          <cell r="AL96">
            <v>164.49690825109761</v>
          </cell>
          <cell r="AM96">
            <v>8.4443998075512123</v>
          </cell>
          <cell r="AN96">
            <v>164.49690825109761</v>
          </cell>
          <cell r="AO96">
            <v>77.92</v>
          </cell>
          <cell r="AP96">
            <v>4</v>
          </cell>
          <cell r="AQ96">
            <v>194.8</v>
          </cell>
          <cell r="AR96">
            <v>10</v>
          </cell>
          <cell r="AU96" t="str">
            <v>B</v>
          </cell>
        </row>
        <row r="97">
          <cell r="D97">
            <v>852</v>
          </cell>
          <cell r="E97" t="str">
            <v>อ้อยตอ 1</v>
          </cell>
          <cell r="F97" t="str">
            <v>อ้อยตอ</v>
          </cell>
          <cell r="G97">
            <v>60.9</v>
          </cell>
          <cell r="H97">
            <v>242908</v>
          </cell>
          <cell r="I97" t="str">
            <v>KK-3</v>
          </cell>
          <cell r="J97" t="str">
            <v>เหนียว</v>
          </cell>
          <cell r="K97">
            <v>1.85</v>
          </cell>
          <cell r="L97">
            <v>7.0666666666666664</v>
          </cell>
          <cell r="M97">
            <v>1.27</v>
          </cell>
          <cell r="N97">
            <v>3.4</v>
          </cell>
          <cell r="O97">
            <v>45</v>
          </cell>
          <cell r="P97">
            <v>40</v>
          </cell>
          <cell r="Q97">
            <v>7351.3513513513517</v>
          </cell>
          <cell r="R97">
            <v>1.1299999999999999</v>
          </cell>
          <cell r="S97">
            <v>3</v>
          </cell>
          <cell r="T97">
            <v>37</v>
          </cell>
          <cell r="U97">
            <v>30</v>
          </cell>
          <cell r="V97">
            <v>5794.594594594595</v>
          </cell>
          <cell r="W97">
            <v>0.95</v>
          </cell>
          <cell r="X97">
            <v>3</v>
          </cell>
          <cell r="Y97">
            <v>35</v>
          </cell>
          <cell r="Z97">
            <v>32</v>
          </cell>
          <cell r="AA97">
            <v>5794.594594594595</v>
          </cell>
          <cell r="AB97">
            <v>1.1166666666666665</v>
          </cell>
          <cell r="AC97">
            <v>3.1333333333333333</v>
          </cell>
          <cell r="AD97">
            <v>39</v>
          </cell>
          <cell r="AE97">
            <v>34</v>
          </cell>
          <cell r="AF97">
            <v>6313.5135135135133</v>
          </cell>
          <cell r="AG97">
            <v>0</v>
          </cell>
          <cell r="AI97">
            <v>860.61003703703693</v>
          </cell>
          <cell r="AJ97">
            <v>0.94890862683703703</v>
          </cell>
          <cell r="AK97">
            <v>5.9909474386251853</v>
          </cell>
          <cell r="AL97">
            <v>364.84869901227376</v>
          </cell>
          <cell r="AM97">
            <v>5.9909474386251853</v>
          </cell>
          <cell r="AN97">
            <v>364.84869901227376</v>
          </cell>
          <cell r="AO97">
            <v>182.7</v>
          </cell>
          <cell r="AP97">
            <v>3</v>
          </cell>
          <cell r="AQ97">
            <v>487.2</v>
          </cell>
          <cell r="AR97">
            <v>8</v>
          </cell>
          <cell r="AU97" t="str">
            <v>C</v>
          </cell>
        </row>
        <row r="98">
          <cell r="D98">
            <v>854</v>
          </cell>
          <cell r="E98" t="str">
            <v>อ้อยตอ 1</v>
          </cell>
          <cell r="F98" t="str">
            <v>อ้อยตอ</v>
          </cell>
          <cell r="G98">
            <v>20.69</v>
          </cell>
          <cell r="H98">
            <v>242906</v>
          </cell>
          <cell r="I98" t="str">
            <v>KK-3</v>
          </cell>
          <cell r="J98" t="str">
            <v>เหนียว</v>
          </cell>
          <cell r="K98">
            <v>1.85</v>
          </cell>
          <cell r="L98">
            <v>7.1333333333333337</v>
          </cell>
          <cell r="M98">
            <v>1.03</v>
          </cell>
          <cell r="N98">
            <v>3</v>
          </cell>
          <cell r="O98">
            <v>29</v>
          </cell>
          <cell r="P98">
            <v>20</v>
          </cell>
          <cell r="Q98">
            <v>4237.8378378378375</v>
          </cell>
          <cell r="R98">
            <v>0.77</v>
          </cell>
          <cell r="S98">
            <v>2.5</v>
          </cell>
          <cell r="T98">
            <v>20</v>
          </cell>
          <cell r="U98">
            <v>15</v>
          </cell>
          <cell r="V98">
            <v>3027.0270270270271</v>
          </cell>
          <cell r="W98">
            <v>0.8</v>
          </cell>
          <cell r="X98">
            <v>3</v>
          </cell>
          <cell r="Y98">
            <v>25</v>
          </cell>
          <cell r="Z98">
            <v>20</v>
          </cell>
          <cell r="AA98">
            <v>3891.8918918918921</v>
          </cell>
          <cell r="AB98">
            <v>0.8666666666666667</v>
          </cell>
          <cell r="AC98">
            <v>2.8333333333333335</v>
          </cell>
          <cell r="AD98">
            <v>24.666666666666668</v>
          </cell>
          <cell r="AE98">
            <v>18.333333333333332</v>
          </cell>
          <cell r="AF98">
            <v>3718.9189189189187</v>
          </cell>
          <cell r="AG98">
            <v>0</v>
          </cell>
          <cell r="AI98">
            <v>546.15648148148159</v>
          </cell>
          <cell r="AJ98">
            <v>0.60219213648148162</v>
          </cell>
          <cell r="AK98">
            <v>2.2395037291851856</v>
          </cell>
          <cell r="AL98">
            <v>46.335332156841496</v>
          </cell>
          <cell r="AM98">
            <v>2.2395037291851856</v>
          </cell>
          <cell r="AN98">
            <v>46.335332156841496</v>
          </cell>
          <cell r="AO98">
            <v>62.070000000000007</v>
          </cell>
          <cell r="AP98">
            <v>3</v>
          </cell>
          <cell r="AQ98">
            <v>165.52</v>
          </cell>
          <cell r="AR98">
            <v>8</v>
          </cell>
          <cell r="AU98" t="str">
            <v>C</v>
          </cell>
        </row>
        <row r="99">
          <cell r="D99">
            <v>859</v>
          </cell>
          <cell r="E99" t="str">
            <v>อ้อยตอ 1</v>
          </cell>
          <cell r="F99" t="str">
            <v>อ้อยตอ</v>
          </cell>
          <cell r="G99">
            <v>19.57</v>
          </cell>
          <cell r="H99">
            <v>242965</v>
          </cell>
          <cell r="I99" t="str">
            <v>KK-3</v>
          </cell>
          <cell r="J99" t="str">
            <v>เหนียว</v>
          </cell>
          <cell r="K99">
            <v>1.85</v>
          </cell>
          <cell r="L99">
            <v>5.166666666666667</v>
          </cell>
          <cell r="M99">
            <v>1.27</v>
          </cell>
          <cell r="N99">
            <v>3.2</v>
          </cell>
          <cell r="O99">
            <v>31</v>
          </cell>
          <cell r="P99">
            <v>25</v>
          </cell>
          <cell r="Q99">
            <v>4843.2432432432433</v>
          </cell>
          <cell r="R99">
            <v>1.05</v>
          </cell>
          <cell r="S99">
            <v>2.6</v>
          </cell>
          <cell r="T99">
            <v>40</v>
          </cell>
          <cell r="U99">
            <v>35</v>
          </cell>
          <cell r="V99">
            <v>6486.4864864864867</v>
          </cell>
          <cell r="W99">
            <v>1.27</v>
          </cell>
          <cell r="X99">
            <v>3</v>
          </cell>
          <cell r="Y99">
            <v>40</v>
          </cell>
          <cell r="Z99">
            <v>25</v>
          </cell>
          <cell r="AA99">
            <v>5621.6216216216217</v>
          </cell>
          <cell r="AB99">
            <v>1.1966666666666668</v>
          </cell>
          <cell r="AC99">
            <v>2.9333333333333336</v>
          </cell>
          <cell r="AD99">
            <v>37</v>
          </cell>
          <cell r="AE99">
            <v>28.333333333333332</v>
          </cell>
          <cell r="AF99">
            <v>5650.4504504504512</v>
          </cell>
          <cell r="AG99">
            <v>0</v>
          </cell>
          <cell r="AI99">
            <v>808.28717037037063</v>
          </cell>
          <cell r="AJ99">
            <v>0.89121743405037068</v>
          </cell>
          <cell r="AK99">
            <v>5.0357799516792117</v>
          </cell>
          <cell r="AL99">
            <v>98.550213654362167</v>
          </cell>
          <cell r="AM99">
            <v>5.0357799516792117</v>
          </cell>
          <cell r="AN99">
            <v>98.550213654362167</v>
          </cell>
          <cell r="AO99">
            <v>78.28</v>
          </cell>
          <cell r="AP99">
            <v>4</v>
          </cell>
          <cell r="AQ99">
            <v>195.7</v>
          </cell>
          <cell r="AR99">
            <v>10</v>
          </cell>
          <cell r="AU99" t="str">
            <v>B</v>
          </cell>
        </row>
        <row r="100">
          <cell r="D100">
            <v>860</v>
          </cell>
          <cell r="E100" t="str">
            <v>อ้อยตอ 1</v>
          </cell>
          <cell r="F100" t="str">
            <v>อ้อยตอ</v>
          </cell>
          <cell r="G100">
            <v>22.83</v>
          </cell>
          <cell r="H100">
            <v>242959</v>
          </cell>
          <cell r="I100" t="str">
            <v>KK-3</v>
          </cell>
          <cell r="J100" t="str">
            <v>เหนียว</v>
          </cell>
          <cell r="K100">
            <v>1.85</v>
          </cell>
          <cell r="L100">
            <v>5.3666666666666663</v>
          </cell>
          <cell r="M100">
            <v>1.1299999999999999</v>
          </cell>
          <cell r="N100">
            <v>2.9</v>
          </cell>
          <cell r="O100">
            <v>42</v>
          </cell>
          <cell r="P100">
            <v>38</v>
          </cell>
          <cell r="Q100">
            <v>6918.9189189189192</v>
          </cell>
          <cell r="R100">
            <v>0.7</v>
          </cell>
          <cell r="S100">
            <v>3</v>
          </cell>
          <cell r="T100">
            <v>10</v>
          </cell>
          <cell r="U100">
            <v>5</v>
          </cell>
          <cell r="V100">
            <v>1297.2972972972973</v>
          </cell>
          <cell r="W100">
            <v>1.2</v>
          </cell>
          <cell r="X100">
            <v>3</v>
          </cell>
          <cell r="Y100">
            <v>40</v>
          </cell>
          <cell r="Z100">
            <v>34</v>
          </cell>
          <cell r="AA100">
            <v>6400</v>
          </cell>
          <cell r="AB100">
            <v>1.01</v>
          </cell>
          <cell r="AC100">
            <v>2.9666666666666668</v>
          </cell>
          <cell r="AD100">
            <v>30.666666666666668</v>
          </cell>
          <cell r="AE100">
            <v>25.666666666666668</v>
          </cell>
          <cell r="AF100">
            <v>4872.0720720720719</v>
          </cell>
          <cell r="AG100">
            <v>0</v>
          </cell>
          <cell r="AI100">
            <v>697.79609444444452</v>
          </cell>
          <cell r="AJ100">
            <v>0.76938997373444451</v>
          </cell>
          <cell r="AK100">
            <v>3.7485234035638517</v>
          </cell>
          <cell r="AL100">
            <v>85.578789303362726</v>
          </cell>
          <cell r="AM100">
            <v>3.7485234035638517</v>
          </cell>
          <cell r="AN100">
            <v>85.578789303362726</v>
          </cell>
          <cell r="AO100">
            <v>91.32</v>
          </cell>
          <cell r="AP100">
            <v>4</v>
          </cell>
          <cell r="AQ100">
            <v>228.29999999999998</v>
          </cell>
          <cell r="AR100">
            <v>10</v>
          </cell>
          <cell r="AU100" t="str">
            <v>B</v>
          </cell>
        </row>
        <row r="101">
          <cell r="D101">
            <v>861</v>
          </cell>
          <cell r="E101" t="str">
            <v>อ้อยตอ 1</v>
          </cell>
          <cell r="F101" t="str">
            <v>อ้อยตอ</v>
          </cell>
          <cell r="G101">
            <v>14.61</v>
          </cell>
          <cell r="H101">
            <v>242967</v>
          </cell>
          <cell r="I101" t="str">
            <v>KK-3</v>
          </cell>
          <cell r="J101" t="str">
            <v>เหนียว</v>
          </cell>
          <cell r="K101">
            <v>1.85</v>
          </cell>
          <cell r="L101">
            <v>5.0999999999999996</v>
          </cell>
          <cell r="M101">
            <v>1.24</v>
          </cell>
          <cell r="N101">
            <v>3</v>
          </cell>
          <cell r="O101">
            <v>40</v>
          </cell>
          <cell r="P101">
            <v>35</v>
          </cell>
          <cell r="Q101">
            <v>6486.4864864864867</v>
          </cell>
          <cell r="R101">
            <v>0.9</v>
          </cell>
          <cell r="S101">
            <v>3.2</v>
          </cell>
          <cell r="T101">
            <v>20</v>
          </cell>
          <cell r="U101">
            <v>18</v>
          </cell>
          <cell r="V101">
            <v>3286.4864864864867</v>
          </cell>
          <cell r="W101">
            <v>1.37</v>
          </cell>
          <cell r="X101">
            <v>3</v>
          </cell>
          <cell r="Y101">
            <v>50</v>
          </cell>
          <cell r="Z101">
            <v>48</v>
          </cell>
          <cell r="AA101">
            <v>8475.6756756756749</v>
          </cell>
          <cell r="AB101">
            <v>1.1700000000000002</v>
          </cell>
          <cell r="AC101">
            <v>3.0666666666666664</v>
          </cell>
          <cell r="AD101">
            <v>36.666666666666664</v>
          </cell>
          <cell r="AE101">
            <v>33.666666666666664</v>
          </cell>
          <cell r="AF101">
            <v>6082.8828828828819</v>
          </cell>
          <cell r="AG101">
            <v>0</v>
          </cell>
          <cell r="AI101">
            <v>863.75120000000004</v>
          </cell>
          <cell r="AJ101">
            <v>0.95237207312000005</v>
          </cell>
          <cell r="AK101">
            <v>5.7931677817173322</v>
          </cell>
          <cell r="AL101">
            <v>84.638181290890216</v>
          </cell>
          <cell r="AM101">
            <v>5.7931677817173322</v>
          </cell>
          <cell r="AN101">
            <v>84.638181290890216</v>
          </cell>
          <cell r="AO101">
            <v>58.44</v>
          </cell>
          <cell r="AP101">
            <v>4</v>
          </cell>
          <cell r="AQ101">
            <v>146.1</v>
          </cell>
          <cell r="AR101">
            <v>10</v>
          </cell>
          <cell r="AU101" t="str">
            <v>B</v>
          </cell>
        </row>
        <row r="102">
          <cell r="D102">
            <v>863</v>
          </cell>
          <cell r="E102" t="str">
            <v>อ้อยตอ 1</v>
          </cell>
          <cell r="F102" t="str">
            <v>อ้อยตอ</v>
          </cell>
          <cell r="G102">
            <v>6.21</v>
          </cell>
          <cell r="H102">
            <v>242909</v>
          </cell>
          <cell r="I102" t="str">
            <v>KK-3</v>
          </cell>
          <cell r="J102" t="str">
            <v>เหนียว</v>
          </cell>
          <cell r="K102">
            <v>1.85</v>
          </cell>
          <cell r="L102">
            <v>7.0333333333333332</v>
          </cell>
          <cell r="M102">
            <v>1.67</v>
          </cell>
          <cell r="N102">
            <v>3</v>
          </cell>
          <cell r="O102">
            <v>55</v>
          </cell>
          <cell r="P102">
            <v>57</v>
          </cell>
          <cell r="Q102">
            <v>9686.4864864864867</v>
          </cell>
          <cell r="R102">
            <v>1.1200000000000001</v>
          </cell>
          <cell r="S102">
            <v>3.2</v>
          </cell>
          <cell r="T102">
            <v>30</v>
          </cell>
          <cell r="U102">
            <v>28</v>
          </cell>
          <cell r="V102">
            <v>5016.2162162162158</v>
          </cell>
          <cell r="W102">
            <v>1.23</v>
          </cell>
          <cell r="X102">
            <v>3</v>
          </cell>
          <cell r="Y102">
            <v>30</v>
          </cell>
          <cell r="Z102">
            <v>25</v>
          </cell>
          <cell r="AA102">
            <v>4756.7567567567567</v>
          </cell>
          <cell r="AB102">
            <v>1.3399999999999999</v>
          </cell>
          <cell r="AC102">
            <v>3.0666666666666664</v>
          </cell>
          <cell r="AD102">
            <v>38.333333333333336</v>
          </cell>
          <cell r="AE102">
            <v>36.666666666666664</v>
          </cell>
          <cell r="AF102">
            <v>6486.4864864864867</v>
          </cell>
          <cell r="AG102">
            <v>0</v>
          </cell>
          <cell r="AI102">
            <v>989.25351111111104</v>
          </cell>
          <cell r="AJ102">
            <v>1.0907509213511108</v>
          </cell>
          <cell r="AK102">
            <v>7.0751411114666656</v>
          </cell>
          <cell r="AL102">
            <v>43.936626302207991</v>
          </cell>
          <cell r="AM102">
            <v>7.0751411114666656</v>
          </cell>
          <cell r="AN102">
            <v>43.936626302207991</v>
          </cell>
          <cell r="AO102">
            <v>24.84</v>
          </cell>
          <cell r="AP102">
            <v>4</v>
          </cell>
          <cell r="AQ102">
            <v>62.1</v>
          </cell>
          <cell r="AR102">
            <v>10</v>
          </cell>
          <cell r="AU102" t="str">
            <v>B</v>
          </cell>
        </row>
        <row r="103">
          <cell r="D103">
            <v>864</v>
          </cell>
          <cell r="E103" t="str">
            <v>อ้อยตอ 1</v>
          </cell>
          <cell r="F103" t="str">
            <v>อ้อยตอ</v>
          </cell>
          <cell r="G103">
            <v>6.27</v>
          </cell>
          <cell r="H103">
            <v>242909</v>
          </cell>
          <cell r="I103" t="str">
            <v>KK-3</v>
          </cell>
          <cell r="J103" t="str">
            <v>เหนียว</v>
          </cell>
          <cell r="K103">
            <v>1.85</v>
          </cell>
          <cell r="L103">
            <v>7.0333333333333332</v>
          </cell>
          <cell r="M103">
            <v>1.29</v>
          </cell>
          <cell r="N103">
            <v>3</v>
          </cell>
          <cell r="O103">
            <v>45</v>
          </cell>
          <cell r="P103">
            <v>40</v>
          </cell>
          <cell r="Q103">
            <v>7351.3513513513517</v>
          </cell>
          <cell r="R103">
            <v>1.03</v>
          </cell>
          <cell r="S103">
            <v>3</v>
          </cell>
          <cell r="T103">
            <v>38</v>
          </cell>
          <cell r="U103">
            <v>35</v>
          </cell>
          <cell r="V103">
            <v>6313.5135135135133</v>
          </cell>
          <cell r="W103">
            <v>1.2</v>
          </cell>
          <cell r="X103">
            <v>3</v>
          </cell>
          <cell r="Y103">
            <v>38</v>
          </cell>
          <cell r="Z103">
            <v>42</v>
          </cell>
          <cell r="AA103">
            <v>6918.9189189189192</v>
          </cell>
          <cell r="AB103">
            <v>1.1733333333333336</v>
          </cell>
          <cell r="AC103">
            <v>3</v>
          </cell>
          <cell r="AD103">
            <v>40.333333333333336</v>
          </cell>
          <cell r="AE103">
            <v>39</v>
          </cell>
          <cell r="AF103">
            <v>6861.2612612612611</v>
          </cell>
          <cell r="AG103">
            <v>0</v>
          </cell>
          <cell r="AI103">
            <v>828.96000000000026</v>
          </cell>
          <cell r="AJ103">
            <v>0.91401129600000031</v>
          </cell>
          <cell r="AK103">
            <v>6.2712702976000019</v>
          </cell>
          <cell r="AL103">
            <v>39.32086476595201</v>
          </cell>
          <cell r="AM103">
            <v>6.2712702976000019</v>
          </cell>
          <cell r="AN103">
            <v>39.32086476595201</v>
          </cell>
          <cell r="AO103">
            <v>25.08</v>
          </cell>
          <cell r="AP103">
            <v>4</v>
          </cell>
          <cell r="AQ103">
            <v>62.699999999999996</v>
          </cell>
          <cell r="AR103">
            <v>10</v>
          </cell>
          <cell r="AU103" t="str">
            <v>B</v>
          </cell>
        </row>
        <row r="104">
          <cell r="D104">
            <v>865</v>
          </cell>
          <cell r="E104" t="str">
            <v>อ้อยตุลาคม</v>
          </cell>
          <cell r="F104" t="str">
            <v>อ้อยปลูก</v>
          </cell>
          <cell r="G104">
            <v>30.98</v>
          </cell>
          <cell r="H104">
            <v>242875</v>
          </cell>
          <cell r="I104" t="str">
            <v>PK-3</v>
          </cell>
          <cell r="J104" t="str">
            <v>เหนียว</v>
          </cell>
          <cell r="K104">
            <v>1.85</v>
          </cell>
          <cell r="L104">
            <v>8.1666666666666661</v>
          </cell>
          <cell r="M104">
            <v>1.28</v>
          </cell>
          <cell r="N104">
            <v>3.6</v>
          </cell>
          <cell r="O104">
            <v>50</v>
          </cell>
          <cell r="P104">
            <v>47</v>
          </cell>
          <cell r="Q104">
            <v>8389.1891891891901</v>
          </cell>
          <cell r="R104">
            <v>1.4</v>
          </cell>
          <cell r="S104">
            <v>3.5</v>
          </cell>
          <cell r="T104">
            <v>56</v>
          </cell>
          <cell r="U104">
            <v>54</v>
          </cell>
          <cell r="V104">
            <v>9513.5135135135133</v>
          </cell>
          <cell r="W104">
            <v>1.22</v>
          </cell>
          <cell r="X104">
            <v>3.4</v>
          </cell>
          <cell r="Y104">
            <v>40</v>
          </cell>
          <cell r="Z104">
            <v>46</v>
          </cell>
          <cell r="AA104">
            <v>7437.8378378378375</v>
          </cell>
          <cell r="AB104">
            <v>1.2999999999999998</v>
          </cell>
          <cell r="AC104">
            <v>3.5</v>
          </cell>
          <cell r="AD104">
            <v>48.666666666666664</v>
          </cell>
          <cell r="AE104">
            <v>49</v>
          </cell>
          <cell r="AF104">
            <v>8446.8468468468473</v>
          </cell>
          <cell r="AG104">
            <v>0</v>
          </cell>
          <cell r="AI104">
            <v>1250.1124999999997</v>
          </cell>
          <cell r="AJ104">
            <v>1.3783740424999997</v>
          </cell>
          <cell r="AK104">
            <v>11.642914434666665</v>
          </cell>
          <cell r="AL104">
            <v>360.69748918597327</v>
          </cell>
          <cell r="AM104">
            <v>11.642914434666665</v>
          </cell>
          <cell r="AN104">
            <v>360.69748918597327</v>
          </cell>
          <cell r="AO104">
            <v>123.92</v>
          </cell>
          <cell r="AP104">
            <v>4</v>
          </cell>
          <cell r="AQ104">
            <v>309.8</v>
          </cell>
          <cell r="AR104">
            <v>10</v>
          </cell>
          <cell r="AU104" t="str">
            <v>C</v>
          </cell>
        </row>
        <row r="105">
          <cell r="D105">
            <v>867</v>
          </cell>
          <cell r="E105" t="str">
            <v>อ้อยตอ 1</v>
          </cell>
          <cell r="F105" t="str">
            <v>อ้อยตอ</v>
          </cell>
          <cell r="G105">
            <v>11.6</v>
          </cell>
          <cell r="H105">
            <v>242908</v>
          </cell>
          <cell r="I105" t="str">
            <v>KK-3</v>
          </cell>
          <cell r="J105" t="str">
            <v>เหนียว</v>
          </cell>
          <cell r="K105">
            <v>1.85</v>
          </cell>
          <cell r="L105">
            <v>7.0666666666666664</v>
          </cell>
          <cell r="M105">
            <v>1</v>
          </cell>
          <cell r="N105">
            <v>2.5</v>
          </cell>
          <cell r="O105">
            <v>10</v>
          </cell>
          <cell r="P105">
            <v>8</v>
          </cell>
          <cell r="Q105">
            <v>1556.7567567567567</v>
          </cell>
          <cell r="R105">
            <v>1.78</v>
          </cell>
          <cell r="S105">
            <v>3</v>
          </cell>
          <cell r="T105">
            <v>50</v>
          </cell>
          <cell r="U105">
            <v>46</v>
          </cell>
          <cell r="V105">
            <v>8302.7027027027034</v>
          </cell>
          <cell r="W105">
            <v>1.26</v>
          </cell>
          <cell r="X105">
            <v>3</v>
          </cell>
          <cell r="Y105">
            <v>27</v>
          </cell>
          <cell r="Z105">
            <v>20</v>
          </cell>
          <cell r="AA105">
            <v>4064.864864864865</v>
          </cell>
          <cell r="AB105">
            <v>1.3466666666666667</v>
          </cell>
          <cell r="AC105">
            <v>2.8333333333333335</v>
          </cell>
          <cell r="AD105">
            <v>29</v>
          </cell>
          <cell r="AE105">
            <v>24.666666666666668</v>
          </cell>
          <cell r="AF105">
            <v>4641.4414414414414</v>
          </cell>
          <cell r="AG105">
            <v>0</v>
          </cell>
          <cell r="AI105">
            <v>848.64314814814816</v>
          </cell>
          <cell r="AJ105">
            <v>0.93571393514814816</v>
          </cell>
          <cell r="AK105">
            <v>4.3430614359308635</v>
          </cell>
          <cell r="AL105">
            <v>50.379512656798013</v>
          </cell>
          <cell r="AM105">
            <v>4.3430614359308635</v>
          </cell>
          <cell r="AN105">
            <v>50.379512656798013</v>
          </cell>
          <cell r="AO105">
            <v>34.799999999999997</v>
          </cell>
          <cell r="AP105">
            <v>3</v>
          </cell>
          <cell r="AQ105">
            <v>92.8</v>
          </cell>
          <cell r="AR105">
            <v>8</v>
          </cell>
          <cell r="AU105" t="str">
            <v>C</v>
          </cell>
        </row>
        <row r="106">
          <cell r="D106">
            <v>2001</v>
          </cell>
          <cell r="E106" t="str">
            <v>อ้อยตอ 1</v>
          </cell>
          <cell r="F106" t="str">
            <v>อ้อยตอ</v>
          </cell>
          <cell r="G106">
            <v>15.51</v>
          </cell>
          <cell r="H106">
            <v>242950</v>
          </cell>
          <cell r="I106" t="str">
            <v>KK-3/PK2/PK3</v>
          </cell>
          <cell r="J106" t="str">
            <v>เหนียว</v>
          </cell>
          <cell r="K106">
            <v>1.85</v>
          </cell>
          <cell r="L106">
            <v>5.666666666666667</v>
          </cell>
          <cell r="M106">
            <v>0.85</v>
          </cell>
          <cell r="N106">
            <v>3</v>
          </cell>
          <cell r="O106">
            <v>42</v>
          </cell>
          <cell r="P106">
            <v>35</v>
          </cell>
          <cell r="Q106">
            <v>6659.4594594594591</v>
          </cell>
          <cell r="R106">
            <v>0.76</v>
          </cell>
          <cell r="S106">
            <v>2.8</v>
          </cell>
          <cell r="T106">
            <v>25</v>
          </cell>
          <cell r="U106">
            <v>20</v>
          </cell>
          <cell r="V106">
            <v>3891.8918918918921</v>
          </cell>
          <cell r="W106">
            <v>0.85</v>
          </cell>
          <cell r="X106">
            <v>2.8</v>
          </cell>
          <cell r="Y106">
            <v>30</v>
          </cell>
          <cell r="Z106">
            <v>28</v>
          </cell>
          <cell r="AA106">
            <v>5016.2162162162158</v>
          </cell>
          <cell r="AB106">
            <v>0.82</v>
          </cell>
          <cell r="AC106">
            <v>2.8666666666666667</v>
          </cell>
          <cell r="AD106">
            <v>32.333333333333336</v>
          </cell>
          <cell r="AE106">
            <v>27.666666666666668</v>
          </cell>
          <cell r="AF106">
            <v>5189.1891891891892</v>
          </cell>
          <cell r="AG106">
            <v>0</v>
          </cell>
          <cell r="AI106">
            <v>528.97835555555559</v>
          </cell>
          <cell r="AJ106">
            <v>0.58325153483555559</v>
          </cell>
          <cell r="AK106">
            <v>3.0266025591466668</v>
          </cell>
          <cell r="AL106">
            <v>46.942605692364801</v>
          </cell>
          <cell r="AM106">
            <v>3.0266025591466668</v>
          </cell>
          <cell r="AN106">
            <v>46.942605692364801</v>
          </cell>
          <cell r="AO106">
            <v>31.02</v>
          </cell>
          <cell r="AP106">
            <v>2</v>
          </cell>
          <cell r="AQ106">
            <v>155.1</v>
          </cell>
          <cell r="AR106">
            <v>10</v>
          </cell>
          <cell r="AU106" t="str">
            <v>B</v>
          </cell>
        </row>
        <row r="107">
          <cell r="D107">
            <v>2002</v>
          </cell>
          <cell r="E107" t="str">
            <v>อ้อยตอ 1</v>
          </cell>
          <cell r="F107" t="str">
            <v>อ้อยตอ</v>
          </cell>
          <cell r="G107">
            <v>15.89</v>
          </cell>
          <cell r="H107">
            <v>242913</v>
          </cell>
          <cell r="I107" t="str">
            <v>KK-3/PK3</v>
          </cell>
          <cell r="J107" t="str">
            <v>เหนียว</v>
          </cell>
          <cell r="K107">
            <v>1.85</v>
          </cell>
          <cell r="L107">
            <v>6.9</v>
          </cell>
          <cell r="M107">
            <v>1.3</v>
          </cell>
          <cell r="N107">
            <v>3</v>
          </cell>
          <cell r="O107">
            <v>35</v>
          </cell>
          <cell r="P107">
            <v>38</v>
          </cell>
          <cell r="Q107">
            <v>6313.5135135135133</v>
          </cell>
          <cell r="R107">
            <v>1.06</v>
          </cell>
          <cell r="S107">
            <v>3</v>
          </cell>
          <cell r="T107">
            <v>28</v>
          </cell>
          <cell r="U107">
            <v>15</v>
          </cell>
          <cell r="V107">
            <v>3718.9189189189187</v>
          </cell>
          <cell r="W107">
            <v>1.77</v>
          </cell>
          <cell r="X107">
            <v>3.6</v>
          </cell>
          <cell r="Y107">
            <v>42</v>
          </cell>
          <cell r="Z107">
            <v>40</v>
          </cell>
          <cell r="AA107">
            <v>7091.8918918918916</v>
          </cell>
          <cell r="AB107">
            <v>1.3766666666666669</v>
          </cell>
          <cell r="AC107">
            <v>3.1999999999999997</v>
          </cell>
          <cell r="AD107">
            <v>35</v>
          </cell>
          <cell r="AE107">
            <v>31</v>
          </cell>
          <cell r="AF107">
            <v>5708.1081081081074</v>
          </cell>
          <cell r="AG107">
            <v>0</v>
          </cell>
          <cell r="AI107">
            <v>1106.6197333333334</v>
          </cell>
          <cell r="AJ107">
            <v>1.2201589179733334</v>
          </cell>
          <cell r="AK107">
            <v>6.9647990128639998</v>
          </cell>
          <cell r="AL107">
            <v>110.67065631440896</v>
          </cell>
          <cell r="AM107">
            <v>6.9647990128639998</v>
          </cell>
          <cell r="AN107">
            <v>110.67065631440896</v>
          </cell>
          <cell r="AO107">
            <v>31.78</v>
          </cell>
          <cell r="AP107">
            <v>2</v>
          </cell>
          <cell r="AQ107">
            <v>158.9</v>
          </cell>
          <cell r="AR107">
            <v>10</v>
          </cell>
          <cell r="AU107" t="str">
            <v>B</v>
          </cell>
        </row>
        <row r="108">
          <cell r="D108">
            <v>2003</v>
          </cell>
          <cell r="E108" t="str">
            <v>อ้อยตอ 1</v>
          </cell>
          <cell r="F108" t="str">
            <v>อ้อยตอ</v>
          </cell>
          <cell r="G108">
            <v>15.01</v>
          </cell>
          <cell r="H108">
            <v>242893</v>
          </cell>
          <cell r="I108" t="str">
            <v>KK-3</v>
          </cell>
          <cell r="J108" t="str">
            <v>เหนียว</v>
          </cell>
          <cell r="K108">
            <v>1.85</v>
          </cell>
          <cell r="L108">
            <v>7.5666666666666664</v>
          </cell>
          <cell r="M108">
            <v>1.75</v>
          </cell>
          <cell r="N108">
            <v>2.6</v>
          </cell>
          <cell r="O108">
            <v>64</v>
          </cell>
          <cell r="P108">
            <v>51</v>
          </cell>
          <cell r="Q108">
            <v>9945.9459459459467</v>
          </cell>
          <cell r="R108">
            <v>1.53</v>
          </cell>
          <cell r="S108">
            <v>3.1</v>
          </cell>
          <cell r="T108">
            <v>55</v>
          </cell>
          <cell r="U108">
            <v>50</v>
          </cell>
          <cell r="V108">
            <v>9081.0810810810817</v>
          </cell>
          <cell r="W108">
            <v>1.83</v>
          </cell>
          <cell r="X108">
            <v>3.3</v>
          </cell>
          <cell r="Y108">
            <v>62</v>
          </cell>
          <cell r="Z108">
            <v>55</v>
          </cell>
          <cell r="AA108">
            <v>10118.918918918918</v>
          </cell>
          <cell r="AB108">
            <v>1.7033333333333334</v>
          </cell>
          <cell r="AC108">
            <v>3</v>
          </cell>
          <cell r="AD108">
            <v>60.333333333333336</v>
          </cell>
          <cell r="AE108">
            <v>52</v>
          </cell>
          <cell r="AF108">
            <v>9715.3153153153162</v>
          </cell>
          <cell r="AG108">
            <v>0</v>
          </cell>
          <cell r="AI108">
            <v>1203.4050000000002</v>
          </cell>
          <cell r="AJ108">
            <v>1.2881247120000003</v>
          </cell>
          <cell r="AK108">
            <v>12.514537742529734</v>
          </cell>
          <cell r="AL108">
            <v>187.84321151537131</v>
          </cell>
          <cell r="AM108">
            <v>12.514537742529734</v>
          </cell>
          <cell r="AN108">
            <v>187.84321151537131</v>
          </cell>
          <cell r="AO108">
            <v>60.04</v>
          </cell>
          <cell r="AP108">
            <v>4</v>
          </cell>
          <cell r="AQ108">
            <v>150.1</v>
          </cell>
          <cell r="AR108">
            <v>10</v>
          </cell>
          <cell r="AU108" t="str">
            <v>B</v>
          </cell>
        </row>
        <row r="109">
          <cell r="D109">
            <v>2004</v>
          </cell>
          <cell r="E109" t="str">
            <v>อ้อยตอ 1</v>
          </cell>
          <cell r="F109" t="str">
            <v>อ้อยตอ</v>
          </cell>
          <cell r="G109">
            <v>14.65</v>
          </cell>
          <cell r="H109">
            <v>242893</v>
          </cell>
          <cell r="I109" t="str">
            <v>KK-3</v>
          </cell>
          <cell r="J109" t="str">
            <v>เหนียว</v>
          </cell>
          <cell r="K109">
            <v>1.85</v>
          </cell>
          <cell r="L109">
            <v>7.5666666666666664</v>
          </cell>
          <cell r="M109">
            <v>1.82</v>
          </cell>
          <cell r="N109">
            <v>3.2</v>
          </cell>
          <cell r="O109">
            <v>59</v>
          </cell>
          <cell r="P109">
            <v>62</v>
          </cell>
          <cell r="Q109">
            <v>10464.864864864865</v>
          </cell>
          <cell r="R109">
            <v>1.83</v>
          </cell>
          <cell r="S109">
            <v>3.5</v>
          </cell>
          <cell r="T109">
            <v>55</v>
          </cell>
          <cell r="U109">
            <v>60</v>
          </cell>
          <cell r="V109">
            <v>9945.9459459459467</v>
          </cell>
          <cell r="W109">
            <v>1.91</v>
          </cell>
          <cell r="X109">
            <v>3.2</v>
          </cell>
          <cell r="Y109">
            <v>55</v>
          </cell>
          <cell r="Z109">
            <v>58</v>
          </cell>
          <cell r="AA109">
            <v>9772.9729729729734</v>
          </cell>
          <cell r="AB109">
            <v>1.8533333333333335</v>
          </cell>
          <cell r="AC109">
            <v>3.3000000000000003</v>
          </cell>
          <cell r="AD109">
            <v>56.333333333333336</v>
          </cell>
          <cell r="AE109">
            <v>60</v>
          </cell>
          <cell r="AF109">
            <v>10061.261261261263</v>
          </cell>
          <cell r="AG109">
            <v>0</v>
          </cell>
          <cell r="AI109">
            <v>1584.3498000000004</v>
          </cell>
          <cell r="AJ109">
            <v>1.7469040894800005</v>
          </cell>
          <cell r="AK109">
            <v>17.57605844262401</v>
          </cell>
          <cell r="AL109">
            <v>257.48925618444173</v>
          </cell>
          <cell r="AM109">
            <v>17.57605844262401</v>
          </cell>
          <cell r="AN109">
            <v>257.48925618444173</v>
          </cell>
          <cell r="AO109">
            <v>58.6</v>
          </cell>
          <cell r="AP109">
            <v>4</v>
          </cell>
          <cell r="AQ109">
            <v>146.5</v>
          </cell>
          <cell r="AR109">
            <v>10</v>
          </cell>
          <cell r="AU109" t="str">
            <v>B</v>
          </cell>
        </row>
        <row r="110">
          <cell r="D110">
            <v>2005</v>
          </cell>
          <cell r="E110" t="str">
            <v>อ้อยตอ 1</v>
          </cell>
          <cell r="F110" t="str">
            <v>อ้อยตอ</v>
          </cell>
          <cell r="G110">
            <v>36.36</v>
          </cell>
          <cell r="H110">
            <v>242895</v>
          </cell>
          <cell r="I110" t="str">
            <v>KK-3</v>
          </cell>
          <cell r="J110" t="str">
            <v>เหนียว</v>
          </cell>
          <cell r="K110">
            <v>1.85</v>
          </cell>
          <cell r="L110">
            <v>7.5</v>
          </cell>
          <cell r="M110">
            <v>1.29</v>
          </cell>
          <cell r="N110">
            <v>2.8</v>
          </cell>
          <cell r="O110">
            <v>57</v>
          </cell>
          <cell r="P110">
            <v>66</v>
          </cell>
          <cell r="Q110">
            <v>10637.837837837838</v>
          </cell>
          <cell r="R110">
            <v>1.67</v>
          </cell>
          <cell r="S110">
            <v>2.8</v>
          </cell>
          <cell r="T110">
            <v>75</v>
          </cell>
          <cell r="U110">
            <v>76</v>
          </cell>
          <cell r="V110">
            <v>13059.45945945946</v>
          </cell>
          <cell r="W110">
            <v>1.46</v>
          </cell>
          <cell r="X110">
            <v>3</v>
          </cell>
          <cell r="Y110">
            <v>50</v>
          </cell>
          <cell r="Z110">
            <v>55</v>
          </cell>
          <cell r="AA110">
            <v>9081.0810810810817</v>
          </cell>
          <cell r="AB110">
            <v>1.4733333333333334</v>
          </cell>
          <cell r="AC110">
            <v>2.8666666666666667</v>
          </cell>
          <cell r="AD110">
            <v>60.666666666666664</v>
          </cell>
          <cell r="AE110">
            <v>65.666666666666671</v>
          </cell>
          <cell r="AF110">
            <v>10926.126126126126</v>
          </cell>
          <cell r="AG110">
            <v>0</v>
          </cell>
          <cell r="AI110">
            <v>950.44078518518529</v>
          </cell>
          <cell r="AJ110">
            <v>1.0479560097451854</v>
          </cell>
          <cell r="AK110">
            <v>11.450099537107755</v>
          </cell>
          <cell r="AL110">
            <v>416.325619169238</v>
          </cell>
          <cell r="AM110">
            <v>11.450099537107755</v>
          </cell>
          <cell r="AN110">
            <v>416.325619169238</v>
          </cell>
          <cell r="AO110">
            <v>145.44</v>
          </cell>
          <cell r="AP110">
            <v>4</v>
          </cell>
          <cell r="AQ110">
            <v>363.6</v>
          </cell>
          <cell r="AR110">
            <v>10</v>
          </cell>
          <cell r="AU110" t="str">
            <v>B</v>
          </cell>
        </row>
        <row r="111">
          <cell r="D111">
            <v>2006</v>
          </cell>
          <cell r="E111" t="str">
            <v>อ้อยตอ 1</v>
          </cell>
          <cell r="F111" t="str">
            <v>อ้อยตอ</v>
          </cell>
          <cell r="G111">
            <v>7.27</v>
          </cell>
          <cell r="H111">
            <v>242894</v>
          </cell>
          <cell r="I111" t="str">
            <v>KK-3</v>
          </cell>
          <cell r="J111" t="str">
            <v>เหนียว</v>
          </cell>
          <cell r="K111">
            <v>1.85</v>
          </cell>
          <cell r="L111">
            <v>7.5333333333333332</v>
          </cell>
          <cell r="M111">
            <v>1.65</v>
          </cell>
          <cell r="N111">
            <v>3</v>
          </cell>
          <cell r="O111">
            <v>60</v>
          </cell>
          <cell r="P111">
            <v>52</v>
          </cell>
          <cell r="Q111">
            <v>9686.4864864864867</v>
          </cell>
          <cell r="R111">
            <v>1.62</v>
          </cell>
          <cell r="S111">
            <v>2.6</v>
          </cell>
          <cell r="T111">
            <v>60</v>
          </cell>
          <cell r="U111">
            <v>71</v>
          </cell>
          <cell r="V111">
            <v>11329.72972972973</v>
          </cell>
          <cell r="W111">
            <v>0.98</v>
          </cell>
          <cell r="X111">
            <v>2.5</v>
          </cell>
          <cell r="Y111">
            <v>38</v>
          </cell>
          <cell r="Z111">
            <v>55</v>
          </cell>
          <cell r="AA111">
            <v>8043.2432432432433</v>
          </cell>
          <cell r="AB111">
            <v>1.4166666666666667</v>
          </cell>
          <cell r="AC111">
            <v>2.6999999999999997</v>
          </cell>
          <cell r="AD111">
            <v>52.666666666666664</v>
          </cell>
          <cell r="AE111">
            <v>59.333333333333336</v>
          </cell>
          <cell r="AF111">
            <v>9686.4864864864867</v>
          </cell>
          <cell r="AG111">
            <v>0</v>
          </cell>
          <cell r="AI111">
            <v>810.70875000000001</v>
          </cell>
          <cell r="AJ111">
            <v>0.89388746775000005</v>
          </cell>
          <cell r="AK111">
            <v>8.6586288768000017</v>
          </cell>
          <cell r="AL111">
            <v>62.948231934336007</v>
          </cell>
          <cell r="AM111">
            <v>8.6586288768000017</v>
          </cell>
          <cell r="AN111">
            <v>62.948231934336007</v>
          </cell>
          <cell r="AO111">
            <v>29.08</v>
          </cell>
          <cell r="AP111">
            <v>4</v>
          </cell>
          <cell r="AQ111">
            <v>72.699999999999989</v>
          </cell>
          <cell r="AR111">
            <v>10</v>
          </cell>
          <cell r="AU111" t="str">
            <v>B</v>
          </cell>
        </row>
        <row r="112">
          <cell r="D112">
            <v>2009</v>
          </cell>
          <cell r="E112" t="str">
            <v>อ้อยตอ 1</v>
          </cell>
          <cell r="F112" t="str">
            <v>อ้อยตอ</v>
          </cell>
          <cell r="G112">
            <v>11.6</v>
          </cell>
          <cell r="H112">
            <v>242949</v>
          </cell>
          <cell r="I112" t="str">
            <v>PK-3</v>
          </cell>
          <cell r="J112" t="str">
            <v>เหนียว</v>
          </cell>
          <cell r="K112">
            <v>1.85</v>
          </cell>
          <cell r="L112">
            <v>5.7</v>
          </cell>
          <cell r="M112">
            <v>1.45</v>
          </cell>
          <cell r="N112">
            <v>2.8</v>
          </cell>
          <cell r="O112">
            <v>10</v>
          </cell>
          <cell r="P112">
            <v>25</v>
          </cell>
          <cell r="Q112">
            <v>3027.0270270270271</v>
          </cell>
          <cell r="R112">
            <v>1.52</v>
          </cell>
          <cell r="S112">
            <v>3.3</v>
          </cell>
          <cell r="T112">
            <v>40</v>
          </cell>
          <cell r="U112">
            <v>35</v>
          </cell>
          <cell r="V112">
            <v>6486.4864864864867</v>
          </cell>
          <cell r="W112">
            <v>1.2</v>
          </cell>
          <cell r="X112">
            <v>2.5</v>
          </cell>
          <cell r="Y112">
            <v>20</v>
          </cell>
          <cell r="Z112">
            <v>25</v>
          </cell>
          <cell r="AA112">
            <v>3891.8918918918921</v>
          </cell>
          <cell r="AB112">
            <v>1.39</v>
          </cell>
          <cell r="AC112">
            <v>2.8666666666666667</v>
          </cell>
          <cell r="AD112">
            <v>23.333333333333332</v>
          </cell>
          <cell r="AE112">
            <v>28.333333333333332</v>
          </cell>
          <cell r="AF112">
            <v>4468.468468468468</v>
          </cell>
          <cell r="AG112">
            <v>0</v>
          </cell>
          <cell r="AI112">
            <v>896.68282222222228</v>
          </cell>
          <cell r="AJ112">
            <v>0.98868247978222235</v>
          </cell>
          <cell r="AK112">
            <v>4.4178964862340742</v>
          </cell>
          <cell r="AL112">
            <v>51.24759924031526</v>
          </cell>
          <cell r="AM112">
            <v>4.4178964862340742</v>
          </cell>
          <cell r="AN112">
            <v>51.24759924031526</v>
          </cell>
          <cell r="AO112">
            <v>23.2</v>
          </cell>
          <cell r="AP112">
            <v>2</v>
          </cell>
          <cell r="AQ112">
            <v>81.2</v>
          </cell>
          <cell r="AR112">
            <v>7</v>
          </cell>
          <cell r="AU112" t="str">
            <v>D</v>
          </cell>
        </row>
        <row r="113">
          <cell r="D113">
            <v>2010</v>
          </cell>
          <cell r="E113" t="str">
            <v>อ้อยตอ 1</v>
          </cell>
          <cell r="F113" t="str">
            <v>อ้อยตอ</v>
          </cell>
          <cell r="G113">
            <v>6.27</v>
          </cell>
          <cell r="H113">
            <v>242957</v>
          </cell>
          <cell r="I113" t="str">
            <v>PK-2</v>
          </cell>
          <cell r="J113" t="str">
            <v>เหนียว</v>
          </cell>
          <cell r="K113">
            <v>1.65</v>
          </cell>
          <cell r="L113">
            <v>5.4333333333333336</v>
          </cell>
          <cell r="M113">
            <v>0.86</v>
          </cell>
          <cell r="N113">
            <v>2.5</v>
          </cell>
          <cell r="O113">
            <v>10</v>
          </cell>
          <cell r="P113">
            <v>15</v>
          </cell>
          <cell r="Q113">
            <v>2424.242424242424</v>
          </cell>
          <cell r="R113">
            <v>1.2</v>
          </cell>
          <cell r="S113">
            <v>3</v>
          </cell>
          <cell r="T113">
            <v>40</v>
          </cell>
          <cell r="U113">
            <v>37</v>
          </cell>
          <cell r="V113">
            <v>7466.666666666667</v>
          </cell>
          <cell r="W113">
            <v>0.95</v>
          </cell>
          <cell r="X113">
            <v>2.8</v>
          </cell>
          <cell r="Y113">
            <v>20</v>
          </cell>
          <cell r="Z113">
            <v>18</v>
          </cell>
          <cell r="AA113">
            <v>3684.848484848485</v>
          </cell>
          <cell r="AB113">
            <v>1.0033333333333332</v>
          </cell>
          <cell r="AC113">
            <v>2.7666666666666671</v>
          </cell>
          <cell r="AD113">
            <v>23.333333333333332</v>
          </cell>
          <cell r="AE113">
            <v>23.333333333333332</v>
          </cell>
          <cell r="AF113">
            <v>4525.2525252525256</v>
          </cell>
          <cell r="AG113">
            <v>0</v>
          </cell>
          <cell r="AI113">
            <v>602.87680185185195</v>
          </cell>
          <cell r="AJ113">
            <v>0.664731961721852</v>
          </cell>
          <cell r="AK113">
            <v>3.0080799883978759</v>
          </cell>
          <cell r="AL113">
            <v>18.860661527254681</v>
          </cell>
          <cell r="AM113">
            <v>3.0080799883978759</v>
          </cell>
          <cell r="AN113">
            <v>18.860661527254681</v>
          </cell>
          <cell r="AO113">
            <v>18.809999999999999</v>
          </cell>
          <cell r="AP113">
            <v>3</v>
          </cell>
          <cell r="AQ113">
            <v>43.89</v>
          </cell>
          <cell r="AR113">
            <v>7</v>
          </cell>
          <cell r="AU113" t="str">
            <v>D</v>
          </cell>
        </row>
        <row r="114">
          <cell r="D114">
            <v>8121011</v>
          </cell>
          <cell r="E114" t="str">
            <v>อ้อยน้ำราด</v>
          </cell>
          <cell r="F114" t="str">
            <v>อ้อยปลูก</v>
          </cell>
          <cell r="G114">
            <v>7.29</v>
          </cell>
          <cell r="H114">
            <v>242928</v>
          </cell>
          <cell r="I114" t="str">
            <v>KK-3</v>
          </cell>
          <cell r="J114" t="str">
            <v>เหนียว</v>
          </cell>
          <cell r="K114">
            <v>1.85</v>
          </cell>
          <cell r="L114">
            <v>6.4</v>
          </cell>
          <cell r="M114">
            <v>1.53</v>
          </cell>
          <cell r="N114">
            <v>3.2</v>
          </cell>
          <cell r="O114">
            <v>62</v>
          </cell>
          <cell r="P114">
            <v>58</v>
          </cell>
          <cell r="Q114">
            <v>10378.378378378378</v>
          </cell>
          <cell r="R114">
            <v>1.67</v>
          </cell>
          <cell r="S114">
            <v>3</v>
          </cell>
          <cell r="T114">
            <v>56</v>
          </cell>
          <cell r="U114">
            <v>60</v>
          </cell>
          <cell r="V114">
            <v>10032.432432432432</v>
          </cell>
          <cell r="W114">
            <v>1.25</v>
          </cell>
          <cell r="X114">
            <v>3</v>
          </cell>
          <cell r="Y114">
            <v>10</v>
          </cell>
          <cell r="Z114">
            <v>15</v>
          </cell>
          <cell r="AA114">
            <v>2162.1621621621621</v>
          </cell>
          <cell r="AB114">
            <v>1.4833333333333334</v>
          </cell>
          <cell r="AC114">
            <v>3.0666666666666664</v>
          </cell>
          <cell r="AD114">
            <v>42.666666666666664</v>
          </cell>
          <cell r="AE114">
            <v>44.333333333333336</v>
          </cell>
          <cell r="AF114">
            <v>7524.3243243243242</v>
          </cell>
          <cell r="AG114">
            <v>0</v>
          </cell>
          <cell r="AI114">
            <v>1095.0691851851852</v>
          </cell>
          <cell r="AJ114">
            <v>1.2074232835851852</v>
          </cell>
          <cell r="AK114">
            <v>9.0850443824355551</v>
          </cell>
          <cell r="AL114">
            <v>66.229973547955197</v>
          </cell>
          <cell r="AM114">
            <v>9.0850443824355551</v>
          </cell>
          <cell r="AN114">
            <v>66.229973547955197</v>
          </cell>
          <cell r="AO114">
            <v>21.87</v>
          </cell>
          <cell r="AP114">
            <v>3</v>
          </cell>
          <cell r="AQ114">
            <v>87.48</v>
          </cell>
          <cell r="AR114">
            <v>12</v>
          </cell>
          <cell r="AU114" t="str">
            <v>C</v>
          </cell>
        </row>
        <row r="115">
          <cell r="D115">
            <v>8121013</v>
          </cell>
          <cell r="E115" t="str">
            <v>อ้อยตอ 1</v>
          </cell>
          <cell r="F115" t="str">
            <v>อ้อยตอ</v>
          </cell>
          <cell r="G115">
            <v>41.84</v>
          </cell>
          <cell r="H115">
            <v>242950</v>
          </cell>
          <cell r="I115" t="str">
            <v>PK-2/PK-3</v>
          </cell>
          <cell r="J115" t="str">
            <v>เหนียว</v>
          </cell>
          <cell r="K115">
            <v>1.85</v>
          </cell>
          <cell r="L115">
            <v>5.666666666666667</v>
          </cell>
          <cell r="M115">
            <v>1.57</v>
          </cell>
          <cell r="N115">
            <v>3</v>
          </cell>
          <cell r="O115">
            <v>50</v>
          </cell>
          <cell r="P115">
            <v>55</v>
          </cell>
          <cell r="Q115">
            <v>9081.0810810810817</v>
          </cell>
          <cell r="R115">
            <v>1.71</v>
          </cell>
          <cell r="S115">
            <v>3.2</v>
          </cell>
          <cell r="T115">
            <v>62</v>
          </cell>
          <cell r="U115">
            <v>58</v>
          </cell>
          <cell r="V115">
            <v>10378.378378378378</v>
          </cell>
          <cell r="W115">
            <v>1.4</v>
          </cell>
          <cell r="X115">
            <v>3</v>
          </cell>
          <cell r="Y115">
            <v>52</v>
          </cell>
          <cell r="Z115">
            <v>40</v>
          </cell>
          <cell r="AA115">
            <v>7956.7567567567567</v>
          </cell>
          <cell r="AB115">
            <v>1.5599999999999998</v>
          </cell>
          <cell r="AC115">
            <v>3.0666666666666664</v>
          </cell>
          <cell r="AD115">
            <v>54.666666666666664</v>
          </cell>
          <cell r="AE115">
            <v>51</v>
          </cell>
          <cell r="AF115">
            <v>9138.7387387387389</v>
          </cell>
          <cell r="AG115">
            <v>0</v>
          </cell>
          <cell r="AI115">
            <v>1151.6682666666663</v>
          </cell>
          <cell r="AJ115">
            <v>1.2698294308266664</v>
          </cell>
          <cell r="AK115">
            <v>11.60463941108622</v>
          </cell>
          <cell r="AL115">
            <v>485.53811295984747</v>
          </cell>
          <cell r="AM115">
            <v>11.60463941108622</v>
          </cell>
          <cell r="AN115">
            <v>485.53811295984747</v>
          </cell>
          <cell r="AO115">
            <v>167.36</v>
          </cell>
          <cell r="AP115">
            <v>4</v>
          </cell>
          <cell r="AQ115">
            <v>418.40000000000003</v>
          </cell>
          <cell r="AR115">
            <v>10</v>
          </cell>
          <cell r="AU115" t="str">
            <v>B</v>
          </cell>
        </row>
        <row r="116">
          <cell r="D116">
            <v>8121015</v>
          </cell>
          <cell r="E116" t="str">
            <v>อ้อยตอ 1</v>
          </cell>
          <cell r="F116" t="str">
            <v>อ้อยตอ</v>
          </cell>
          <cell r="G116">
            <v>28.46</v>
          </cell>
          <cell r="H116">
            <v>242892</v>
          </cell>
          <cell r="I116" t="str">
            <v>KK-3</v>
          </cell>
          <cell r="J116" t="str">
            <v>เหนียว</v>
          </cell>
          <cell r="K116">
            <v>1.65</v>
          </cell>
          <cell r="L116">
            <v>7.6</v>
          </cell>
          <cell r="M116">
            <v>1.58</v>
          </cell>
          <cell r="N116">
            <v>3</v>
          </cell>
          <cell r="O116">
            <v>55</v>
          </cell>
          <cell r="P116">
            <v>58</v>
          </cell>
          <cell r="Q116">
            <v>10957.575757575758</v>
          </cell>
          <cell r="R116">
            <v>1.28</v>
          </cell>
          <cell r="S116">
            <v>3.3</v>
          </cell>
          <cell r="T116">
            <v>45</v>
          </cell>
          <cell r="U116">
            <v>40</v>
          </cell>
          <cell r="V116">
            <v>8242.424242424242</v>
          </cell>
          <cell r="W116">
            <v>1.4</v>
          </cell>
          <cell r="X116">
            <v>3</v>
          </cell>
          <cell r="Y116">
            <v>45</v>
          </cell>
          <cell r="Z116">
            <v>32</v>
          </cell>
          <cell r="AA116">
            <v>7466.666666666667</v>
          </cell>
          <cell r="AB116">
            <v>1.42</v>
          </cell>
          <cell r="AC116">
            <v>3.1</v>
          </cell>
          <cell r="AD116">
            <v>48.333333333333336</v>
          </cell>
          <cell r="AE116">
            <v>43.333333333333336</v>
          </cell>
          <cell r="AF116">
            <v>8888.8888888888887</v>
          </cell>
          <cell r="AG116">
            <v>0</v>
          </cell>
          <cell r="AI116">
            <v>1071.2267000000002</v>
          </cell>
          <cell r="AJ116">
            <v>1.1811345594200002</v>
          </cell>
          <cell r="AK116">
            <v>10.498973861511113</v>
          </cell>
          <cell r="AL116">
            <v>298.80079609860627</v>
          </cell>
          <cell r="AM116">
            <v>10.498973861511113</v>
          </cell>
          <cell r="AN116">
            <v>298.80079609860627</v>
          </cell>
          <cell r="AO116">
            <v>142.30000000000001</v>
          </cell>
          <cell r="AP116">
            <v>5</v>
          </cell>
          <cell r="AQ116">
            <v>341.52</v>
          </cell>
          <cell r="AR116">
            <v>12</v>
          </cell>
          <cell r="AU116" t="str">
            <v>B</v>
          </cell>
        </row>
        <row r="117">
          <cell r="D117">
            <v>8121018</v>
          </cell>
          <cell r="E117" t="str">
            <v>อ้อยตอ 1</v>
          </cell>
          <cell r="F117" t="str">
            <v>อ้อยตอ</v>
          </cell>
          <cell r="G117">
            <v>39.380000000000003</v>
          </cell>
          <cell r="H117">
            <v>242891</v>
          </cell>
          <cell r="I117" t="str">
            <v>KK-3</v>
          </cell>
          <cell r="J117" t="str">
            <v>เหนียว</v>
          </cell>
          <cell r="K117">
            <v>1.65</v>
          </cell>
          <cell r="L117">
            <v>7.6333333333333337</v>
          </cell>
          <cell r="M117">
            <v>1.46</v>
          </cell>
          <cell r="N117">
            <v>3</v>
          </cell>
          <cell r="O117">
            <v>40</v>
          </cell>
          <cell r="P117">
            <v>45</v>
          </cell>
          <cell r="Q117">
            <v>8242.424242424242</v>
          </cell>
          <cell r="R117">
            <v>1.88</v>
          </cell>
          <cell r="S117">
            <v>3</v>
          </cell>
          <cell r="T117">
            <v>60</v>
          </cell>
          <cell r="U117">
            <v>57</v>
          </cell>
          <cell r="V117">
            <v>11345.454545454546</v>
          </cell>
          <cell r="W117">
            <v>2.1</v>
          </cell>
          <cell r="X117">
            <v>3.2</v>
          </cell>
          <cell r="Y117">
            <v>45</v>
          </cell>
          <cell r="Z117">
            <v>51</v>
          </cell>
          <cell r="AA117">
            <v>9309.0909090909099</v>
          </cell>
          <cell r="AB117">
            <v>1.8133333333333332</v>
          </cell>
          <cell r="AC117">
            <v>3.0666666666666664</v>
          </cell>
          <cell r="AD117">
            <v>48.333333333333336</v>
          </cell>
          <cell r="AE117">
            <v>51</v>
          </cell>
          <cell r="AF117">
            <v>9632.3232323232314</v>
          </cell>
          <cell r="AG117">
            <v>0</v>
          </cell>
          <cell r="AI117">
            <v>1338.6913185185183</v>
          </cell>
          <cell r="AJ117">
            <v>1.4760410477985184</v>
          </cell>
          <cell r="AK117">
            <v>14.217704476572395</v>
          </cell>
          <cell r="AL117">
            <v>559.89320228742099</v>
          </cell>
          <cell r="AM117">
            <v>14.217704476572395</v>
          </cell>
          <cell r="AN117">
            <v>559.89320228742099</v>
          </cell>
          <cell r="AO117">
            <v>196.9</v>
          </cell>
          <cell r="AP117">
            <v>5</v>
          </cell>
          <cell r="AQ117">
            <v>472.56000000000006</v>
          </cell>
          <cell r="AR117">
            <v>12</v>
          </cell>
          <cell r="AU117" t="str">
            <v>B</v>
          </cell>
        </row>
        <row r="118">
          <cell r="D118">
            <v>8121019</v>
          </cell>
          <cell r="E118" t="str">
            <v>อ้อยตอ 1</v>
          </cell>
          <cell r="F118" t="str">
            <v>อ้อยตอ</v>
          </cell>
          <cell r="G118">
            <v>18.98</v>
          </cell>
          <cell r="H118">
            <v>242888</v>
          </cell>
          <cell r="I118" t="str">
            <v>KK-3</v>
          </cell>
          <cell r="J118" t="str">
            <v>เหนียว</v>
          </cell>
          <cell r="K118">
            <v>1.65</v>
          </cell>
          <cell r="L118">
            <v>7.7333333333333334</v>
          </cell>
          <cell r="M118">
            <v>1.62</v>
          </cell>
          <cell r="N118">
            <v>3.5</v>
          </cell>
          <cell r="O118">
            <v>62</v>
          </cell>
          <cell r="P118">
            <v>55</v>
          </cell>
          <cell r="Q118">
            <v>11345.454545454546</v>
          </cell>
          <cell r="R118">
            <v>1.72</v>
          </cell>
          <cell r="S118">
            <v>3.2</v>
          </cell>
          <cell r="T118">
            <v>54</v>
          </cell>
          <cell r="U118">
            <v>60</v>
          </cell>
          <cell r="V118">
            <v>11054.545454545454</v>
          </cell>
          <cell r="W118">
            <v>1.65</v>
          </cell>
          <cell r="X118">
            <v>3</v>
          </cell>
          <cell r="Y118">
            <v>50</v>
          </cell>
          <cell r="Z118">
            <v>56</v>
          </cell>
          <cell r="AA118">
            <v>10278.787878787878</v>
          </cell>
          <cell r="AB118">
            <v>1.6633333333333333</v>
          </cell>
          <cell r="AC118">
            <v>3.2333333333333329</v>
          </cell>
          <cell r="AD118">
            <v>55.333333333333336</v>
          </cell>
          <cell r="AE118">
            <v>57</v>
          </cell>
          <cell r="AF118">
            <v>10892.929292929293</v>
          </cell>
          <cell r="AG118">
            <v>0</v>
          </cell>
          <cell r="AI118">
            <v>1365.054235185185</v>
          </cell>
          <cell r="AJ118">
            <v>1.5051087997151851</v>
          </cell>
          <cell r="AK118">
            <v>16.39504373346319</v>
          </cell>
          <cell r="AL118">
            <v>311.17793006113135</v>
          </cell>
          <cell r="AM118">
            <v>16.39504373346319</v>
          </cell>
          <cell r="AN118">
            <v>311.17793006113135</v>
          </cell>
          <cell r="AO118">
            <v>94.9</v>
          </cell>
          <cell r="AP118">
            <v>5</v>
          </cell>
          <cell r="AQ118">
            <v>227.76</v>
          </cell>
          <cell r="AR118">
            <v>12</v>
          </cell>
          <cell r="AU118" t="str">
            <v>B</v>
          </cell>
        </row>
        <row r="119">
          <cell r="D119">
            <v>8121020</v>
          </cell>
          <cell r="E119" t="str">
            <v>อ้อยน้ำราด</v>
          </cell>
          <cell r="F119" t="str">
            <v>อ้อยปลูก</v>
          </cell>
          <cell r="G119">
            <v>14.04</v>
          </cell>
          <cell r="H119">
            <v>242956</v>
          </cell>
          <cell r="I119" t="str">
            <v>KK-3</v>
          </cell>
          <cell r="J119" t="str">
            <v>เหนียว</v>
          </cell>
          <cell r="K119">
            <v>1.85</v>
          </cell>
          <cell r="L119">
            <v>5.4666666666666668</v>
          </cell>
          <cell r="M119">
            <v>0.75</v>
          </cell>
          <cell r="N119">
            <v>3</v>
          </cell>
          <cell r="O119">
            <v>45</v>
          </cell>
          <cell r="P119">
            <v>42</v>
          </cell>
          <cell r="Q119">
            <v>7524.3243243243242</v>
          </cell>
          <cell r="R119">
            <v>0.8</v>
          </cell>
          <cell r="S119">
            <v>3.2</v>
          </cell>
          <cell r="T119">
            <v>46</v>
          </cell>
          <cell r="U119">
            <v>40</v>
          </cell>
          <cell r="V119">
            <v>7437.8378378378375</v>
          </cell>
          <cell r="W119">
            <v>0.85</v>
          </cell>
          <cell r="X119">
            <v>3</v>
          </cell>
          <cell r="Y119">
            <v>30</v>
          </cell>
          <cell r="Z119">
            <v>37</v>
          </cell>
          <cell r="AA119">
            <v>5794.594594594595</v>
          </cell>
          <cell r="AB119">
            <v>0.79999999999999993</v>
          </cell>
          <cell r="AC119">
            <v>3.0666666666666664</v>
          </cell>
          <cell r="AD119">
            <v>40.333333333333336</v>
          </cell>
          <cell r="AE119">
            <v>39.666666666666664</v>
          </cell>
          <cell r="AF119">
            <v>6918.9189189189192</v>
          </cell>
          <cell r="AG119">
            <v>0</v>
          </cell>
          <cell r="AI119">
            <v>590.59911111111103</v>
          </cell>
          <cell r="AJ119">
            <v>0.65119457991111107</v>
          </cell>
          <cell r="AK119">
            <v>4.5055624988444443</v>
          </cell>
          <cell r="AL119">
            <v>63.258097483775991</v>
          </cell>
          <cell r="AM119">
            <v>4.5055624988444443</v>
          </cell>
          <cell r="AN119">
            <v>63.258097483775991</v>
          </cell>
          <cell r="AO119">
            <v>14.04</v>
          </cell>
          <cell r="AP119">
            <v>1</v>
          </cell>
          <cell r="AQ119">
            <v>140.39999999999998</v>
          </cell>
          <cell r="AR119">
            <v>10</v>
          </cell>
          <cell r="AU119" t="str">
            <v>C</v>
          </cell>
        </row>
        <row r="120">
          <cell r="D120">
            <v>8121023</v>
          </cell>
          <cell r="E120" t="str">
            <v>อ้อยน้ำราด</v>
          </cell>
          <cell r="F120" t="str">
            <v>อ้อยปลูก</v>
          </cell>
          <cell r="G120">
            <v>8.1300000000000008</v>
          </cell>
          <cell r="H120">
            <v>242952</v>
          </cell>
          <cell r="I120" t="str">
            <v>KK-3</v>
          </cell>
          <cell r="J120" t="str">
            <v>เหนียว</v>
          </cell>
          <cell r="K120">
            <v>1.85</v>
          </cell>
          <cell r="L120">
            <v>5.6</v>
          </cell>
          <cell r="M120">
            <v>0.7</v>
          </cell>
          <cell r="N120">
            <v>3</v>
          </cell>
          <cell r="O120">
            <v>25</v>
          </cell>
          <cell r="P120">
            <v>20</v>
          </cell>
          <cell r="Q120">
            <v>3891.8918918918921</v>
          </cell>
          <cell r="R120">
            <v>0.85</v>
          </cell>
          <cell r="S120">
            <v>3</v>
          </cell>
          <cell r="T120">
            <v>38</v>
          </cell>
          <cell r="U120">
            <v>30</v>
          </cell>
          <cell r="V120">
            <v>5881.0810810810808</v>
          </cell>
          <cell r="W120">
            <v>0.75</v>
          </cell>
          <cell r="X120">
            <v>3</v>
          </cell>
          <cell r="Y120">
            <v>40</v>
          </cell>
          <cell r="Z120">
            <v>35</v>
          </cell>
          <cell r="AA120">
            <v>6486.4864864864867</v>
          </cell>
          <cell r="AB120">
            <v>0.76666666666666661</v>
          </cell>
          <cell r="AC120">
            <v>3</v>
          </cell>
          <cell r="AD120">
            <v>34.333333333333336</v>
          </cell>
          <cell r="AE120">
            <v>28.333333333333332</v>
          </cell>
          <cell r="AF120">
            <v>5419.8198198198197</v>
          </cell>
          <cell r="AG120">
            <v>0</v>
          </cell>
          <cell r="AI120">
            <v>541.65</v>
          </cell>
          <cell r="AJ120">
            <v>0.59722329000000007</v>
          </cell>
          <cell r="AK120">
            <v>3.2368426240000003</v>
          </cell>
          <cell r="AL120">
            <v>26.315530533120004</v>
          </cell>
          <cell r="AM120">
            <v>3.2368426240000003</v>
          </cell>
          <cell r="AN120">
            <v>26.315530533120004</v>
          </cell>
          <cell r="AO120">
            <v>8.1300000000000008</v>
          </cell>
          <cell r="AP120">
            <v>1</v>
          </cell>
          <cell r="AQ120">
            <v>81.300000000000011</v>
          </cell>
          <cell r="AR120">
            <v>10</v>
          </cell>
          <cell r="AU120" t="str">
            <v>C</v>
          </cell>
        </row>
        <row r="121">
          <cell r="D121">
            <v>8121024</v>
          </cell>
          <cell r="E121" t="str">
            <v>อ้อยตุลาคม</v>
          </cell>
          <cell r="F121" t="str">
            <v>อ้อยปลูก</v>
          </cell>
          <cell r="G121">
            <v>18.93</v>
          </cell>
          <cell r="H121">
            <v>242885</v>
          </cell>
          <cell r="I121" t="str">
            <v>PK-3,Q250</v>
          </cell>
          <cell r="J121" t="str">
            <v>เหนียว</v>
          </cell>
          <cell r="K121">
            <v>1.85</v>
          </cell>
          <cell r="L121">
            <v>7.833333333333333</v>
          </cell>
          <cell r="M121">
            <v>1.65</v>
          </cell>
          <cell r="N121">
            <v>2.7</v>
          </cell>
          <cell r="O121">
            <v>60</v>
          </cell>
          <cell r="P121">
            <v>52</v>
          </cell>
          <cell r="Q121">
            <v>9686.4864864864867</v>
          </cell>
          <cell r="R121">
            <v>1.5</v>
          </cell>
          <cell r="S121">
            <v>2.6</v>
          </cell>
          <cell r="T121">
            <v>55</v>
          </cell>
          <cell r="U121">
            <v>50</v>
          </cell>
          <cell r="V121">
            <v>9081.0810810810817</v>
          </cell>
          <cell r="W121">
            <v>1.76</v>
          </cell>
          <cell r="X121">
            <v>2.5</v>
          </cell>
          <cell r="Y121">
            <v>55</v>
          </cell>
          <cell r="Z121">
            <v>45</v>
          </cell>
          <cell r="AA121">
            <v>8648.6486486486483</v>
          </cell>
          <cell r="AB121">
            <v>1.6366666666666667</v>
          </cell>
          <cell r="AC121">
            <v>2.6</v>
          </cell>
          <cell r="AD121">
            <v>56.666666666666664</v>
          </cell>
          <cell r="AE121">
            <v>49</v>
          </cell>
          <cell r="AF121">
            <v>9138.7387387387371</v>
          </cell>
          <cell r="AG121">
            <v>0</v>
          </cell>
          <cell r="AI121">
            <v>868.5135333333335</v>
          </cell>
          <cell r="AJ121">
            <v>0.95762302185333348</v>
          </cell>
          <cell r="AK121">
            <v>8.7514666069191112</v>
          </cell>
          <cell r="AL121">
            <v>165.66526286897877</v>
          </cell>
          <cell r="AM121">
            <v>8.7514666069191112</v>
          </cell>
          <cell r="AN121">
            <v>165.66526286897877</v>
          </cell>
          <cell r="AO121">
            <v>132.51</v>
          </cell>
          <cell r="AP121">
            <v>7</v>
          </cell>
          <cell r="AQ121">
            <v>265.02</v>
          </cell>
          <cell r="AR121">
            <v>14</v>
          </cell>
          <cell r="AU121" t="str">
            <v>B</v>
          </cell>
        </row>
        <row r="122">
          <cell r="D122">
            <v>8121025</v>
          </cell>
          <cell r="E122" t="str">
            <v>อ้อยน้ำราด</v>
          </cell>
          <cell r="F122" t="str">
            <v>อ้อยปลูก</v>
          </cell>
          <cell r="G122">
            <v>32.24</v>
          </cell>
          <cell r="H122">
            <v>242956</v>
          </cell>
          <cell r="I122" t="str">
            <v>KK-3</v>
          </cell>
          <cell r="J122" t="str">
            <v>เหนียว</v>
          </cell>
          <cell r="K122">
            <v>1.85</v>
          </cell>
          <cell r="L122">
            <v>5.4666666666666668</v>
          </cell>
          <cell r="M122">
            <v>1.06</v>
          </cell>
          <cell r="N122">
            <v>3.2</v>
          </cell>
          <cell r="O122">
            <v>60</v>
          </cell>
          <cell r="P122">
            <v>57</v>
          </cell>
          <cell r="Q122">
            <v>10118.918918918918</v>
          </cell>
          <cell r="R122">
            <v>1.1000000000000001</v>
          </cell>
          <cell r="S122">
            <v>3</v>
          </cell>
          <cell r="T122">
            <v>45</v>
          </cell>
          <cell r="U122">
            <v>50</v>
          </cell>
          <cell r="V122">
            <v>8216.2162162162167</v>
          </cell>
          <cell r="W122">
            <v>0.85</v>
          </cell>
          <cell r="X122">
            <v>3</v>
          </cell>
          <cell r="Y122">
            <v>35</v>
          </cell>
          <cell r="Z122">
            <v>40</v>
          </cell>
          <cell r="AA122">
            <v>6486.4864864864867</v>
          </cell>
          <cell r="AB122">
            <v>1.0033333333333334</v>
          </cell>
          <cell r="AC122">
            <v>3.0666666666666664</v>
          </cell>
          <cell r="AD122">
            <v>46.666666666666664</v>
          </cell>
          <cell r="AE122">
            <v>49</v>
          </cell>
          <cell r="AF122">
            <v>8273.8738738738739</v>
          </cell>
          <cell r="AG122">
            <v>0</v>
          </cell>
          <cell r="AI122">
            <v>740.70971851851857</v>
          </cell>
          <cell r="AJ122">
            <v>0.81670653563851858</v>
          </cell>
          <cell r="AK122">
            <v>6.7573268678415808</v>
          </cell>
          <cell r="AL122">
            <v>217.85621821921256</v>
          </cell>
          <cell r="AM122">
            <v>6.7573268678415808</v>
          </cell>
          <cell r="AN122">
            <v>217.85621821921256</v>
          </cell>
          <cell r="AO122">
            <v>32.24</v>
          </cell>
          <cell r="AP122">
            <v>1</v>
          </cell>
          <cell r="AQ122">
            <v>322.40000000000003</v>
          </cell>
          <cell r="AR122">
            <v>10</v>
          </cell>
          <cell r="AU122" t="str">
            <v>C</v>
          </cell>
        </row>
        <row r="123">
          <cell r="D123">
            <v>8121028</v>
          </cell>
          <cell r="E123" t="str">
            <v>อ้อยตอ 1</v>
          </cell>
          <cell r="F123" t="str">
            <v>อ้อยตอ</v>
          </cell>
          <cell r="G123">
            <v>3.86</v>
          </cell>
          <cell r="H123">
            <v>242891</v>
          </cell>
          <cell r="I123" t="str">
            <v>KK-3</v>
          </cell>
          <cell r="J123" t="str">
            <v>เหนียว</v>
          </cell>
          <cell r="K123">
            <v>1.65</v>
          </cell>
          <cell r="L123">
            <v>7.6333333333333337</v>
          </cell>
          <cell r="M123">
            <v>1.78</v>
          </cell>
          <cell r="N123">
            <v>3</v>
          </cell>
          <cell r="O123">
            <v>25</v>
          </cell>
          <cell r="P123">
            <v>30</v>
          </cell>
          <cell r="Q123">
            <v>5333.333333333333</v>
          </cell>
          <cell r="R123">
            <v>1.1299999999999999</v>
          </cell>
          <cell r="S123">
            <v>3</v>
          </cell>
          <cell r="T123">
            <v>18</v>
          </cell>
          <cell r="U123">
            <v>15</v>
          </cell>
          <cell r="V123">
            <v>3200</v>
          </cell>
          <cell r="W123">
            <v>1.26</v>
          </cell>
          <cell r="X123">
            <v>3</v>
          </cell>
          <cell r="Y123">
            <v>40</v>
          </cell>
          <cell r="Z123">
            <v>35</v>
          </cell>
          <cell r="AA123">
            <v>7272.727272727273</v>
          </cell>
          <cell r="AB123">
            <v>1.39</v>
          </cell>
          <cell r="AC123">
            <v>3</v>
          </cell>
          <cell r="AD123">
            <v>27.666666666666668</v>
          </cell>
          <cell r="AE123">
            <v>26.666666666666668</v>
          </cell>
          <cell r="AF123">
            <v>5268.6868686868684</v>
          </cell>
          <cell r="AG123">
            <v>0</v>
          </cell>
          <cell r="AI123">
            <v>982.03500000000008</v>
          </cell>
          <cell r="AJ123">
            <v>1.051170264</v>
          </cell>
          <cell r="AK123">
            <v>5.5382869666909089</v>
          </cell>
          <cell r="AL123">
            <v>21.377787691426906</v>
          </cell>
          <cell r="AM123">
            <v>5.5382869666909089</v>
          </cell>
          <cell r="AN123">
            <v>21.377787691426906</v>
          </cell>
          <cell r="AO123">
            <v>7.72</v>
          </cell>
          <cell r="AP123">
            <v>2</v>
          </cell>
          <cell r="AQ123">
            <v>30.88</v>
          </cell>
          <cell r="AR123">
            <v>8</v>
          </cell>
          <cell r="AU123" t="str">
            <v>C</v>
          </cell>
        </row>
        <row r="124">
          <cell r="D124">
            <v>8121029</v>
          </cell>
          <cell r="E124" t="str">
            <v>อ้อยตอ 3</v>
          </cell>
          <cell r="F124" t="str">
            <v>อ้อยตอ</v>
          </cell>
          <cell r="G124">
            <v>3.9</v>
          </cell>
          <cell r="H124">
            <v>242951</v>
          </cell>
          <cell r="I124" t="str">
            <v>KK-3</v>
          </cell>
          <cell r="J124" t="str">
            <v>เหนียว</v>
          </cell>
          <cell r="K124">
            <v>1.85</v>
          </cell>
          <cell r="L124">
            <v>5.6333333333333337</v>
          </cell>
          <cell r="M124">
            <v>1.05</v>
          </cell>
          <cell r="N124">
            <v>3</v>
          </cell>
          <cell r="O124">
            <v>30</v>
          </cell>
          <cell r="P124">
            <v>30</v>
          </cell>
          <cell r="Q124">
            <v>5189.1891891891892</v>
          </cell>
          <cell r="R124">
            <v>1.18</v>
          </cell>
          <cell r="S124">
            <v>3</v>
          </cell>
          <cell r="T124">
            <v>35</v>
          </cell>
          <cell r="U124">
            <v>32</v>
          </cell>
          <cell r="V124">
            <v>5794.594594594595</v>
          </cell>
          <cell r="W124">
            <v>1.03</v>
          </cell>
          <cell r="X124">
            <v>3</v>
          </cell>
          <cell r="Y124">
            <v>25</v>
          </cell>
          <cell r="Z124">
            <v>31</v>
          </cell>
          <cell r="AA124">
            <v>4843.2432432432433</v>
          </cell>
          <cell r="AB124">
            <v>1.0866666666666667</v>
          </cell>
          <cell r="AC124">
            <v>3</v>
          </cell>
          <cell r="AD124">
            <v>30</v>
          </cell>
          <cell r="AE124">
            <v>31</v>
          </cell>
          <cell r="AF124">
            <v>5275.6756756756758</v>
          </cell>
          <cell r="AG124">
            <v>0</v>
          </cell>
          <cell r="AI124">
            <v>767.73000000000013</v>
          </cell>
          <cell r="AJ124">
            <v>0.84649909800000012</v>
          </cell>
          <cell r="AK124">
            <v>4.4658547008000005</v>
          </cell>
          <cell r="AL124">
            <v>17.416833333120003</v>
          </cell>
          <cell r="AM124">
            <v>4.4658547008000005</v>
          </cell>
          <cell r="AN124">
            <v>17.416833333120003</v>
          </cell>
          <cell r="AO124">
            <v>7.8</v>
          </cell>
          <cell r="AP124">
            <v>2</v>
          </cell>
          <cell r="AQ124">
            <v>31.2</v>
          </cell>
          <cell r="AR124">
            <v>8</v>
          </cell>
          <cell r="AU124" t="str">
            <v>C</v>
          </cell>
        </row>
        <row r="125">
          <cell r="D125">
            <v>8121030</v>
          </cell>
          <cell r="E125" t="str">
            <v>อ้อยตอ 1</v>
          </cell>
          <cell r="F125" t="str">
            <v>อ้อยตอ</v>
          </cell>
          <cell r="G125">
            <v>19.989999999999998</v>
          </cell>
          <cell r="H125">
            <v>242961</v>
          </cell>
          <cell r="I125" t="str">
            <v>PK-2</v>
          </cell>
          <cell r="J125" t="str">
            <v>เหนียว</v>
          </cell>
          <cell r="K125">
            <v>1.65</v>
          </cell>
          <cell r="L125">
            <v>5.3</v>
          </cell>
          <cell r="M125">
            <v>1.03</v>
          </cell>
          <cell r="N125">
            <v>3</v>
          </cell>
          <cell r="O125">
            <v>25</v>
          </cell>
          <cell r="P125">
            <v>31</v>
          </cell>
          <cell r="Q125">
            <v>5430.30303030303</v>
          </cell>
          <cell r="R125">
            <v>1.1000000000000001</v>
          </cell>
          <cell r="S125">
            <v>3</v>
          </cell>
          <cell r="T125">
            <v>38</v>
          </cell>
          <cell r="U125">
            <v>30</v>
          </cell>
          <cell r="V125">
            <v>6593.939393939394</v>
          </cell>
          <cell r="W125">
            <v>1</v>
          </cell>
          <cell r="X125">
            <v>3</v>
          </cell>
          <cell r="Y125">
            <v>27</v>
          </cell>
          <cell r="Z125">
            <v>34</v>
          </cell>
          <cell r="AA125">
            <v>5915.151515151515</v>
          </cell>
          <cell r="AB125">
            <v>1.0433333333333332</v>
          </cell>
          <cell r="AC125">
            <v>3</v>
          </cell>
          <cell r="AD125">
            <v>30</v>
          </cell>
          <cell r="AE125">
            <v>31.666666666666668</v>
          </cell>
          <cell r="AF125">
            <v>5979.7979797979797</v>
          </cell>
          <cell r="AG125">
            <v>0</v>
          </cell>
          <cell r="AI125">
            <v>737.11500000000001</v>
          </cell>
          <cell r="AJ125">
            <v>0.81274299900000002</v>
          </cell>
          <cell r="AK125">
            <v>4.8600389435151516</v>
          </cell>
          <cell r="AL125">
            <v>97.152178480867875</v>
          </cell>
          <cell r="AM125">
            <v>4.8600389435151516</v>
          </cell>
          <cell r="AN125">
            <v>97.152178480867875</v>
          </cell>
          <cell r="AO125">
            <v>39.979999999999997</v>
          </cell>
          <cell r="AP125">
            <v>2</v>
          </cell>
          <cell r="AQ125">
            <v>159.91999999999999</v>
          </cell>
          <cell r="AR125">
            <v>8</v>
          </cell>
          <cell r="AU125" t="str">
            <v>C</v>
          </cell>
        </row>
        <row r="126">
          <cell r="D126" t="str">
            <v>8121038/2</v>
          </cell>
          <cell r="E126" t="str">
            <v>อ้อยตอ 2</v>
          </cell>
          <cell r="F126" t="str">
            <v>อ้อยตอ</v>
          </cell>
          <cell r="G126">
            <v>11.04</v>
          </cell>
          <cell r="H126">
            <v>242905</v>
          </cell>
          <cell r="I126" t="str">
            <v>SB-50</v>
          </cell>
          <cell r="J126" t="str">
            <v>เหนียว</v>
          </cell>
          <cell r="K126">
            <v>1.65</v>
          </cell>
          <cell r="L126">
            <v>7.166666666666667</v>
          </cell>
          <cell r="M126">
            <v>1.1000000000000001</v>
          </cell>
          <cell r="N126">
            <v>2.8</v>
          </cell>
          <cell r="O126">
            <v>43</v>
          </cell>
          <cell r="P126">
            <v>38</v>
          </cell>
          <cell r="Q126">
            <v>7854.545454545455</v>
          </cell>
          <cell r="R126">
            <v>1.1599999999999999</v>
          </cell>
          <cell r="S126">
            <v>2.9</v>
          </cell>
          <cell r="T126">
            <v>47</v>
          </cell>
          <cell r="U126">
            <v>40</v>
          </cell>
          <cell r="V126">
            <v>8436.363636363636</v>
          </cell>
          <cell r="W126">
            <v>1.04</v>
          </cell>
          <cell r="X126">
            <v>2.6</v>
          </cell>
          <cell r="Y126">
            <v>46</v>
          </cell>
          <cell r="Z126">
            <v>45</v>
          </cell>
          <cell r="AA126">
            <v>8824.242424242424</v>
          </cell>
          <cell r="AB126">
            <v>1.0999999999999999</v>
          </cell>
          <cell r="AC126">
            <v>2.7666666666666662</v>
          </cell>
          <cell r="AD126">
            <v>45.333333333333336</v>
          </cell>
          <cell r="AE126">
            <v>41</v>
          </cell>
          <cell r="AF126">
            <v>8371.7171717171714</v>
          </cell>
          <cell r="AG126">
            <v>0</v>
          </cell>
          <cell r="AI126">
            <v>660.96127777777747</v>
          </cell>
          <cell r="AJ126">
            <v>0.72877590487777744</v>
          </cell>
          <cell r="AK126">
            <v>6.1011057571990097</v>
          </cell>
          <cell r="AL126">
            <v>67.356207559477056</v>
          </cell>
          <cell r="AM126">
            <v>6.1011057571990097</v>
          </cell>
          <cell r="AN126">
            <v>67.356207559477056</v>
          </cell>
          <cell r="AO126">
            <v>33.119999999999997</v>
          </cell>
          <cell r="AP126">
            <v>3</v>
          </cell>
          <cell r="AQ126">
            <v>110.39999999999999</v>
          </cell>
          <cell r="AR126">
            <v>10</v>
          </cell>
          <cell r="AU126" t="str">
            <v>B</v>
          </cell>
        </row>
        <row r="127">
          <cell r="D127">
            <v>812543</v>
          </cell>
          <cell r="E127" t="str">
            <v>อ้อยตอ 1</v>
          </cell>
          <cell r="F127" t="str">
            <v>อ้อยตอ</v>
          </cell>
          <cell r="G127">
            <v>14.96</v>
          </cell>
          <cell r="H127">
            <v>242886</v>
          </cell>
          <cell r="I127" t="str">
            <v>KK-3</v>
          </cell>
          <cell r="J127" t="str">
            <v>เหนียว</v>
          </cell>
          <cell r="K127">
            <v>1.85</v>
          </cell>
          <cell r="L127">
            <v>7.8</v>
          </cell>
          <cell r="M127">
            <v>1.1499999999999999</v>
          </cell>
          <cell r="N127">
            <v>3.2</v>
          </cell>
          <cell r="O127">
            <v>56</v>
          </cell>
          <cell r="P127">
            <v>60</v>
          </cell>
          <cell r="Q127">
            <v>10032.432432432432</v>
          </cell>
          <cell r="R127">
            <v>1.07</v>
          </cell>
          <cell r="S127">
            <v>2.8</v>
          </cell>
          <cell r="T127">
            <v>65</v>
          </cell>
          <cell r="U127">
            <v>70</v>
          </cell>
          <cell r="V127">
            <v>11675.675675675675</v>
          </cell>
          <cell r="W127">
            <v>1.46</v>
          </cell>
          <cell r="X127">
            <v>3</v>
          </cell>
          <cell r="Y127">
            <v>62</v>
          </cell>
          <cell r="Z127">
            <v>70</v>
          </cell>
          <cell r="AA127">
            <v>11416.216216216217</v>
          </cell>
          <cell r="AB127">
            <v>1.2266666666666666</v>
          </cell>
          <cell r="AC127">
            <v>3</v>
          </cell>
          <cell r="AD127">
            <v>61</v>
          </cell>
          <cell r="AE127">
            <v>66.666666666666671</v>
          </cell>
          <cell r="AF127">
            <v>11041.44144144144</v>
          </cell>
          <cell r="AG127">
            <v>0</v>
          </cell>
          <cell r="AI127">
            <v>866.64</v>
          </cell>
          <cell r="AJ127">
            <v>0.95555726400000007</v>
          </cell>
          <cell r="AK127">
            <v>10.5507295744</v>
          </cell>
          <cell r="AL127">
            <v>157.838914433024</v>
          </cell>
          <cell r="AM127">
            <v>10.5507295744</v>
          </cell>
          <cell r="AN127">
            <v>157.838914433024</v>
          </cell>
          <cell r="AO127">
            <v>59.84</v>
          </cell>
          <cell r="AP127">
            <v>4</v>
          </cell>
          <cell r="AQ127">
            <v>149.60000000000002</v>
          </cell>
          <cell r="AR127">
            <v>10</v>
          </cell>
          <cell r="AU127" t="str">
            <v>B</v>
          </cell>
        </row>
        <row r="128">
          <cell r="D128">
            <v>812544</v>
          </cell>
          <cell r="E128" t="str">
            <v>อ้อยน้ำราด</v>
          </cell>
          <cell r="F128" t="str">
            <v>อ้อยปลูก</v>
          </cell>
          <cell r="G128">
            <v>20.010000000000002</v>
          </cell>
          <cell r="H128">
            <v>242966</v>
          </cell>
          <cell r="I128" t="str">
            <v>KK-3</v>
          </cell>
          <cell r="J128" t="str">
            <v>เหนียว</v>
          </cell>
          <cell r="K128">
            <v>1.85</v>
          </cell>
          <cell r="L128">
            <v>5.1333333333333337</v>
          </cell>
          <cell r="M128">
            <v>1</v>
          </cell>
          <cell r="N128">
            <v>3</v>
          </cell>
          <cell r="O128">
            <v>55</v>
          </cell>
          <cell r="P128">
            <v>58</v>
          </cell>
          <cell r="Q128">
            <v>9772.9729729729734</v>
          </cell>
          <cell r="R128">
            <v>1.46</v>
          </cell>
          <cell r="S128">
            <v>2.8</v>
          </cell>
          <cell r="T128">
            <v>38</v>
          </cell>
          <cell r="U128">
            <v>40</v>
          </cell>
          <cell r="V128">
            <v>6745.9459459459458</v>
          </cell>
          <cell r="W128">
            <v>1</v>
          </cell>
          <cell r="X128">
            <v>3</v>
          </cell>
          <cell r="Y128">
            <v>50</v>
          </cell>
          <cell r="Z128">
            <v>48</v>
          </cell>
          <cell r="AA128">
            <v>8475.6756756756749</v>
          </cell>
          <cell r="AB128">
            <v>1.1533333333333333</v>
          </cell>
          <cell r="AC128">
            <v>2.9333333333333336</v>
          </cell>
          <cell r="AD128">
            <v>47.666666666666664</v>
          </cell>
          <cell r="AE128">
            <v>48.666666666666664</v>
          </cell>
          <cell r="AF128">
            <v>8331.5315315315311</v>
          </cell>
          <cell r="AG128">
            <v>0</v>
          </cell>
          <cell r="AI128">
            <v>779.01771851851868</v>
          </cell>
          <cell r="AJ128">
            <v>0.85894493643851877</v>
          </cell>
          <cell r="AK128">
            <v>7.1563268217868661</v>
          </cell>
          <cell r="AL128">
            <v>143.19809970395519</v>
          </cell>
          <cell r="AM128">
            <v>7.1563268217868661</v>
          </cell>
          <cell r="AN128">
            <v>143.19809970395519</v>
          </cell>
          <cell r="AO128">
            <v>40.020000000000003</v>
          </cell>
          <cell r="AP128">
            <v>2</v>
          </cell>
          <cell r="AQ128">
            <v>200.10000000000002</v>
          </cell>
          <cell r="AR128">
            <v>10</v>
          </cell>
          <cell r="AU128" t="str">
            <v>C</v>
          </cell>
        </row>
        <row r="129">
          <cell r="D129">
            <v>812545</v>
          </cell>
          <cell r="E129" t="str">
            <v>อ้อยน้ำราด</v>
          </cell>
          <cell r="F129" t="str">
            <v>อ้อยปลูก</v>
          </cell>
          <cell r="G129">
            <v>15.72</v>
          </cell>
          <cell r="H129">
            <v>242960</v>
          </cell>
          <cell r="I129" t="str">
            <v>KK-3</v>
          </cell>
          <cell r="J129" t="str">
            <v>เหนียว</v>
          </cell>
          <cell r="K129">
            <v>1.85</v>
          </cell>
          <cell r="L129">
            <v>5.333333333333333</v>
          </cell>
          <cell r="M129">
            <v>1.45</v>
          </cell>
          <cell r="N129">
            <v>3.2</v>
          </cell>
          <cell r="O129">
            <v>48</v>
          </cell>
          <cell r="P129">
            <v>50</v>
          </cell>
          <cell r="Q129">
            <v>8475.6756756756749</v>
          </cell>
          <cell r="R129">
            <v>0.73</v>
          </cell>
          <cell r="S129">
            <v>3.3</v>
          </cell>
          <cell r="T129">
            <v>58</v>
          </cell>
          <cell r="U129">
            <v>54</v>
          </cell>
          <cell r="V129">
            <v>9686.4864864864867</v>
          </cell>
          <cell r="W129">
            <v>1.35</v>
          </cell>
          <cell r="X129">
            <v>3</v>
          </cell>
          <cell r="Y129">
            <v>50</v>
          </cell>
          <cell r="Z129">
            <v>55</v>
          </cell>
          <cell r="AA129">
            <v>9081.0810810810817</v>
          </cell>
          <cell r="AB129">
            <v>1.1766666666666665</v>
          </cell>
          <cell r="AC129">
            <v>3.1666666666666665</v>
          </cell>
          <cell r="AD129">
            <v>52</v>
          </cell>
          <cell r="AE129">
            <v>53</v>
          </cell>
          <cell r="AF129">
            <v>9081.0810810810799</v>
          </cell>
          <cell r="AG129">
            <v>0</v>
          </cell>
          <cell r="AI129">
            <v>926.24912037037029</v>
          </cell>
          <cell r="AJ129">
            <v>1.0212822801203703</v>
          </cell>
          <cell r="AK129">
            <v>9.2743471924444414</v>
          </cell>
          <cell r="AL129">
            <v>145.79273786522663</v>
          </cell>
          <cell r="AM129">
            <v>9.2743471924444414</v>
          </cell>
          <cell r="AN129">
            <v>145.79273786522663</v>
          </cell>
          <cell r="AO129">
            <v>15.72</v>
          </cell>
          <cell r="AP129">
            <v>1</v>
          </cell>
          <cell r="AQ129">
            <v>157.20000000000002</v>
          </cell>
          <cell r="AR129">
            <v>10</v>
          </cell>
          <cell r="AU129" t="str">
            <v>C</v>
          </cell>
        </row>
        <row r="130">
          <cell r="D130">
            <v>812548</v>
          </cell>
          <cell r="E130" t="str">
            <v>อ้อยน้ำราด</v>
          </cell>
          <cell r="F130" t="str">
            <v>อ้อยปลูก</v>
          </cell>
          <cell r="G130">
            <v>28.3</v>
          </cell>
          <cell r="H130">
            <v>242965</v>
          </cell>
          <cell r="I130" t="str">
            <v>KK-3</v>
          </cell>
          <cell r="J130" t="str">
            <v>เหนียว</v>
          </cell>
          <cell r="K130">
            <v>1.85</v>
          </cell>
          <cell r="L130">
            <v>5.166666666666667</v>
          </cell>
          <cell r="M130">
            <v>0.8</v>
          </cell>
          <cell r="N130">
            <v>3</v>
          </cell>
          <cell r="O130">
            <v>21</v>
          </cell>
          <cell r="P130">
            <v>25</v>
          </cell>
          <cell r="Q130">
            <v>3978.3783783783783</v>
          </cell>
          <cell r="R130">
            <v>0.9</v>
          </cell>
          <cell r="S130">
            <v>3</v>
          </cell>
          <cell r="T130">
            <v>55</v>
          </cell>
          <cell r="U130">
            <v>50</v>
          </cell>
          <cell r="V130">
            <v>9081.0810810810817</v>
          </cell>
          <cell r="W130">
            <v>0.9</v>
          </cell>
          <cell r="X130">
            <v>3</v>
          </cell>
          <cell r="Y130">
            <v>50</v>
          </cell>
          <cell r="Z130">
            <v>48</v>
          </cell>
          <cell r="AA130">
            <v>8475.6756756756749</v>
          </cell>
          <cell r="AB130">
            <v>0.8666666666666667</v>
          </cell>
          <cell r="AC130">
            <v>3</v>
          </cell>
          <cell r="AD130">
            <v>42</v>
          </cell>
          <cell r="AE130">
            <v>41</v>
          </cell>
          <cell r="AF130">
            <v>7178.3783783783774</v>
          </cell>
          <cell r="AG130">
            <v>0</v>
          </cell>
          <cell r="AI130">
            <v>612.30000000000007</v>
          </cell>
          <cell r="AJ130">
            <v>0.67512198000000012</v>
          </cell>
          <cell r="AK130">
            <v>4.8462810239999996</v>
          </cell>
          <cell r="AL130">
            <v>137.1497529792</v>
          </cell>
          <cell r="AM130">
            <v>4.8462810239999996</v>
          </cell>
          <cell r="AN130">
            <v>137.1497529792</v>
          </cell>
          <cell r="AO130">
            <v>28.3</v>
          </cell>
          <cell r="AP130">
            <v>1</v>
          </cell>
          <cell r="AQ130">
            <v>283</v>
          </cell>
          <cell r="AR130">
            <v>10</v>
          </cell>
          <cell r="AU130" t="str">
            <v>C</v>
          </cell>
        </row>
        <row r="131">
          <cell r="D131">
            <v>812549</v>
          </cell>
          <cell r="E131" t="str">
            <v>อ้อยน้ำราด</v>
          </cell>
          <cell r="F131" t="str">
            <v>อ้อยปลูก</v>
          </cell>
          <cell r="G131">
            <v>8.14</v>
          </cell>
          <cell r="H131">
            <v>242967</v>
          </cell>
          <cell r="I131" t="str">
            <v>KK-3</v>
          </cell>
          <cell r="J131" t="str">
            <v>เหนียว</v>
          </cell>
          <cell r="K131">
            <v>1.85</v>
          </cell>
          <cell r="L131">
            <v>5.0999999999999996</v>
          </cell>
          <cell r="M131">
            <v>0.75</v>
          </cell>
          <cell r="N131">
            <v>3</v>
          </cell>
          <cell r="O131">
            <v>40</v>
          </cell>
          <cell r="P131">
            <v>37</v>
          </cell>
          <cell r="Q131">
            <v>6659.4594594594591</v>
          </cell>
          <cell r="R131">
            <v>0.72</v>
          </cell>
          <cell r="S131">
            <v>3</v>
          </cell>
          <cell r="T131">
            <v>30</v>
          </cell>
          <cell r="U131">
            <v>25</v>
          </cell>
          <cell r="V131">
            <v>4756.7567567567567</v>
          </cell>
          <cell r="W131">
            <v>0.7</v>
          </cell>
          <cell r="X131">
            <v>3</v>
          </cell>
          <cell r="Y131">
            <v>25</v>
          </cell>
          <cell r="Z131">
            <v>27</v>
          </cell>
          <cell r="AA131">
            <v>4497.2972972972975</v>
          </cell>
          <cell r="AB131">
            <v>0.72333333333333327</v>
          </cell>
          <cell r="AC131">
            <v>3</v>
          </cell>
          <cell r="AD131">
            <v>31.666666666666668</v>
          </cell>
          <cell r="AE131">
            <v>29.666666666666668</v>
          </cell>
          <cell r="AF131">
            <v>5304.5045045045044</v>
          </cell>
          <cell r="AG131">
            <v>0</v>
          </cell>
          <cell r="AI131">
            <v>511.03499999999997</v>
          </cell>
          <cell r="AJ131">
            <v>0.56346719099999998</v>
          </cell>
          <cell r="AK131">
            <v>2.9889142527999999</v>
          </cell>
          <cell r="AL131">
            <v>24.329762017792</v>
          </cell>
          <cell r="AM131">
            <v>2.9889142527999999</v>
          </cell>
          <cell r="AN131">
            <v>24.329762017792</v>
          </cell>
          <cell r="AO131">
            <v>8.14</v>
          </cell>
          <cell r="AP131">
            <v>1</v>
          </cell>
          <cell r="AQ131">
            <v>81.400000000000006</v>
          </cell>
          <cell r="AR131">
            <v>10</v>
          </cell>
          <cell r="AU131" t="str">
            <v>C</v>
          </cell>
        </row>
        <row r="132">
          <cell r="D132">
            <v>812550</v>
          </cell>
          <cell r="E132" t="str">
            <v>อ้อยน้ำราด</v>
          </cell>
          <cell r="F132" t="str">
            <v>อ้อยปลูก</v>
          </cell>
          <cell r="G132">
            <v>15.42</v>
          </cell>
          <cell r="H132">
            <v>242967</v>
          </cell>
          <cell r="I132" t="str">
            <v>KK-3</v>
          </cell>
          <cell r="J132" t="str">
            <v>เหนียว</v>
          </cell>
          <cell r="K132">
            <v>1.85</v>
          </cell>
          <cell r="L132">
            <v>5.0999999999999996</v>
          </cell>
          <cell r="M132">
            <v>0.7</v>
          </cell>
          <cell r="N132">
            <v>3</v>
          </cell>
          <cell r="O132">
            <v>37</v>
          </cell>
          <cell r="P132">
            <v>30</v>
          </cell>
          <cell r="Q132">
            <v>5794.594594594595</v>
          </cell>
          <cell r="R132">
            <v>0.77</v>
          </cell>
          <cell r="S132">
            <v>2.8</v>
          </cell>
          <cell r="T132">
            <v>50</v>
          </cell>
          <cell r="U132">
            <v>40</v>
          </cell>
          <cell r="V132">
            <v>7783.7837837837842</v>
          </cell>
          <cell r="W132">
            <v>0.82</v>
          </cell>
          <cell r="X132">
            <v>3</v>
          </cell>
          <cell r="Y132">
            <v>51</v>
          </cell>
          <cell r="Z132">
            <v>45</v>
          </cell>
          <cell r="AA132">
            <v>8302.7027027027034</v>
          </cell>
          <cell r="AB132">
            <v>0.76333333333333331</v>
          </cell>
          <cell r="AC132">
            <v>2.9333333333333336</v>
          </cell>
          <cell r="AD132">
            <v>46</v>
          </cell>
          <cell r="AE132">
            <v>38.333333333333336</v>
          </cell>
          <cell r="AF132">
            <v>7293.6936936936945</v>
          </cell>
          <cell r="AG132">
            <v>0</v>
          </cell>
          <cell r="AI132">
            <v>515.592651851852</v>
          </cell>
          <cell r="AJ132">
            <v>0.55189037454222234</v>
          </cell>
          <cell r="AK132">
            <v>4.0253193444088584</v>
          </cell>
          <cell r="AL132">
            <v>62.070424290784594</v>
          </cell>
          <cell r="AM132">
            <v>4.0253193444088584</v>
          </cell>
          <cell r="AN132">
            <v>62.070424290784594</v>
          </cell>
          <cell r="AO132">
            <v>15.42</v>
          </cell>
          <cell r="AP132">
            <v>1</v>
          </cell>
          <cell r="AQ132">
            <v>154.19999999999999</v>
          </cell>
          <cell r="AR132">
            <v>10</v>
          </cell>
          <cell r="AU132" t="str">
            <v>C</v>
          </cell>
        </row>
        <row r="133">
          <cell r="D133">
            <v>801328</v>
          </cell>
          <cell r="E133" t="str">
            <v>อ้อยน้ำราด</v>
          </cell>
          <cell r="F133" t="str">
            <v>อ้อยปลูก</v>
          </cell>
          <cell r="G133">
            <v>45.45</v>
          </cell>
          <cell r="H133">
            <v>242958</v>
          </cell>
          <cell r="I133" t="str">
            <v>KK-3,PK-3</v>
          </cell>
          <cell r="J133" t="str">
            <v>เหนียว</v>
          </cell>
          <cell r="K133">
            <v>1.85</v>
          </cell>
          <cell r="L133">
            <v>5.4</v>
          </cell>
          <cell r="M133">
            <v>1.1399999999999999</v>
          </cell>
          <cell r="N133">
            <v>3.1</v>
          </cell>
          <cell r="O133">
            <v>71</v>
          </cell>
          <cell r="P133">
            <v>52</v>
          </cell>
          <cell r="Q133">
            <v>10637.837837837838</v>
          </cell>
          <cell r="R133">
            <v>1.2</v>
          </cell>
          <cell r="S133">
            <v>2.6</v>
          </cell>
          <cell r="T133">
            <v>69</v>
          </cell>
          <cell r="U133">
            <v>39</v>
          </cell>
          <cell r="V133">
            <v>9340.54054054054</v>
          </cell>
          <cell r="W133">
            <v>1.34</v>
          </cell>
          <cell r="X133">
            <v>2.8</v>
          </cell>
          <cell r="Y133">
            <v>53</v>
          </cell>
          <cell r="Z133">
            <v>40</v>
          </cell>
          <cell r="AA133">
            <v>8043.2432432432433</v>
          </cell>
          <cell r="AB133">
            <v>1.2266666666666666</v>
          </cell>
          <cell r="AC133">
            <v>2.8333333333333335</v>
          </cell>
          <cell r="AD133">
            <v>64.333333333333329</v>
          </cell>
          <cell r="AE133">
            <v>43.666666666666664</v>
          </cell>
          <cell r="AF133">
            <v>9340.5405405405418</v>
          </cell>
          <cell r="AG133">
            <v>0</v>
          </cell>
          <cell r="AI133">
            <v>773.02148148148149</v>
          </cell>
          <cell r="AJ133">
            <v>0.81561496511111098</v>
          </cell>
          <cell r="AK133">
            <v>7.6182846470918921</v>
          </cell>
          <cell r="AL133">
            <v>346.2510372103265</v>
          </cell>
          <cell r="AM133">
            <v>7.6182846470918921</v>
          </cell>
          <cell r="AN133">
            <v>346.2510372103265</v>
          </cell>
          <cell r="AO133">
            <v>181.8</v>
          </cell>
          <cell r="AP133">
            <v>4</v>
          </cell>
          <cell r="AQ133">
            <v>545.40000000000009</v>
          </cell>
          <cell r="AR133">
            <v>12</v>
          </cell>
          <cell r="AU133" t="str">
            <v>C</v>
          </cell>
        </row>
        <row r="134">
          <cell r="D134">
            <v>801336</v>
          </cell>
          <cell r="E134" t="str">
            <v>อ้อยตอ 1</v>
          </cell>
          <cell r="F134" t="str">
            <v>อ้อยตอ</v>
          </cell>
          <cell r="G134">
            <v>9.43</v>
          </cell>
          <cell r="H134">
            <v>242886</v>
          </cell>
          <cell r="I134" t="str">
            <v>KK-3/PK-2</v>
          </cell>
          <cell r="J134" t="str">
            <v>เหนียว</v>
          </cell>
          <cell r="K134">
            <v>1.85</v>
          </cell>
          <cell r="L134">
            <v>7.8</v>
          </cell>
          <cell r="M134">
            <v>1.8</v>
          </cell>
          <cell r="N134">
            <v>3.1</v>
          </cell>
          <cell r="O134">
            <v>72</v>
          </cell>
          <cell r="P134">
            <v>60</v>
          </cell>
          <cell r="Q134">
            <v>11416.216216216217</v>
          </cell>
          <cell r="R134">
            <v>1.7</v>
          </cell>
          <cell r="S134">
            <v>2.2999999999999998</v>
          </cell>
          <cell r="T134">
            <v>57</v>
          </cell>
          <cell r="U134">
            <v>54</v>
          </cell>
          <cell r="V134">
            <v>9600</v>
          </cell>
          <cell r="W134">
            <v>1.3</v>
          </cell>
          <cell r="X134">
            <v>2.5</v>
          </cell>
          <cell r="Y134">
            <v>73</v>
          </cell>
          <cell r="Z134">
            <v>67</v>
          </cell>
          <cell r="AA134">
            <v>12108.108108108108</v>
          </cell>
          <cell r="AB134">
            <v>1.5999999999999999</v>
          </cell>
          <cell r="AC134">
            <v>2.6333333333333333</v>
          </cell>
          <cell r="AD134">
            <v>67.333333333333329</v>
          </cell>
          <cell r="AE134">
            <v>60.333333333333336</v>
          </cell>
          <cell r="AF134">
            <v>11041.441441441442</v>
          </cell>
          <cell r="AG134">
            <v>0</v>
          </cell>
          <cell r="AI134">
            <v>870.9662222222222</v>
          </cell>
          <cell r="AJ134">
            <v>0.96032735662222213</v>
          </cell>
          <cell r="AK134">
            <v>10.603398272758518</v>
          </cell>
          <cell r="AL134">
            <v>99.990045712112831</v>
          </cell>
          <cell r="AM134">
            <v>10.603398272758518</v>
          </cell>
          <cell r="AN134">
            <v>99.990045712112831</v>
          </cell>
          <cell r="AO134">
            <v>28.29</v>
          </cell>
          <cell r="AP134">
            <v>3</v>
          </cell>
          <cell r="AQ134">
            <v>113.16</v>
          </cell>
          <cell r="AR134">
            <v>12</v>
          </cell>
          <cell r="AU134" t="str">
            <v>B</v>
          </cell>
        </row>
        <row r="135">
          <cell r="D135">
            <v>801337</v>
          </cell>
          <cell r="E135" t="str">
            <v>อ้อยน้ำราด</v>
          </cell>
          <cell r="F135" t="str">
            <v>อ้อยปลูก</v>
          </cell>
          <cell r="G135">
            <v>23.71</v>
          </cell>
          <cell r="H135">
            <v>242951</v>
          </cell>
          <cell r="I135" t="str">
            <v>KK-3</v>
          </cell>
          <cell r="J135" t="str">
            <v>เหนียว</v>
          </cell>
          <cell r="K135">
            <v>1.85</v>
          </cell>
          <cell r="L135">
            <v>5.6333333333333337</v>
          </cell>
          <cell r="M135">
            <v>1.2</v>
          </cell>
          <cell r="N135">
            <v>3.2</v>
          </cell>
          <cell r="O135">
            <v>56</v>
          </cell>
          <cell r="P135">
            <v>48</v>
          </cell>
          <cell r="Q135">
            <v>8994.594594594595</v>
          </cell>
          <cell r="R135">
            <v>1.1499999999999999</v>
          </cell>
          <cell r="S135">
            <v>2</v>
          </cell>
          <cell r="T135">
            <v>58</v>
          </cell>
          <cell r="U135">
            <v>35</v>
          </cell>
          <cell r="V135">
            <v>8043.2432432432433</v>
          </cell>
          <cell r="W135">
            <v>1.3</v>
          </cell>
          <cell r="X135">
            <v>2.2000000000000002</v>
          </cell>
          <cell r="Y135">
            <v>43</v>
          </cell>
          <cell r="Z135">
            <v>23</v>
          </cell>
          <cell r="AA135">
            <v>5708.1081081081084</v>
          </cell>
          <cell r="AB135">
            <v>1.2166666666666666</v>
          </cell>
          <cell r="AC135">
            <v>2.4666666666666668</v>
          </cell>
          <cell r="AD135">
            <v>52.333333333333336</v>
          </cell>
          <cell r="AE135">
            <v>35.333333333333336</v>
          </cell>
          <cell r="AF135">
            <v>7581.9819819819822</v>
          </cell>
          <cell r="AG135">
            <v>0</v>
          </cell>
          <cell r="AI135">
            <v>581.11514814814825</v>
          </cell>
          <cell r="AJ135">
            <v>0.64073756234814827</v>
          </cell>
          <cell r="AK135">
            <v>4.8580606529027168</v>
          </cell>
          <cell r="AL135">
            <v>115.18461808032342</v>
          </cell>
          <cell r="AM135">
            <v>4.8580606529027168</v>
          </cell>
          <cell r="AN135">
            <v>115.18461808032342</v>
          </cell>
          <cell r="AO135">
            <v>71.13</v>
          </cell>
          <cell r="AP135">
            <v>3</v>
          </cell>
          <cell r="AQ135">
            <v>284.52</v>
          </cell>
          <cell r="AR135">
            <v>12</v>
          </cell>
          <cell r="AU135" t="str">
            <v>C</v>
          </cell>
        </row>
        <row r="136">
          <cell r="D136">
            <v>801339</v>
          </cell>
          <cell r="E136" t="str">
            <v>อ้อยตอ 2</v>
          </cell>
          <cell r="F136" t="str">
            <v>อ้อยตอ</v>
          </cell>
          <cell r="G136">
            <v>22.16</v>
          </cell>
          <cell r="H136">
            <v>242893</v>
          </cell>
          <cell r="I136" t="str">
            <v>KK-3</v>
          </cell>
          <cell r="J136" t="str">
            <v>เหนียว</v>
          </cell>
          <cell r="K136">
            <v>1.85</v>
          </cell>
          <cell r="L136">
            <v>7.5666666666666664</v>
          </cell>
          <cell r="M136">
            <v>2</v>
          </cell>
          <cell r="N136">
            <v>3.4</v>
          </cell>
          <cell r="O136">
            <v>85</v>
          </cell>
          <cell r="P136">
            <v>60</v>
          </cell>
          <cell r="Q136">
            <v>12540.54054054054</v>
          </cell>
          <cell r="R136">
            <v>2.1</v>
          </cell>
          <cell r="S136">
            <v>2.8</v>
          </cell>
          <cell r="T136">
            <v>62</v>
          </cell>
          <cell r="U136">
            <v>73</v>
          </cell>
          <cell r="V136">
            <v>11675.675675675675</v>
          </cell>
          <cell r="W136">
            <v>2.15</v>
          </cell>
          <cell r="X136">
            <v>2.9</v>
          </cell>
          <cell r="Y136">
            <v>80</v>
          </cell>
          <cell r="Z136">
            <v>76</v>
          </cell>
          <cell r="AA136">
            <v>13491.891891891892</v>
          </cell>
          <cell r="AB136">
            <v>2.0833333333333335</v>
          </cell>
          <cell r="AC136">
            <v>3.0333333333333332</v>
          </cell>
          <cell r="AD136">
            <v>75.666666666666671</v>
          </cell>
          <cell r="AE136">
            <v>69.666666666666671</v>
          </cell>
          <cell r="AF136">
            <v>12569.369369369369</v>
          </cell>
          <cell r="AG136">
            <v>0</v>
          </cell>
          <cell r="AI136">
            <v>1504.7650462962963</v>
          </cell>
          <cell r="AJ136">
            <v>1.6107005055555554</v>
          </cell>
          <cell r="AK136">
            <v>20.245489597757757</v>
          </cell>
          <cell r="AL136">
            <v>448.64004948631191</v>
          </cell>
          <cell r="AM136">
            <v>20.245489597757757</v>
          </cell>
          <cell r="AN136">
            <v>448.64004948631191</v>
          </cell>
          <cell r="AO136">
            <v>88.64</v>
          </cell>
          <cell r="AP136">
            <v>4</v>
          </cell>
          <cell r="AQ136">
            <v>265.92</v>
          </cell>
          <cell r="AR136">
            <v>12</v>
          </cell>
          <cell r="AU136" t="str">
            <v>B</v>
          </cell>
        </row>
        <row r="137">
          <cell r="D137">
            <v>801340</v>
          </cell>
          <cell r="E137" t="str">
            <v>อ้อยน้ำราด</v>
          </cell>
          <cell r="F137" t="str">
            <v>อ้อยปลูก</v>
          </cell>
          <cell r="G137">
            <v>19.29</v>
          </cell>
          <cell r="H137">
            <v>242946</v>
          </cell>
          <cell r="I137" t="str">
            <v>KK-3,PK-3</v>
          </cell>
          <cell r="J137" t="str">
            <v>เหนียว</v>
          </cell>
          <cell r="K137">
            <v>1.85</v>
          </cell>
          <cell r="L137">
            <v>5.8</v>
          </cell>
          <cell r="M137">
            <v>1.55</v>
          </cell>
          <cell r="N137">
            <v>2.9</v>
          </cell>
          <cell r="O137">
            <v>59</v>
          </cell>
          <cell r="P137">
            <v>45</v>
          </cell>
          <cell r="Q137">
            <v>8994.594594594595</v>
          </cell>
          <cell r="R137">
            <v>1.26</v>
          </cell>
          <cell r="S137">
            <v>2.9</v>
          </cell>
          <cell r="T137">
            <v>64</v>
          </cell>
          <cell r="U137">
            <v>62</v>
          </cell>
          <cell r="V137">
            <v>10897.297297297297</v>
          </cell>
          <cell r="W137">
            <v>1.6</v>
          </cell>
          <cell r="X137">
            <v>2.9</v>
          </cell>
          <cell r="Y137">
            <v>61</v>
          </cell>
          <cell r="Z137">
            <v>53</v>
          </cell>
          <cell r="AA137">
            <v>9859.45945945946</v>
          </cell>
          <cell r="AB137">
            <v>1.47</v>
          </cell>
          <cell r="AC137">
            <v>2.9</v>
          </cell>
          <cell r="AD137">
            <v>61.333333333333336</v>
          </cell>
          <cell r="AE137">
            <v>53.333333333333336</v>
          </cell>
          <cell r="AF137">
            <v>9917.1171171171172</v>
          </cell>
          <cell r="AG137">
            <v>0</v>
          </cell>
          <cell r="AI137">
            <v>970.47195000000011</v>
          </cell>
          <cell r="AJ137">
            <v>1.0387931752800001</v>
          </cell>
          <cell r="AK137">
            <v>10.301833579713731</v>
          </cell>
          <cell r="AL137">
            <v>198.72236975267788</v>
          </cell>
          <cell r="AM137">
            <v>10.301833579713731</v>
          </cell>
          <cell r="AN137">
            <v>198.72236975267788</v>
          </cell>
          <cell r="AO137">
            <v>57.87</v>
          </cell>
          <cell r="AP137">
            <v>3</v>
          </cell>
          <cell r="AQ137">
            <v>212.19</v>
          </cell>
          <cell r="AR137">
            <v>11</v>
          </cell>
          <cell r="AU137" t="str">
            <v>C</v>
          </cell>
        </row>
        <row r="138">
          <cell r="D138">
            <v>801341</v>
          </cell>
          <cell r="E138" t="str">
            <v>อ้อยตอ 2</v>
          </cell>
          <cell r="F138" t="str">
            <v>อ้อยตอ</v>
          </cell>
          <cell r="G138">
            <v>15.71</v>
          </cell>
          <cell r="H138">
            <v>242892</v>
          </cell>
          <cell r="I138" t="str">
            <v>UT-15</v>
          </cell>
          <cell r="J138" t="str">
            <v>เหนียว</v>
          </cell>
          <cell r="K138">
            <v>1.65</v>
          </cell>
          <cell r="L138">
            <v>7.6</v>
          </cell>
          <cell r="M138">
            <v>2.16</v>
          </cell>
          <cell r="N138">
            <v>2.9</v>
          </cell>
          <cell r="O138">
            <v>53</v>
          </cell>
          <cell r="P138">
            <v>57</v>
          </cell>
          <cell r="Q138">
            <v>10666.666666666666</v>
          </cell>
          <cell r="R138">
            <v>2.1</v>
          </cell>
          <cell r="S138">
            <v>2.9</v>
          </cell>
          <cell r="T138">
            <v>59</v>
          </cell>
          <cell r="U138">
            <v>58</v>
          </cell>
          <cell r="V138">
            <v>11345.454545454546</v>
          </cell>
          <cell r="W138">
            <v>2</v>
          </cell>
          <cell r="X138">
            <v>3</v>
          </cell>
          <cell r="Y138">
            <v>63</v>
          </cell>
          <cell r="Z138">
            <v>54</v>
          </cell>
          <cell r="AA138">
            <v>11345.454545454546</v>
          </cell>
          <cell r="AB138">
            <v>2.0866666666666664</v>
          </cell>
          <cell r="AC138">
            <v>2.9333333333333336</v>
          </cell>
          <cell r="AD138">
            <v>58.333333333333336</v>
          </cell>
          <cell r="AE138">
            <v>56.333333333333336</v>
          </cell>
          <cell r="AF138">
            <v>11119.191919191921</v>
          </cell>
          <cell r="AG138">
            <v>0</v>
          </cell>
          <cell r="AI138">
            <v>1409.4366814814819</v>
          </cell>
          <cell r="AJ138">
            <v>1.5086610238577782</v>
          </cell>
          <cell r="AK138">
            <v>16.775091465279218</v>
          </cell>
          <cell r="AL138">
            <v>263.53668691953652</v>
          </cell>
          <cell r="AM138">
            <v>16.775091465279218</v>
          </cell>
          <cell r="AN138">
            <v>263.53668691953652</v>
          </cell>
          <cell r="AO138">
            <v>62.84</v>
          </cell>
          <cell r="AP138">
            <v>4</v>
          </cell>
          <cell r="AQ138">
            <v>188.52</v>
          </cell>
          <cell r="AR138">
            <v>12</v>
          </cell>
          <cell r="AU138" t="str">
            <v>B</v>
          </cell>
        </row>
        <row r="139">
          <cell r="D139">
            <v>801351</v>
          </cell>
          <cell r="E139" t="str">
            <v>อ้อยตอ 1</v>
          </cell>
          <cell r="F139" t="str">
            <v>อ้อยตอ</v>
          </cell>
          <cell r="G139">
            <v>86.94</v>
          </cell>
          <cell r="H139">
            <v>242952</v>
          </cell>
          <cell r="I139" t="str">
            <v>KK-3</v>
          </cell>
          <cell r="J139" t="str">
            <v>เหนียว</v>
          </cell>
          <cell r="K139">
            <v>1.65</v>
          </cell>
          <cell r="L139">
            <v>5.6</v>
          </cell>
          <cell r="M139">
            <v>1.2</v>
          </cell>
          <cell r="N139">
            <v>2.5</v>
          </cell>
          <cell r="O139">
            <v>63</v>
          </cell>
          <cell r="P139">
            <v>73</v>
          </cell>
          <cell r="Q139">
            <v>13187.878787878788</v>
          </cell>
          <cell r="R139">
            <v>2</v>
          </cell>
          <cell r="S139">
            <v>2.6</v>
          </cell>
          <cell r="T139">
            <v>66</v>
          </cell>
          <cell r="U139">
            <v>54</v>
          </cell>
          <cell r="V139">
            <v>11636.363636363636</v>
          </cell>
          <cell r="W139">
            <v>2</v>
          </cell>
          <cell r="X139">
            <v>2.1</v>
          </cell>
          <cell r="Y139">
            <v>59</v>
          </cell>
          <cell r="Z139">
            <v>58</v>
          </cell>
          <cell r="AA139">
            <v>11345.454545454546</v>
          </cell>
          <cell r="AB139">
            <v>1.7333333333333334</v>
          </cell>
          <cell r="AC139">
            <v>2.4</v>
          </cell>
          <cell r="AD139">
            <v>62.666666666666664</v>
          </cell>
          <cell r="AE139">
            <v>61.666666666666664</v>
          </cell>
          <cell r="AF139">
            <v>12056.565656565655</v>
          </cell>
          <cell r="AG139">
            <v>0</v>
          </cell>
          <cell r="AI139">
            <v>783.74400000000014</v>
          </cell>
          <cell r="AJ139">
            <v>0.82692829440000015</v>
          </cell>
          <cell r="AK139">
            <v>9.9699152747054551</v>
          </cell>
          <cell r="AL139">
            <v>866.78443398289221</v>
          </cell>
          <cell r="AM139">
            <v>9.9699152747054551</v>
          </cell>
          <cell r="AN139">
            <v>866.78443398289221</v>
          </cell>
          <cell r="AO139">
            <v>260.82</v>
          </cell>
          <cell r="AP139">
            <v>3</v>
          </cell>
          <cell r="AQ139">
            <v>956.33999999999992</v>
          </cell>
          <cell r="AR139">
            <v>11</v>
          </cell>
          <cell r="AU139" t="str">
            <v>B</v>
          </cell>
        </row>
        <row r="140">
          <cell r="D140">
            <v>801353</v>
          </cell>
          <cell r="E140" t="str">
            <v>อ้อยตอ 1</v>
          </cell>
          <cell r="F140" t="str">
            <v>อ้อยตอ</v>
          </cell>
          <cell r="G140">
            <v>24.82</v>
          </cell>
          <cell r="H140">
            <v>242951</v>
          </cell>
          <cell r="I140" t="str">
            <v>PK-3</v>
          </cell>
          <cell r="J140" t="str">
            <v>เหนียว</v>
          </cell>
          <cell r="K140">
            <v>1.85</v>
          </cell>
          <cell r="L140">
            <v>5.6333333333333337</v>
          </cell>
          <cell r="M140">
            <v>1.5</v>
          </cell>
          <cell r="N140">
            <v>2.8</v>
          </cell>
          <cell r="O140">
            <v>48</v>
          </cell>
          <cell r="P140">
            <v>67</v>
          </cell>
          <cell r="Q140">
            <v>9945.9459459459467</v>
          </cell>
          <cell r="R140">
            <v>1.1000000000000001</v>
          </cell>
          <cell r="S140">
            <v>2</v>
          </cell>
          <cell r="T140">
            <v>61</v>
          </cell>
          <cell r="U140">
            <v>37</v>
          </cell>
          <cell r="V140">
            <v>8475.6756756756749</v>
          </cell>
          <cell r="W140">
            <v>1.26</v>
          </cell>
          <cell r="X140">
            <v>2.9</v>
          </cell>
          <cell r="Y140">
            <v>67</v>
          </cell>
          <cell r="Z140">
            <v>68</v>
          </cell>
          <cell r="AA140">
            <v>11675.675675675675</v>
          </cell>
          <cell r="AB140">
            <v>1.2866666666666668</v>
          </cell>
          <cell r="AC140">
            <v>2.5666666666666664</v>
          </cell>
          <cell r="AD140">
            <v>58.666666666666664</v>
          </cell>
          <cell r="AE140">
            <v>57.333333333333336</v>
          </cell>
          <cell r="AF140">
            <v>10032.432432432432</v>
          </cell>
          <cell r="AG140">
            <v>0</v>
          </cell>
          <cell r="AI140">
            <v>665.38751481481472</v>
          </cell>
          <cell r="AJ140">
            <v>0.7336562738348148</v>
          </cell>
          <cell r="AK140">
            <v>7.3603569958779254</v>
          </cell>
          <cell r="AL140">
            <v>182.68406063769012</v>
          </cell>
          <cell r="AM140">
            <v>7.3603569958779254</v>
          </cell>
          <cell r="AN140">
            <v>182.68406063769012</v>
          </cell>
          <cell r="AO140">
            <v>74.460000000000008</v>
          </cell>
          <cell r="AP140">
            <v>3</v>
          </cell>
          <cell r="AQ140">
            <v>297.84000000000003</v>
          </cell>
          <cell r="AR140">
            <v>12</v>
          </cell>
          <cell r="AU140" t="str">
            <v>B</v>
          </cell>
        </row>
        <row r="141">
          <cell r="D141">
            <v>801354</v>
          </cell>
          <cell r="E141" t="str">
            <v>อ้อยตอ 1</v>
          </cell>
          <cell r="F141" t="str">
            <v>อ้อยตอ</v>
          </cell>
          <cell r="G141">
            <v>11.5</v>
          </cell>
          <cell r="H141">
            <v>242885</v>
          </cell>
          <cell r="I141" t="str">
            <v>KK-3/PK2/PK3</v>
          </cell>
          <cell r="J141" t="str">
            <v>เหนียว</v>
          </cell>
          <cell r="K141">
            <v>1.85</v>
          </cell>
          <cell r="L141">
            <v>7.833333333333333</v>
          </cell>
          <cell r="M141">
            <v>2.1</v>
          </cell>
          <cell r="N141">
            <v>2.7</v>
          </cell>
          <cell r="O141">
            <v>66</v>
          </cell>
          <cell r="P141">
            <v>45</v>
          </cell>
          <cell r="Q141">
            <v>9600</v>
          </cell>
          <cell r="R141">
            <v>1.3</v>
          </cell>
          <cell r="S141">
            <v>2.9</v>
          </cell>
          <cell r="T141">
            <v>69</v>
          </cell>
          <cell r="U141">
            <v>64</v>
          </cell>
          <cell r="V141">
            <v>11502.702702702703</v>
          </cell>
          <cell r="W141">
            <v>1.4</v>
          </cell>
          <cell r="X141">
            <v>3</v>
          </cell>
          <cell r="Y141">
            <v>62</v>
          </cell>
          <cell r="Z141">
            <v>52</v>
          </cell>
          <cell r="AA141">
            <v>9859.45945945946</v>
          </cell>
          <cell r="AB141">
            <v>1.6000000000000003</v>
          </cell>
          <cell r="AC141">
            <v>2.8666666666666667</v>
          </cell>
          <cell r="AD141">
            <v>65.666666666666671</v>
          </cell>
          <cell r="AE141">
            <v>53.666666666666664</v>
          </cell>
          <cell r="AF141">
            <v>10320.720720720721</v>
          </cell>
          <cell r="AG141">
            <v>0</v>
          </cell>
          <cell r="AI141">
            <v>1032.152888888889</v>
          </cell>
          <cell r="AJ141">
            <v>1.138051775288889</v>
          </cell>
          <cell r="AK141">
            <v>11.745514538477039</v>
          </cell>
          <cell r="AL141">
            <v>135.07341719248595</v>
          </cell>
          <cell r="AM141">
            <v>11.745514538477039</v>
          </cell>
          <cell r="AN141">
            <v>135.07341719248595</v>
          </cell>
          <cell r="AO141">
            <v>46</v>
          </cell>
          <cell r="AP141">
            <v>4</v>
          </cell>
          <cell r="AQ141">
            <v>149.5</v>
          </cell>
          <cell r="AR141">
            <v>13</v>
          </cell>
          <cell r="AU141" t="str">
            <v>A</v>
          </cell>
        </row>
        <row r="142">
          <cell r="D142">
            <v>802419</v>
          </cell>
          <cell r="E142" t="str">
            <v>อ้อยตอ 2</v>
          </cell>
          <cell r="F142" t="str">
            <v>อ้อยตอ</v>
          </cell>
          <cell r="G142">
            <v>15.91</v>
          </cell>
          <cell r="H142">
            <v>242899</v>
          </cell>
          <cell r="I142" t="str">
            <v>PK-2</v>
          </cell>
          <cell r="J142" t="str">
            <v>เหนียว</v>
          </cell>
          <cell r="K142">
            <v>1.65</v>
          </cell>
          <cell r="L142">
            <v>7.3666666666666663</v>
          </cell>
          <cell r="M142">
            <v>1.5</v>
          </cell>
          <cell r="N142">
            <v>2.5</v>
          </cell>
          <cell r="O142">
            <v>51</v>
          </cell>
          <cell r="P142">
            <v>55</v>
          </cell>
          <cell r="Q142">
            <v>10278.787878787878</v>
          </cell>
          <cell r="R142">
            <v>1.4</v>
          </cell>
          <cell r="S142">
            <v>2.6</v>
          </cell>
          <cell r="T142">
            <v>60</v>
          </cell>
          <cell r="U142">
            <v>57</v>
          </cell>
          <cell r="V142">
            <v>11345.454545454546</v>
          </cell>
          <cell r="W142">
            <v>1.5</v>
          </cell>
          <cell r="X142">
            <v>2.7</v>
          </cell>
          <cell r="Y142">
            <v>60</v>
          </cell>
          <cell r="Z142">
            <v>50</v>
          </cell>
          <cell r="AA142">
            <v>10666.666666666666</v>
          </cell>
          <cell r="AB142">
            <v>1.4666666666666668</v>
          </cell>
          <cell r="AC142">
            <v>2.6</v>
          </cell>
          <cell r="AD142">
            <v>57</v>
          </cell>
          <cell r="AE142">
            <v>54</v>
          </cell>
          <cell r="AF142">
            <v>10763.636363636362</v>
          </cell>
          <cell r="AG142">
            <v>0</v>
          </cell>
          <cell r="AI142">
            <v>778.30133333333345</v>
          </cell>
          <cell r="AJ142">
            <v>0.82118573680000007</v>
          </cell>
          <cell r="AK142">
            <v>8.8389446579199991</v>
          </cell>
          <cell r="AL142">
            <v>140.62760950750717</v>
          </cell>
          <cell r="AM142">
            <v>8.8389446579199991</v>
          </cell>
          <cell r="AN142">
            <v>140.62760950750717</v>
          </cell>
          <cell r="AQ142">
            <v>175.01</v>
          </cell>
          <cell r="AR142">
            <v>11</v>
          </cell>
          <cell r="AU142" t="str">
            <v>B</v>
          </cell>
        </row>
        <row r="143">
          <cell r="D143">
            <v>802421</v>
          </cell>
          <cell r="E143" t="str">
            <v>อ้อยตอ 1</v>
          </cell>
          <cell r="F143" t="str">
            <v>อ้อยตอ</v>
          </cell>
          <cell r="G143">
            <v>29.09</v>
          </cell>
          <cell r="H143">
            <v>242910</v>
          </cell>
          <cell r="I143" t="str">
            <v>KK-3</v>
          </cell>
          <cell r="J143" t="str">
            <v>เหนียว</v>
          </cell>
          <cell r="K143">
            <v>1.65</v>
          </cell>
          <cell r="L143">
            <v>7</v>
          </cell>
          <cell r="M143">
            <v>1.55</v>
          </cell>
          <cell r="N143">
            <v>2.7</v>
          </cell>
          <cell r="O143">
            <v>62</v>
          </cell>
          <cell r="P143">
            <v>51</v>
          </cell>
          <cell r="Q143">
            <v>10957.575757575758</v>
          </cell>
          <cell r="R143">
            <v>1.7</v>
          </cell>
          <cell r="S143">
            <v>2.9</v>
          </cell>
          <cell r="T143">
            <v>55</v>
          </cell>
          <cell r="U143">
            <v>58</v>
          </cell>
          <cell r="V143">
            <v>10957.575757575758</v>
          </cell>
          <cell r="W143">
            <v>1.5</v>
          </cell>
          <cell r="X143">
            <v>2.9</v>
          </cell>
          <cell r="Y143">
            <v>48</v>
          </cell>
          <cell r="Z143">
            <v>51</v>
          </cell>
          <cell r="AA143">
            <v>9600</v>
          </cell>
          <cell r="AB143">
            <v>1.5833333333333333</v>
          </cell>
          <cell r="AC143">
            <v>2.8333333333333335</v>
          </cell>
          <cell r="AD143">
            <v>55</v>
          </cell>
          <cell r="AE143">
            <v>53.333333333333336</v>
          </cell>
          <cell r="AF143">
            <v>10505.050505050505</v>
          </cell>
          <cell r="AG143">
            <v>0</v>
          </cell>
          <cell r="AI143">
            <v>997.78587962962956</v>
          </cell>
          <cell r="AJ143">
            <v>1.1001587108796296</v>
          </cell>
          <cell r="AK143">
            <v>11.557222821361766</v>
          </cell>
          <cell r="AL143">
            <v>336.19961187341374</v>
          </cell>
          <cell r="AM143">
            <v>11.557222821361766</v>
          </cell>
          <cell r="AN143">
            <v>336.19961187341374</v>
          </cell>
          <cell r="AQ143">
            <v>261.81</v>
          </cell>
          <cell r="AR143">
            <v>9</v>
          </cell>
          <cell r="AU143" t="str">
            <v>C</v>
          </cell>
        </row>
        <row r="144">
          <cell r="D144">
            <v>802422</v>
          </cell>
          <cell r="E144" t="str">
            <v>อ้อยตอ 1</v>
          </cell>
          <cell r="F144" t="str">
            <v>อ้อยตอ</v>
          </cell>
          <cell r="G144">
            <v>17.489999999999998</v>
          </cell>
          <cell r="H144">
            <v>242902</v>
          </cell>
          <cell r="I144" t="str">
            <v>KK-3</v>
          </cell>
          <cell r="J144" t="str">
            <v>เหนียว</v>
          </cell>
          <cell r="K144">
            <v>1.65</v>
          </cell>
          <cell r="L144">
            <v>7.2666666666666666</v>
          </cell>
          <cell r="M144">
            <v>1.4</v>
          </cell>
          <cell r="N144">
            <v>2.6</v>
          </cell>
          <cell r="O144">
            <v>44</v>
          </cell>
          <cell r="P144">
            <v>49</v>
          </cell>
          <cell r="Q144">
            <v>9018.181818181818</v>
          </cell>
          <cell r="R144">
            <v>1.3</v>
          </cell>
          <cell r="S144">
            <v>2.6</v>
          </cell>
          <cell r="T144">
            <v>54</v>
          </cell>
          <cell r="U144">
            <v>58</v>
          </cell>
          <cell r="V144">
            <v>10860.60606060606</v>
          </cell>
          <cell r="W144">
            <v>1.4</v>
          </cell>
          <cell r="X144">
            <v>2.7</v>
          </cell>
          <cell r="Y144">
            <v>53</v>
          </cell>
          <cell r="Z144">
            <v>49</v>
          </cell>
          <cell r="AA144">
            <v>9890.9090909090901</v>
          </cell>
          <cell r="AB144">
            <v>1.3666666666666665</v>
          </cell>
          <cell r="AC144">
            <v>2.6333333333333333</v>
          </cell>
          <cell r="AD144">
            <v>50.333333333333336</v>
          </cell>
          <cell r="AE144">
            <v>52</v>
          </cell>
          <cell r="AF144">
            <v>9923.2323232323233</v>
          </cell>
          <cell r="AG144">
            <v>0</v>
          </cell>
          <cell r="AI144">
            <v>743.95031481481476</v>
          </cell>
          <cell r="AJ144">
            <v>0.82027961711481479</v>
          </cell>
          <cell r="AK144">
            <v>8.1398252106423641</v>
          </cell>
          <cell r="AL144">
            <v>142.36554293413494</v>
          </cell>
          <cell r="AM144">
            <v>8.1398252106423641</v>
          </cell>
          <cell r="AN144">
            <v>142.36554293413494</v>
          </cell>
          <cell r="AQ144">
            <v>174.89999999999998</v>
          </cell>
          <cell r="AR144">
            <v>10</v>
          </cell>
          <cell r="AU144" t="str">
            <v>B</v>
          </cell>
        </row>
        <row r="145">
          <cell r="D145">
            <v>802425</v>
          </cell>
          <cell r="E145" t="str">
            <v>อ้อยตอ 1</v>
          </cell>
          <cell r="F145" t="str">
            <v>อ้อยตอ</v>
          </cell>
          <cell r="G145">
            <v>29.32</v>
          </cell>
          <cell r="H145">
            <v>242882</v>
          </cell>
          <cell r="I145" t="str">
            <v>SB-50</v>
          </cell>
          <cell r="J145" t="str">
            <v>เหนียว</v>
          </cell>
          <cell r="K145">
            <v>1.65</v>
          </cell>
          <cell r="L145">
            <v>7.9333333333333336</v>
          </cell>
          <cell r="M145">
            <v>1.7</v>
          </cell>
          <cell r="N145">
            <v>2.8</v>
          </cell>
          <cell r="O145">
            <v>52</v>
          </cell>
          <cell r="P145">
            <v>49</v>
          </cell>
          <cell r="Q145">
            <v>9793.939393939394</v>
          </cell>
          <cell r="R145">
            <v>1.5</v>
          </cell>
          <cell r="S145">
            <v>2.7</v>
          </cell>
          <cell r="T145">
            <v>44</v>
          </cell>
          <cell r="U145">
            <v>54</v>
          </cell>
          <cell r="V145">
            <v>9503.0303030303039</v>
          </cell>
          <cell r="W145">
            <v>1.6</v>
          </cell>
          <cell r="X145">
            <v>2.8</v>
          </cell>
          <cell r="Y145">
            <v>49</v>
          </cell>
          <cell r="Z145">
            <v>44</v>
          </cell>
          <cell r="AA145">
            <v>9018.181818181818</v>
          </cell>
          <cell r="AB145">
            <v>1.6000000000000003</v>
          </cell>
          <cell r="AC145">
            <v>2.7666666666666671</v>
          </cell>
          <cell r="AD145">
            <v>48.333333333333336</v>
          </cell>
          <cell r="AE145">
            <v>49</v>
          </cell>
          <cell r="AF145">
            <v>9438.3838383838374</v>
          </cell>
          <cell r="AG145">
            <v>0</v>
          </cell>
          <cell r="AI145">
            <v>961.39822222222267</v>
          </cell>
          <cell r="AJ145">
            <v>1.0600376798222229</v>
          </cell>
          <cell r="AK145">
            <v>10.00504250531197</v>
          </cell>
          <cell r="AL145">
            <v>293.34784625574696</v>
          </cell>
          <cell r="AM145">
            <v>10.00504250531197</v>
          </cell>
          <cell r="AN145">
            <v>293.34784625574696</v>
          </cell>
          <cell r="AQ145">
            <v>263.88</v>
          </cell>
          <cell r="AR145">
            <v>9</v>
          </cell>
          <cell r="AU145" t="str">
            <v>C</v>
          </cell>
        </row>
        <row r="146">
          <cell r="D146">
            <v>802426</v>
          </cell>
          <cell r="E146" t="str">
            <v>อ้อยตอ 1</v>
          </cell>
          <cell r="F146" t="str">
            <v>อ้อยตอ</v>
          </cell>
          <cell r="G146">
            <v>4.45</v>
          </cell>
          <cell r="H146">
            <v>242883</v>
          </cell>
          <cell r="I146" t="str">
            <v>KK-3</v>
          </cell>
          <cell r="J146" t="str">
            <v>เหนียว</v>
          </cell>
          <cell r="K146">
            <v>1.65</v>
          </cell>
          <cell r="L146">
            <v>7.9</v>
          </cell>
          <cell r="M146">
            <v>1.7</v>
          </cell>
          <cell r="N146">
            <v>2.6</v>
          </cell>
          <cell r="O146">
            <v>47</v>
          </cell>
          <cell r="P146">
            <v>55</v>
          </cell>
          <cell r="Q146">
            <v>9890.9090909090901</v>
          </cell>
          <cell r="R146">
            <v>1.5</v>
          </cell>
          <cell r="S146">
            <v>2.9</v>
          </cell>
          <cell r="T146">
            <v>49</v>
          </cell>
          <cell r="U146">
            <v>50</v>
          </cell>
          <cell r="V146">
            <v>9600</v>
          </cell>
          <cell r="W146">
            <v>1.5</v>
          </cell>
          <cell r="X146">
            <v>2.8</v>
          </cell>
          <cell r="Y146">
            <v>60</v>
          </cell>
          <cell r="Z146">
            <v>62</v>
          </cell>
          <cell r="AA146">
            <v>11830.30303030303</v>
          </cell>
          <cell r="AB146">
            <v>1.5666666666666667</v>
          </cell>
          <cell r="AC146">
            <v>2.7666666666666671</v>
          </cell>
          <cell r="AD146">
            <v>52</v>
          </cell>
          <cell r="AE146">
            <v>55.666666666666664</v>
          </cell>
          <cell r="AF146">
            <v>10440.404040404041</v>
          </cell>
          <cell r="AG146">
            <v>0</v>
          </cell>
          <cell r="AI146">
            <v>941.36909259259278</v>
          </cell>
          <cell r="AJ146">
            <v>1.0379535614925928</v>
          </cell>
          <cell r="AK146">
            <v>10.836654557159029</v>
          </cell>
          <cell r="AL146">
            <v>48.223112779357685</v>
          </cell>
          <cell r="AM146">
            <v>10.836654557159029</v>
          </cell>
          <cell r="AN146">
            <v>48.223112779357685</v>
          </cell>
          <cell r="AQ146">
            <v>31.150000000000002</v>
          </cell>
          <cell r="AR146">
            <v>7</v>
          </cell>
          <cell r="AU146" t="str">
            <v>D</v>
          </cell>
        </row>
        <row r="147">
          <cell r="D147">
            <v>802428</v>
          </cell>
          <cell r="E147" t="str">
            <v>อ้อยตอ 2</v>
          </cell>
          <cell r="F147" t="str">
            <v>อ้อยตอ</v>
          </cell>
          <cell r="G147">
            <v>30.31</v>
          </cell>
          <cell r="H147">
            <v>242883</v>
          </cell>
          <cell r="I147" t="str">
            <v>PK-2/PK-3</v>
          </cell>
          <cell r="J147" t="str">
            <v>เหนียว</v>
          </cell>
          <cell r="K147">
            <v>1.65</v>
          </cell>
          <cell r="L147">
            <v>7.9</v>
          </cell>
          <cell r="M147">
            <v>1.4</v>
          </cell>
          <cell r="N147">
            <v>2.9</v>
          </cell>
          <cell r="O147">
            <v>48</v>
          </cell>
          <cell r="P147">
            <v>46</v>
          </cell>
          <cell r="Q147">
            <v>9115.1515151515159</v>
          </cell>
          <cell r="R147">
            <v>1.5</v>
          </cell>
          <cell r="S147">
            <v>2.8</v>
          </cell>
          <cell r="T147">
            <v>60</v>
          </cell>
          <cell r="U147">
            <v>59</v>
          </cell>
          <cell r="V147">
            <v>11539.39393939394</v>
          </cell>
          <cell r="W147">
            <v>1.4</v>
          </cell>
          <cell r="X147">
            <v>2.9</v>
          </cell>
          <cell r="Y147">
            <v>55</v>
          </cell>
          <cell r="Z147">
            <v>58</v>
          </cell>
          <cell r="AA147">
            <v>10957.575757575758</v>
          </cell>
          <cell r="AB147">
            <v>1.4333333333333333</v>
          </cell>
          <cell r="AC147">
            <v>2.8666666666666667</v>
          </cell>
          <cell r="AD147">
            <v>54.333333333333336</v>
          </cell>
          <cell r="AE147">
            <v>54.333333333333336</v>
          </cell>
          <cell r="AF147">
            <v>10537.373737373739</v>
          </cell>
          <cell r="AG147">
            <v>0</v>
          </cell>
          <cell r="AI147">
            <v>924.63696296296303</v>
          </cell>
          <cell r="AJ147">
            <v>0.97558445962222218</v>
          </cell>
          <cell r="AK147">
            <v>10.280098063413154</v>
          </cell>
          <cell r="AL147">
            <v>311.58977230205272</v>
          </cell>
          <cell r="AM147">
            <v>10.280098063413154</v>
          </cell>
          <cell r="AN147">
            <v>311.58977230205272</v>
          </cell>
          <cell r="AQ147">
            <v>333.40999999999997</v>
          </cell>
          <cell r="AR147">
            <v>11</v>
          </cell>
          <cell r="AU147" t="str">
            <v>B</v>
          </cell>
        </row>
        <row r="148">
          <cell r="D148" t="str">
            <v>802429/1</v>
          </cell>
          <cell r="E148" t="str">
            <v>อ้อยน้ำราด</v>
          </cell>
          <cell r="F148" t="str">
            <v>อ้อยปลูก</v>
          </cell>
          <cell r="G148">
            <v>22.11</v>
          </cell>
          <cell r="H148">
            <v>242960</v>
          </cell>
          <cell r="I148" t="str">
            <v>KK-3</v>
          </cell>
          <cell r="J148" t="str">
            <v>เหนียว</v>
          </cell>
          <cell r="K148">
            <v>1.85</v>
          </cell>
          <cell r="L148">
            <v>5.333333333333333</v>
          </cell>
          <cell r="M148">
            <v>1.1000000000000001</v>
          </cell>
          <cell r="N148">
            <v>2.6</v>
          </cell>
          <cell r="O148">
            <v>71</v>
          </cell>
          <cell r="P148">
            <v>80</v>
          </cell>
          <cell r="Q148">
            <v>13059.45945945946</v>
          </cell>
          <cell r="R148">
            <v>1</v>
          </cell>
          <cell r="S148">
            <v>2.6</v>
          </cell>
          <cell r="T148">
            <v>61</v>
          </cell>
          <cell r="U148">
            <v>72</v>
          </cell>
          <cell r="V148">
            <v>11502.702702702703</v>
          </cell>
          <cell r="W148">
            <v>1</v>
          </cell>
          <cell r="X148">
            <v>2.4</v>
          </cell>
          <cell r="Y148">
            <v>70</v>
          </cell>
          <cell r="Z148">
            <v>75</v>
          </cell>
          <cell r="AA148">
            <v>12540.54054054054</v>
          </cell>
          <cell r="AB148">
            <v>1.0333333333333334</v>
          </cell>
          <cell r="AC148">
            <v>2.5333333333333332</v>
          </cell>
          <cell r="AD148">
            <v>67.333333333333329</v>
          </cell>
          <cell r="AE148">
            <v>75.666666666666671</v>
          </cell>
          <cell r="AF148">
            <v>12367.567567567568</v>
          </cell>
          <cell r="AG148">
            <v>0</v>
          </cell>
          <cell r="AI148">
            <v>520.58874074074083</v>
          </cell>
          <cell r="AJ148">
            <v>0.54927318035555561</v>
          </cell>
          <cell r="AK148">
            <v>6.7931731711000616</v>
          </cell>
          <cell r="AL148">
            <v>150.19705881302235</v>
          </cell>
          <cell r="AM148">
            <v>6.7931731711000616</v>
          </cell>
          <cell r="AN148">
            <v>150.19705881302235</v>
          </cell>
          <cell r="AQ148">
            <v>287.43</v>
          </cell>
          <cell r="AR148">
            <v>13</v>
          </cell>
          <cell r="AU148" t="str">
            <v>B</v>
          </cell>
        </row>
        <row r="149">
          <cell r="D149">
            <v>802430</v>
          </cell>
          <cell r="E149" t="str">
            <v>อ้อยน้ำราด</v>
          </cell>
          <cell r="F149" t="str">
            <v>อ้อยปลูก</v>
          </cell>
          <cell r="G149">
            <v>25.49</v>
          </cell>
          <cell r="H149">
            <v>242927</v>
          </cell>
          <cell r="I149" t="str">
            <v>PK-3</v>
          </cell>
          <cell r="J149" t="str">
            <v>เหนียว</v>
          </cell>
          <cell r="K149">
            <v>1.85</v>
          </cell>
          <cell r="L149">
            <v>6.4333333333333336</v>
          </cell>
          <cell r="M149">
            <v>1.6</v>
          </cell>
          <cell r="N149">
            <v>2.9</v>
          </cell>
          <cell r="O149">
            <v>62</v>
          </cell>
          <cell r="P149">
            <v>65</v>
          </cell>
          <cell r="Q149">
            <v>10983.783783783783</v>
          </cell>
          <cell r="R149">
            <v>1.5</v>
          </cell>
          <cell r="S149">
            <v>3</v>
          </cell>
          <cell r="T149">
            <v>59</v>
          </cell>
          <cell r="U149">
            <v>61</v>
          </cell>
          <cell r="V149">
            <v>10378.378378378378</v>
          </cell>
          <cell r="W149">
            <v>1.6</v>
          </cell>
          <cell r="X149">
            <v>2.8</v>
          </cell>
          <cell r="Y149">
            <v>66</v>
          </cell>
          <cell r="Z149">
            <v>70</v>
          </cell>
          <cell r="AA149">
            <v>11762.162162162162</v>
          </cell>
          <cell r="AB149">
            <v>1.5666666666666667</v>
          </cell>
          <cell r="AC149">
            <v>2.9</v>
          </cell>
          <cell r="AD149">
            <v>62.333333333333336</v>
          </cell>
          <cell r="AE149">
            <v>65.333333333333329</v>
          </cell>
          <cell r="AF149">
            <v>11041.44144144144</v>
          </cell>
          <cell r="AG149">
            <v>0</v>
          </cell>
          <cell r="AI149">
            <v>1034.2898333333333</v>
          </cell>
          <cell r="AJ149">
            <v>1.1071038376</v>
          </cell>
          <cell r="AK149">
            <v>12.224022192455493</v>
          </cell>
          <cell r="AL149">
            <v>311.59032568569052</v>
          </cell>
          <cell r="AM149">
            <v>12.224022192455493</v>
          </cell>
          <cell r="AN149">
            <v>311.59032568569052</v>
          </cell>
          <cell r="AQ149">
            <v>382.34999999999997</v>
          </cell>
          <cell r="AR149">
            <v>15</v>
          </cell>
          <cell r="AU149" t="str">
            <v>B</v>
          </cell>
        </row>
        <row r="150">
          <cell r="D150" t="str">
            <v>802430/1</v>
          </cell>
          <cell r="E150" t="str">
            <v>อ้อยตอ 3</v>
          </cell>
          <cell r="F150" t="str">
            <v>อ้อยตอ</v>
          </cell>
          <cell r="G150">
            <v>19.73</v>
          </cell>
          <cell r="H150">
            <v>242907</v>
          </cell>
          <cell r="I150" t="str">
            <v>KK-3</v>
          </cell>
          <cell r="J150" t="str">
            <v>เหนียว</v>
          </cell>
          <cell r="K150">
            <v>1.85</v>
          </cell>
          <cell r="L150">
            <v>7.1</v>
          </cell>
          <cell r="M150">
            <v>1.2</v>
          </cell>
          <cell r="N150">
            <v>2.6</v>
          </cell>
          <cell r="O150">
            <v>60</v>
          </cell>
          <cell r="P150">
            <v>70</v>
          </cell>
          <cell r="Q150">
            <v>11243.243243243243</v>
          </cell>
          <cell r="R150">
            <v>1.3</v>
          </cell>
          <cell r="S150">
            <v>2.7</v>
          </cell>
          <cell r="T150">
            <v>60</v>
          </cell>
          <cell r="U150">
            <v>75</v>
          </cell>
          <cell r="V150">
            <v>11675.675675675675</v>
          </cell>
          <cell r="W150">
            <v>1.3</v>
          </cell>
          <cell r="X150">
            <v>2.6</v>
          </cell>
          <cell r="Y150">
            <v>60</v>
          </cell>
          <cell r="Z150">
            <v>68</v>
          </cell>
          <cell r="AA150">
            <v>11070.27027027027</v>
          </cell>
          <cell r="AB150">
            <v>1.2666666666666666</v>
          </cell>
          <cell r="AC150">
            <v>2.6333333333333333</v>
          </cell>
          <cell r="AD150">
            <v>60</v>
          </cell>
          <cell r="AE150">
            <v>71</v>
          </cell>
          <cell r="AF150">
            <v>11329.729729729728</v>
          </cell>
          <cell r="AG150">
            <v>0</v>
          </cell>
          <cell r="AI150">
            <v>689.51492592592592</v>
          </cell>
          <cell r="AJ150">
            <v>0.76025915732592586</v>
          </cell>
          <cell r="AK150">
            <v>8.6135307770548142</v>
          </cell>
          <cell r="AL150">
            <v>169.9449622312915</v>
          </cell>
          <cell r="AM150">
            <v>8.6135307770548142</v>
          </cell>
          <cell r="AN150">
            <v>169.9449622312915</v>
          </cell>
          <cell r="AQ150">
            <v>177.57</v>
          </cell>
          <cell r="AR150">
            <v>9</v>
          </cell>
          <cell r="AU150" t="str">
            <v>C</v>
          </cell>
        </row>
        <row r="151">
          <cell r="D151">
            <v>802434</v>
          </cell>
          <cell r="E151" t="str">
            <v>อ้อยตอ 1</v>
          </cell>
          <cell r="F151" t="str">
            <v>อ้อยตอ</v>
          </cell>
          <cell r="G151">
            <v>6.75</v>
          </cell>
          <cell r="H151">
            <v>242892</v>
          </cell>
          <cell r="I151" t="str">
            <v>SB-50</v>
          </cell>
          <cell r="J151" t="str">
            <v>เหนียว</v>
          </cell>
          <cell r="K151">
            <v>1.65</v>
          </cell>
          <cell r="L151">
            <v>7.6</v>
          </cell>
          <cell r="M151">
            <v>1.3</v>
          </cell>
          <cell r="N151">
            <v>2.9</v>
          </cell>
          <cell r="O151">
            <v>56</v>
          </cell>
          <cell r="P151">
            <v>56</v>
          </cell>
          <cell r="Q151">
            <v>10860.60606060606</v>
          </cell>
          <cell r="R151">
            <v>1.2</v>
          </cell>
          <cell r="S151">
            <v>2.8</v>
          </cell>
          <cell r="T151">
            <v>49</v>
          </cell>
          <cell r="U151">
            <v>55</v>
          </cell>
          <cell r="V151">
            <v>10084.848484848484</v>
          </cell>
          <cell r="W151">
            <v>1.4</v>
          </cell>
          <cell r="X151">
            <v>2.7</v>
          </cell>
          <cell r="Y151">
            <v>52</v>
          </cell>
          <cell r="Z151">
            <v>48</v>
          </cell>
          <cell r="AA151">
            <v>9696.9696969696961</v>
          </cell>
          <cell r="AB151">
            <v>1.3</v>
          </cell>
          <cell r="AC151">
            <v>2.7999999999999994</v>
          </cell>
          <cell r="AD151">
            <v>52.333333333333336</v>
          </cell>
          <cell r="AE151">
            <v>53</v>
          </cell>
          <cell r="AF151">
            <v>10214.141414141413</v>
          </cell>
          <cell r="AG151">
            <v>0</v>
          </cell>
          <cell r="AI151">
            <v>800.07199999999966</v>
          </cell>
          <cell r="AJ151">
            <v>0.85639706879999955</v>
          </cell>
          <cell r="AK151">
            <v>8.7473607673793889</v>
          </cell>
          <cell r="AL151">
            <v>59.044685179810877</v>
          </cell>
          <cell r="AM151">
            <v>8.7473607673793889</v>
          </cell>
          <cell r="AN151">
            <v>59.044685179810877</v>
          </cell>
          <cell r="AQ151">
            <v>54</v>
          </cell>
          <cell r="AR151">
            <v>8</v>
          </cell>
          <cell r="AU151" t="str">
            <v>C</v>
          </cell>
        </row>
        <row r="152">
          <cell r="D152">
            <v>802435</v>
          </cell>
          <cell r="E152" t="str">
            <v>อ้อยตอ 3</v>
          </cell>
          <cell r="F152" t="str">
            <v>อ้อยตอ</v>
          </cell>
          <cell r="G152">
            <v>25.43</v>
          </cell>
          <cell r="H152">
            <v>242893</v>
          </cell>
          <cell r="I152" t="str">
            <v>KK-3</v>
          </cell>
          <cell r="J152" t="str">
            <v>เหนียว</v>
          </cell>
          <cell r="K152">
            <v>1.85</v>
          </cell>
          <cell r="L152">
            <v>7.5666666666666664</v>
          </cell>
          <cell r="M152">
            <v>1.2</v>
          </cell>
          <cell r="N152">
            <v>2.6</v>
          </cell>
          <cell r="O152">
            <v>68</v>
          </cell>
          <cell r="P152">
            <v>76</v>
          </cell>
          <cell r="Q152">
            <v>12454.054054054053</v>
          </cell>
          <cell r="R152">
            <v>1.25</v>
          </cell>
          <cell r="S152">
            <v>2.7</v>
          </cell>
          <cell r="T152">
            <v>59</v>
          </cell>
          <cell r="U152">
            <v>67</v>
          </cell>
          <cell r="V152">
            <v>10897.297297297297</v>
          </cell>
          <cell r="W152">
            <v>1.2</v>
          </cell>
          <cell r="X152">
            <v>2.9</v>
          </cell>
          <cell r="Y152">
            <v>69</v>
          </cell>
          <cell r="Z152">
            <v>70</v>
          </cell>
          <cell r="AA152">
            <v>12021.621621621622</v>
          </cell>
          <cell r="AB152">
            <v>1.2166666666666668</v>
          </cell>
          <cell r="AC152">
            <v>2.7333333333333338</v>
          </cell>
          <cell r="AD152">
            <v>65.333333333333329</v>
          </cell>
          <cell r="AE152">
            <v>71</v>
          </cell>
          <cell r="AF152">
            <v>11790.990990990991</v>
          </cell>
          <cell r="AG152">
            <v>0</v>
          </cell>
          <cell r="AI152">
            <v>713.55337037037077</v>
          </cell>
          <cell r="AJ152">
            <v>0.78676394617037082</v>
          </cell>
          <cell r="AK152">
            <v>9.2767266013313634</v>
          </cell>
          <cell r="AL152">
            <v>235.90715747185658</v>
          </cell>
          <cell r="AM152">
            <v>9.2767266013313634</v>
          </cell>
          <cell r="AN152">
            <v>235.90715747185658</v>
          </cell>
          <cell r="AQ152">
            <v>228.87</v>
          </cell>
          <cell r="AR152">
            <v>9</v>
          </cell>
          <cell r="AU152" t="str">
            <v>C</v>
          </cell>
        </row>
        <row r="153">
          <cell r="D153">
            <v>802441</v>
          </cell>
          <cell r="E153" t="str">
            <v>อ้อยน้ำราด</v>
          </cell>
          <cell r="F153" t="str">
            <v>อ้อยปลูก</v>
          </cell>
          <cell r="G153">
            <v>10.86</v>
          </cell>
          <cell r="H153">
            <v>242923</v>
          </cell>
          <cell r="I153" t="str">
            <v>KK-3</v>
          </cell>
          <cell r="J153" t="str">
            <v>เหนียว</v>
          </cell>
          <cell r="K153">
            <v>1.85</v>
          </cell>
          <cell r="L153">
            <v>6.5666666666666664</v>
          </cell>
          <cell r="M153">
            <v>1.2</v>
          </cell>
          <cell r="N153">
            <v>2.8</v>
          </cell>
          <cell r="O153">
            <v>59</v>
          </cell>
          <cell r="P153">
            <v>58</v>
          </cell>
          <cell r="Q153">
            <v>10118.918918918918</v>
          </cell>
          <cell r="R153">
            <v>1.2</v>
          </cell>
          <cell r="S153">
            <v>2.6</v>
          </cell>
          <cell r="T153">
            <v>72</v>
          </cell>
          <cell r="U153">
            <v>69</v>
          </cell>
          <cell r="V153">
            <v>12194.594594594595</v>
          </cell>
          <cell r="W153">
            <v>1.2</v>
          </cell>
          <cell r="X153">
            <v>2.6</v>
          </cell>
          <cell r="Y153">
            <v>70</v>
          </cell>
          <cell r="Z153">
            <v>65</v>
          </cell>
          <cell r="AA153">
            <v>11675.675675675675</v>
          </cell>
          <cell r="AB153">
            <v>1.2</v>
          </cell>
          <cell r="AC153">
            <v>2.6666666666666665</v>
          </cell>
          <cell r="AD153">
            <v>67</v>
          </cell>
          <cell r="AE153">
            <v>64</v>
          </cell>
          <cell r="AF153">
            <v>11329.729729729728</v>
          </cell>
          <cell r="AG153">
            <v>0</v>
          </cell>
          <cell r="AI153">
            <v>669.86666666666656</v>
          </cell>
          <cell r="AJ153">
            <v>0.73859498666666656</v>
          </cell>
          <cell r="AK153">
            <v>8.3680815786666649</v>
          </cell>
          <cell r="AL153">
            <v>90.877365944319976</v>
          </cell>
          <cell r="AM153">
            <v>8.3680815786666649</v>
          </cell>
          <cell r="AN153">
            <v>90.877365944319976</v>
          </cell>
          <cell r="AQ153">
            <v>152.04</v>
          </cell>
          <cell r="AR153">
            <v>14</v>
          </cell>
          <cell r="AU153" t="str">
            <v>B</v>
          </cell>
        </row>
        <row r="154">
          <cell r="D154">
            <v>802444</v>
          </cell>
          <cell r="E154" t="str">
            <v>อ้อยตอ 3</v>
          </cell>
          <cell r="F154" t="str">
            <v>อ้อยตอ</v>
          </cell>
          <cell r="G154">
            <v>24.31</v>
          </cell>
          <cell r="H154">
            <v>242890</v>
          </cell>
          <cell r="I154" t="str">
            <v>KK-3</v>
          </cell>
          <cell r="J154" t="str">
            <v>เหนียว</v>
          </cell>
          <cell r="K154">
            <v>1.85</v>
          </cell>
          <cell r="L154">
            <v>7.666666666666667</v>
          </cell>
          <cell r="M154">
            <v>1.1499999999999999</v>
          </cell>
          <cell r="N154">
            <v>2.5</v>
          </cell>
          <cell r="O154">
            <v>56</v>
          </cell>
          <cell r="P154">
            <v>68</v>
          </cell>
          <cell r="Q154">
            <v>10724.324324324325</v>
          </cell>
          <cell r="R154">
            <v>1.3</v>
          </cell>
          <cell r="S154">
            <v>2.7</v>
          </cell>
          <cell r="T154">
            <v>66</v>
          </cell>
          <cell r="U154">
            <v>48</v>
          </cell>
          <cell r="V154">
            <v>9859.45945945946</v>
          </cell>
          <cell r="W154">
            <v>1.4</v>
          </cell>
          <cell r="X154">
            <v>2.6</v>
          </cell>
          <cell r="Y154">
            <v>58</v>
          </cell>
          <cell r="Z154">
            <v>62</v>
          </cell>
          <cell r="AA154">
            <v>10378.378378378378</v>
          </cell>
          <cell r="AB154">
            <v>1.2833333333333334</v>
          </cell>
          <cell r="AC154">
            <v>2.6</v>
          </cell>
          <cell r="AD154">
            <v>60</v>
          </cell>
          <cell r="AE154">
            <v>59.333333333333336</v>
          </cell>
          <cell r="AF154">
            <v>10320.720720720723</v>
          </cell>
          <cell r="AG154">
            <v>0</v>
          </cell>
          <cell r="AI154">
            <v>681.01366666666672</v>
          </cell>
          <cell r="AJ154">
            <v>0.75088566886666674</v>
          </cell>
          <cell r="AK154">
            <v>7.7496812815644471</v>
          </cell>
          <cell r="AL154">
            <v>188.39475195483169</v>
          </cell>
          <cell r="AM154">
            <v>7.7496812815644471</v>
          </cell>
          <cell r="AN154">
            <v>188.39475195483169</v>
          </cell>
          <cell r="AQ154">
            <v>194.48</v>
          </cell>
          <cell r="AR154">
            <v>8</v>
          </cell>
          <cell r="AU154" t="str">
            <v>C</v>
          </cell>
        </row>
        <row r="155">
          <cell r="D155">
            <v>802446</v>
          </cell>
          <cell r="E155" t="str">
            <v>อ้อยตอ 1</v>
          </cell>
          <cell r="F155" t="str">
            <v>อ้อยตอ</v>
          </cell>
          <cell r="G155">
            <v>14.29</v>
          </cell>
          <cell r="H155">
            <v>242909</v>
          </cell>
          <cell r="I155" t="str">
            <v>KK-3</v>
          </cell>
          <cell r="J155" t="str">
            <v>เหนียว</v>
          </cell>
          <cell r="K155">
            <v>1.65</v>
          </cell>
          <cell r="L155">
            <v>7.0333333333333332</v>
          </cell>
          <cell r="M155">
            <v>1.5</v>
          </cell>
          <cell r="N155">
            <v>2.6</v>
          </cell>
          <cell r="O155">
            <v>49</v>
          </cell>
          <cell r="P155">
            <v>56</v>
          </cell>
          <cell r="Q155">
            <v>10181.818181818182</v>
          </cell>
          <cell r="R155">
            <v>1.4</v>
          </cell>
          <cell r="S155">
            <v>2.5</v>
          </cell>
          <cell r="T155">
            <v>49</v>
          </cell>
          <cell r="U155">
            <v>52</v>
          </cell>
          <cell r="V155">
            <v>9793.939393939394</v>
          </cell>
          <cell r="W155">
            <v>1.5</v>
          </cell>
          <cell r="X155">
            <v>2.8</v>
          </cell>
          <cell r="Y155">
            <v>45</v>
          </cell>
          <cell r="Z155">
            <v>50</v>
          </cell>
          <cell r="AA155">
            <v>9212.121212121212</v>
          </cell>
          <cell r="AB155">
            <v>1.4666666666666668</v>
          </cell>
          <cell r="AC155">
            <v>2.6333333333333333</v>
          </cell>
          <cell r="AD155">
            <v>47.666666666666664</v>
          </cell>
          <cell r="AE155">
            <v>52.666666666666664</v>
          </cell>
          <cell r="AF155">
            <v>9729.2929292929293</v>
          </cell>
          <cell r="AG155">
            <v>0</v>
          </cell>
          <cell r="AI155">
            <v>798.38570370370383</v>
          </cell>
          <cell r="AJ155">
            <v>0.85459205724444465</v>
          </cell>
          <cell r="AK155">
            <v>8.3145764599782748</v>
          </cell>
          <cell r="AL155">
            <v>118.81529761308954</v>
          </cell>
          <cell r="AM155">
            <v>8.3145764599782748</v>
          </cell>
          <cell r="AN155">
            <v>118.81529761308954</v>
          </cell>
          <cell r="AQ155">
            <v>128.60999999999999</v>
          </cell>
          <cell r="AR155">
            <v>9</v>
          </cell>
          <cell r="AU155" t="str">
            <v>C</v>
          </cell>
        </row>
        <row r="156">
          <cell r="D156">
            <v>802447</v>
          </cell>
          <cell r="E156" t="str">
            <v>อ้อยตอ 1</v>
          </cell>
          <cell r="F156" t="str">
            <v>อ้อยตอ</v>
          </cell>
          <cell r="G156">
            <v>8.9700000000000006</v>
          </cell>
          <cell r="H156">
            <v>242909</v>
          </cell>
          <cell r="I156" t="str">
            <v>KK-3</v>
          </cell>
          <cell r="J156" t="str">
            <v>เหนียว</v>
          </cell>
          <cell r="K156">
            <v>1.65</v>
          </cell>
          <cell r="L156">
            <v>7.0333333333333332</v>
          </cell>
          <cell r="M156">
            <v>1.6</v>
          </cell>
          <cell r="N156">
            <v>2.6</v>
          </cell>
          <cell r="O156">
            <v>51</v>
          </cell>
          <cell r="P156">
            <v>56</v>
          </cell>
          <cell r="Q156">
            <v>10375.757575757576</v>
          </cell>
          <cell r="R156">
            <v>1.5</v>
          </cell>
          <cell r="S156">
            <v>2.8</v>
          </cell>
          <cell r="T156">
            <v>55</v>
          </cell>
          <cell r="U156">
            <v>50</v>
          </cell>
          <cell r="V156">
            <v>10181.818181818182</v>
          </cell>
          <cell r="W156">
            <v>1.4</v>
          </cell>
          <cell r="X156">
            <v>2.7</v>
          </cell>
          <cell r="Y156">
            <v>51</v>
          </cell>
          <cell r="Z156">
            <v>50</v>
          </cell>
          <cell r="AA156">
            <v>9793.939393939394</v>
          </cell>
          <cell r="AB156">
            <v>1.5</v>
          </cell>
          <cell r="AC156">
            <v>2.7000000000000006</v>
          </cell>
          <cell r="AD156">
            <v>52.333333333333336</v>
          </cell>
          <cell r="AE156">
            <v>52</v>
          </cell>
          <cell r="AF156">
            <v>10117.171717171717</v>
          </cell>
          <cell r="AG156">
            <v>0</v>
          </cell>
          <cell r="AI156">
            <v>858.39750000000049</v>
          </cell>
          <cell r="AJ156">
            <v>0.94646908350000059</v>
          </cell>
          <cell r="AK156">
            <v>9.5755902427636421</v>
          </cell>
          <cell r="AL156">
            <v>85.893044477589882</v>
          </cell>
          <cell r="AM156">
            <v>9.5755902427636421</v>
          </cell>
          <cell r="AN156">
            <v>85.893044477589882</v>
          </cell>
          <cell r="AQ156">
            <v>80.73</v>
          </cell>
          <cell r="AR156">
            <v>9</v>
          </cell>
          <cell r="AU156" t="str">
            <v>C</v>
          </cell>
        </row>
        <row r="157">
          <cell r="D157">
            <v>802467</v>
          </cell>
          <cell r="E157" t="str">
            <v>อ้อยตอ 1</v>
          </cell>
          <cell r="F157" t="str">
            <v>อ้อยตอ</v>
          </cell>
          <cell r="G157">
            <v>13.8</v>
          </cell>
          <cell r="H157">
            <v>242889</v>
          </cell>
          <cell r="I157" t="str">
            <v>SB-50</v>
          </cell>
          <cell r="J157" t="str">
            <v>เหนียว</v>
          </cell>
          <cell r="K157">
            <v>1.65</v>
          </cell>
          <cell r="L157">
            <v>7.7</v>
          </cell>
          <cell r="M157">
            <v>1.4</v>
          </cell>
          <cell r="N157">
            <v>2.8</v>
          </cell>
          <cell r="O157">
            <v>44</v>
          </cell>
          <cell r="P157">
            <v>52</v>
          </cell>
          <cell r="Q157">
            <v>9309.0909090909099</v>
          </cell>
          <cell r="R157">
            <v>1.5</v>
          </cell>
          <cell r="S157">
            <v>2.8</v>
          </cell>
          <cell r="T157">
            <v>52</v>
          </cell>
          <cell r="U157">
            <v>49</v>
          </cell>
          <cell r="V157">
            <v>9793.939393939394</v>
          </cell>
          <cell r="W157">
            <v>1.4</v>
          </cell>
          <cell r="X157">
            <v>2.9</v>
          </cell>
          <cell r="Y157">
            <v>56</v>
          </cell>
          <cell r="Z157">
            <v>63</v>
          </cell>
          <cell r="AA157">
            <v>11539.39393939394</v>
          </cell>
          <cell r="AB157">
            <v>1.4333333333333333</v>
          </cell>
          <cell r="AC157">
            <v>2.8333333333333335</v>
          </cell>
          <cell r="AD157">
            <v>50.666666666666664</v>
          </cell>
          <cell r="AE157">
            <v>54.666666666666664</v>
          </cell>
          <cell r="AF157">
            <v>10214.141414141415</v>
          </cell>
          <cell r="AG157">
            <v>0</v>
          </cell>
          <cell r="AI157">
            <v>903.2587962962964</v>
          </cell>
          <cell r="AJ157">
            <v>0.95302835597222224</v>
          </cell>
          <cell r="AK157">
            <v>9.7343663995869836</v>
          </cell>
          <cell r="AL157">
            <v>134.33425631430038</v>
          </cell>
          <cell r="AM157">
            <v>9.7343663995869836</v>
          </cell>
          <cell r="AN157">
            <v>134.33425631430038</v>
          </cell>
          <cell r="AQ157">
            <v>138</v>
          </cell>
          <cell r="AR157">
            <v>10</v>
          </cell>
          <cell r="AU157" t="str">
            <v>B</v>
          </cell>
        </row>
        <row r="158">
          <cell r="D158">
            <v>802479</v>
          </cell>
          <cell r="E158" t="str">
            <v>อ้อยน้ำราด</v>
          </cell>
          <cell r="F158" t="str">
            <v>อ้อยปลูก</v>
          </cell>
          <cell r="G158">
            <v>18.98</v>
          </cell>
          <cell r="H158">
            <v>242929</v>
          </cell>
          <cell r="I158" t="str">
            <v>PK-3</v>
          </cell>
          <cell r="J158" t="str">
            <v>เหนียว</v>
          </cell>
          <cell r="K158">
            <v>1.85</v>
          </cell>
          <cell r="L158">
            <v>6.3666666666666663</v>
          </cell>
          <cell r="M158">
            <v>1.5</v>
          </cell>
          <cell r="N158">
            <v>2.9</v>
          </cell>
          <cell r="O158">
            <v>49</v>
          </cell>
          <cell r="P158">
            <v>51</v>
          </cell>
          <cell r="Q158">
            <v>8648.6486486486483</v>
          </cell>
          <cell r="R158">
            <v>1.5</v>
          </cell>
          <cell r="S158">
            <v>2.9</v>
          </cell>
          <cell r="T158">
            <v>51</v>
          </cell>
          <cell r="U158">
            <v>56</v>
          </cell>
          <cell r="V158">
            <v>9254.0540540540533</v>
          </cell>
          <cell r="W158">
            <v>1.55</v>
          </cell>
          <cell r="X158">
            <v>2.9</v>
          </cell>
          <cell r="Y158">
            <v>56</v>
          </cell>
          <cell r="Z158">
            <v>62</v>
          </cell>
          <cell r="AA158">
            <v>10205.405405405405</v>
          </cell>
          <cell r="AB158">
            <v>1.5166666666666666</v>
          </cell>
          <cell r="AC158">
            <v>2.9</v>
          </cell>
          <cell r="AD158">
            <v>52</v>
          </cell>
          <cell r="AE158">
            <v>56.333333333333336</v>
          </cell>
          <cell r="AF158">
            <v>9369.3693693693695</v>
          </cell>
          <cell r="AG158">
            <v>0</v>
          </cell>
          <cell r="AI158">
            <v>1001.2805833333334</v>
          </cell>
          <cell r="AJ158">
            <v>1.0564511434749999</v>
          </cell>
          <cell r="AK158">
            <v>9.8982809839099097</v>
          </cell>
          <cell r="AL158">
            <v>187.86937307461008</v>
          </cell>
          <cell r="AM158">
            <v>9.8982809839099097</v>
          </cell>
          <cell r="AN158">
            <v>187.86937307461008</v>
          </cell>
          <cell r="AQ158">
            <v>284.7</v>
          </cell>
          <cell r="AR158">
            <v>15</v>
          </cell>
          <cell r="AU158" t="str">
            <v>B</v>
          </cell>
        </row>
        <row r="159">
          <cell r="D159">
            <v>802480</v>
          </cell>
          <cell r="E159" t="str">
            <v>อ้อยน้ำราด</v>
          </cell>
          <cell r="F159" t="str">
            <v>อ้อยปลูก</v>
          </cell>
          <cell r="G159">
            <v>30.51</v>
          </cell>
          <cell r="H159">
            <v>242922</v>
          </cell>
          <cell r="I159" t="str">
            <v>PK-3</v>
          </cell>
          <cell r="J159" t="str">
            <v>เหนียว</v>
          </cell>
          <cell r="K159">
            <v>1.85</v>
          </cell>
          <cell r="L159">
            <v>6.6</v>
          </cell>
          <cell r="M159">
            <v>1.6</v>
          </cell>
          <cell r="N159">
            <v>2.9</v>
          </cell>
          <cell r="O159">
            <v>59</v>
          </cell>
          <cell r="P159">
            <v>66</v>
          </cell>
          <cell r="Q159">
            <v>10810.81081081081</v>
          </cell>
          <cell r="R159">
            <v>1.7</v>
          </cell>
          <cell r="S159">
            <v>2.9</v>
          </cell>
          <cell r="T159">
            <v>56</v>
          </cell>
          <cell r="U159">
            <v>63</v>
          </cell>
          <cell r="V159">
            <v>10291.891891891892</v>
          </cell>
          <cell r="W159">
            <v>1.5</v>
          </cell>
          <cell r="X159">
            <v>2.9</v>
          </cell>
          <cell r="Y159">
            <v>48</v>
          </cell>
          <cell r="Z159">
            <v>55</v>
          </cell>
          <cell r="AA159">
            <v>8908.1081081081084</v>
          </cell>
          <cell r="AB159">
            <v>1.5999999999999999</v>
          </cell>
          <cell r="AC159">
            <v>2.9</v>
          </cell>
          <cell r="AD159">
            <v>54.333333333333336</v>
          </cell>
          <cell r="AE159">
            <v>61.333333333333336</v>
          </cell>
          <cell r="AF159">
            <v>10003.603603603602</v>
          </cell>
          <cell r="AG159">
            <v>0</v>
          </cell>
          <cell r="AI159">
            <v>1056.296</v>
          </cell>
          <cell r="AJ159">
            <v>1.1646719696000001</v>
          </cell>
          <cell r="AK159">
            <v>11.650916712106666</v>
          </cell>
          <cell r="AL159">
            <v>355.46946888637439</v>
          </cell>
          <cell r="AM159">
            <v>11.650916712106666</v>
          </cell>
          <cell r="AN159">
            <v>355.46946888637439</v>
          </cell>
          <cell r="AQ159">
            <v>457.65000000000003</v>
          </cell>
          <cell r="AR159">
            <v>15</v>
          </cell>
          <cell r="AU159" t="str">
            <v>B</v>
          </cell>
        </row>
        <row r="160">
          <cell r="D160">
            <v>802481</v>
          </cell>
          <cell r="E160" t="str">
            <v>อ้อยตอ 2</v>
          </cell>
          <cell r="F160" t="str">
            <v>อ้อยตอ</v>
          </cell>
          <cell r="G160">
            <v>28.26</v>
          </cell>
          <cell r="H160">
            <v>242893</v>
          </cell>
          <cell r="I160" t="str">
            <v>KK-3/PK3</v>
          </cell>
          <cell r="J160" t="str">
            <v>เหนียว</v>
          </cell>
          <cell r="K160">
            <v>1.65</v>
          </cell>
          <cell r="L160">
            <v>7.5666666666666664</v>
          </cell>
          <cell r="M160">
            <v>1.3</v>
          </cell>
          <cell r="N160">
            <v>2.8</v>
          </cell>
          <cell r="O160">
            <v>50</v>
          </cell>
          <cell r="P160">
            <v>47</v>
          </cell>
          <cell r="Q160">
            <v>9406.060606060606</v>
          </cell>
          <cell r="R160">
            <v>1.2</v>
          </cell>
          <cell r="S160">
            <v>2.7</v>
          </cell>
          <cell r="T160">
            <v>65</v>
          </cell>
          <cell r="U160">
            <v>53</v>
          </cell>
          <cell r="V160">
            <v>11442.424242424242</v>
          </cell>
          <cell r="W160">
            <v>1.4</v>
          </cell>
          <cell r="X160">
            <v>2.8</v>
          </cell>
          <cell r="Y160">
            <v>49</v>
          </cell>
          <cell r="Z160">
            <v>48</v>
          </cell>
          <cell r="AA160">
            <v>9406.060606060606</v>
          </cell>
          <cell r="AB160">
            <v>1.3</v>
          </cell>
          <cell r="AC160">
            <v>2.7666666666666671</v>
          </cell>
          <cell r="AD160">
            <v>54.666666666666664</v>
          </cell>
          <cell r="AE160">
            <v>49.333333333333336</v>
          </cell>
          <cell r="AF160">
            <v>10084.848484848486</v>
          </cell>
          <cell r="AG160">
            <v>0</v>
          </cell>
          <cell r="AI160">
            <v>781.1360555555558</v>
          </cell>
          <cell r="AJ160">
            <v>0.82417665221666692</v>
          </cell>
          <cell r="AK160">
            <v>8.3116966623547501</v>
          </cell>
          <cell r="AL160">
            <v>234.88854767814524</v>
          </cell>
          <cell r="AM160">
            <v>8.3116966623547501</v>
          </cell>
          <cell r="AN160">
            <v>234.88854767814524</v>
          </cell>
          <cell r="AQ160">
            <v>254.34</v>
          </cell>
          <cell r="AR160">
            <v>9</v>
          </cell>
          <cell r="AU160" t="str">
            <v>C</v>
          </cell>
        </row>
        <row r="161">
          <cell r="D161">
            <v>802483</v>
          </cell>
          <cell r="E161" t="str">
            <v>อ้อยน้ำราด</v>
          </cell>
          <cell r="F161" t="str">
            <v>อ้อยปลูก</v>
          </cell>
          <cell r="G161">
            <v>4.5</v>
          </cell>
          <cell r="H161">
            <v>242923</v>
          </cell>
          <cell r="I161" t="str">
            <v>PK-3</v>
          </cell>
          <cell r="J161" t="str">
            <v>เหนียว</v>
          </cell>
          <cell r="K161">
            <v>1.85</v>
          </cell>
          <cell r="L161">
            <v>6.5666666666666664</v>
          </cell>
          <cell r="M161">
            <v>1.2</v>
          </cell>
          <cell r="N161">
            <v>2.9</v>
          </cell>
          <cell r="O161">
            <v>54</v>
          </cell>
          <cell r="P161">
            <v>50</v>
          </cell>
          <cell r="Q161">
            <v>8994.594594594595</v>
          </cell>
          <cell r="R161">
            <v>1.2</v>
          </cell>
          <cell r="S161">
            <v>2.8</v>
          </cell>
          <cell r="T161">
            <v>49</v>
          </cell>
          <cell r="U161">
            <v>53</v>
          </cell>
          <cell r="V161">
            <v>8821.6216216216217</v>
          </cell>
          <cell r="W161">
            <v>1.1000000000000001</v>
          </cell>
          <cell r="X161">
            <v>2.9</v>
          </cell>
          <cell r="Y161">
            <v>59</v>
          </cell>
          <cell r="Z161">
            <v>56</v>
          </cell>
          <cell r="AA161">
            <v>9945.9459459459467</v>
          </cell>
          <cell r="AB161">
            <v>1.1666666666666667</v>
          </cell>
          <cell r="AC161">
            <v>2.8666666666666667</v>
          </cell>
          <cell r="AD161">
            <v>54</v>
          </cell>
          <cell r="AE161">
            <v>53</v>
          </cell>
          <cell r="AF161">
            <v>9254.0540540540551</v>
          </cell>
          <cell r="AG161">
            <v>0</v>
          </cell>
          <cell r="AI161">
            <v>752.61148148148152</v>
          </cell>
          <cell r="AJ161">
            <v>0.80559532977777781</v>
          </cell>
          <cell r="AK161">
            <v>7.4550227274570577</v>
          </cell>
          <cell r="AL161">
            <v>33.547602273556762</v>
          </cell>
          <cell r="AM161">
            <v>7.4550227274570577</v>
          </cell>
          <cell r="AN161">
            <v>33.547602273556762</v>
          </cell>
          <cell r="AQ161">
            <v>54</v>
          </cell>
          <cell r="AR161">
            <v>12</v>
          </cell>
          <cell r="AU161" t="str">
            <v>C</v>
          </cell>
        </row>
        <row r="162">
          <cell r="D162">
            <v>802484</v>
          </cell>
          <cell r="E162" t="str">
            <v>อ้อยน้ำราด</v>
          </cell>
          <cell r="F162" t="str">
            <v>อ้อยปลูก</v>
          </cell>
          <cell r="G162">
            <v>5.26</v>
          </cell>
          <cell r="H162">
            <v>242923</v>
          </cell>
          <cell r="I162" t="str">
            <v>PK-3</v>
          </cell>
          <cell r="J162" t="str">
            <v>เหนียว</v>
          </cell>
          <cell r="K162">
            <v>1.85</v>
          </cell>
          <cell r="L162">
            <v>6.5666666666666664</v>
          </cell>
          <cell r="M162">
            <v>1.2</v>
          </cell>
          <cell r="N162">
            <v>2.9</v>
          </cell>
          <cell r="O162">
            <v>45</v>
          </cell>
          <cell r="P162">
            <v>51</v>
          </cell>
          <cell r="Q162">
            <v>8302.7027027027034</v>
          </cell>
          <cell r="R162">
            <v>1.3</v>
          </cell>
          <cell r="S162">
            <v>2.9</v>
          </cell>
          <cell r="T162">
            <v>57</v>
          </cell>
          <cell r="U162">
            <v>62</v>
          </cell>
          <cell r="V162">
            <v>10291.891891891892</v>
          </cell>
          <cell r="W162">
            <v>1.2</v>
          </cell>
          <cell r="X162">
            <v>2.9</v>
          </cell>
          <cell r="Y162">
            <v>55</v>
          </cell>
          <cell r="Z162">
            <v>58</v>
          </cell>
          <cell r="AA162">
            <v>9772.9729729729734</v>
          </cell>
          <cell r="AB162">
            <v>1.2333333333333334</v>
          </cell>
          <cell r="AC162">
            <v>2.9</v>
          </cell>
          <cell r="AD162">
            <v>52.333333333333336</v>
          </cell>
          <cell r="AE162">
            <v>57</v>
          </cell>
          <cell r="AF162">
            <v>9455.8558558558561</v>
          </cell>
          <cell r="AG162">
            <v>0</v>
          </cell>
          <cell r="AI162">
            <v>814.22816666666677</v>
          </cell>
          <cell r="AJ162">
            <v>0.87154982960000005</v>
          </cell>
          <cell r="AK162">
            <v>8.2412495598933351</v>
          </cell>
          <cell r="AL162">
            <v>43.348972685038937</v>
          </cell>
          <cell r="AM162">
            <v>8.2412495598933351</v>
          </cell>
          <cell r="AN162">
            <v>43.348972685038937</v>
          </cell>
          <cell r="AQ162">
            <v>63.12</v>
          </cell>
          <cell r="AR162">
            <v>12</v>
          </cell>
          <cell r="AU162" t="str">
            <v>C</v>
          </cell>
        </row>
        <row r="163">
          <cell r="D163">
            <v>802555</v>
          </cell>
          <cell r="E163" t="str">
            <v>อ้อยตอ 2</v>
          </cell>
          <cell r="F163" t="str">
            <v>อ้อยตอ</v>
          </cell>
          <cell r="G163">
            <v>28.09</v>
          </cell>
          <cell r="H163">
            <v>242912</v>
          </cell>
          <cell r="I163" t="str">
            <v>KK-3</v>
          </cell>
          <cell r="J163" t="str">
            <v xml:space="preserve">ทราย </v>
          </cell>
          <cell r="K163">
            <v>1.65</v>
          </cell>
          <cell r="L163">
            <v>6.9333333333333336</v>
          </cell>
          <cell r="M163">
            <v>1.2</v>
          </cell>
          <cell r="N163">
            <v>2.9</v>
          </cell>
          <cell r="O163">
            <v>61</v>
          </cell>
          <cell r="P163">
            <v>35</v>
          </cell>
          <cell r="Q163">
            <v>9309.0909090909099</v>
          </cell>
          <cell r="R163">
            <v>1.1000000000000001</v>
          </cell>
          <cell r="S163">
            <v>2.6</v>
          </cell>
          <cell r="T163">
            <v>24</v>
          </cell>
          <cell r="U163">
            <v>48</v>
          </cell>
          <cell r="V163">
            <v>6981.818181818182</v>
          </cell>
          <cell r="W163">
            <v>1.27</v>
          </cell>
          <cell r="X163">
            <v>2</v>
          </cell>
          <cell r="Y163">
            <v>35</v>
          </cell>
          <cell r="Z163">
            <v>40</v>
          </cell>
          <cell r="AA163">
            <v>7272.727272727273</v>
          </cell>
          <cell r="AB163">
            <v>1.19</v>
          </cell>
          <cell r="AC163">
            <v>2.5</v>
          </cell>
          <cell r="AD163">
            <v>40</v>
          </cell>
          <cell r="AE163">
            <v>41</v>
          </cell>
          <cell r="AF163">
            <v>7854.545454545455</v>
          </cell>
          <cell r="AG163">
            <v>0</v>
          </cell>
          <cell r="AI163">
            <v>583.84375</v>
          </cell>
          <cell r="AJ163">
            <v>0.61601354062499991</v>
          </cell>
          <cell r="AK163">
            <v>4.8385063554545447</v>
          </cell>
          <cell r="AL163">
            <v>135.91364352471817</v>
          </cell>
          <cell r="AM163">
            <v>4.8385063554545447</v>
          </cell>
          <cell r="AN163">
            <v>135.91364352471817</v>
          </cell>
          <cell r="AO163">
            <v>56.18</v>
          </cell>
          <cell r="AP163">
            <v>2</v>
          </cell>
          <cell r="AQ163">
            <v>252.81</v>
          </cell>
          <cell r="AR163">
            <v>9</v>
          </cell>
          <cell r="AU163" t="str">
            <v>C</v>
          </cell>
        </row>
        <row r="164">
          <cell r="D164">
            <v>802557</v>
          </cell>
          <cell r="E164" t="str">
            <v>อ้อยตอ 2</v>
          </cell>
          <cell r="F164" t="str">
            <v>อ้อยตอ</v>
          </cell>
          <cell r="G164">
            <v>23.18</v>
          </cell>
          <cell r="H164">
            <v>242914</v>
          </cell>
          <cell r="I164" t="str">
            <v>KK-3</v>
          </cell>
          <cell r="J164" t="str">
            <v xml:space="preserve">ทราย </v>
          </cell>
          <cell r="K164">
            <v>1.65</v>
          </cell>
          <cell r="L164">
            <v>6.8666666666666663</v>
          </cell>
          <cell r="M164">
            <v>1.8</v>
          </cell>
          <cell r="N164">
            <v>3</v>
          </cell>
          <cell r="O164">
            <v>44</v>
          </cell>
          <cell r="P164">
            <v>54</v>
          </cell>
          <cell r="Q164">
            <v>9503.0303030303039</v>
          </cell>
          <cell r="R164">
            <v>2</v>
          </cell>
          <cell r="S164">
            <v>2.6</v>
          </cell>
          <cell r="T164">
            <v>46</v>
          </cell>
          <cell r="U164">
            <v>70</v>
          </cell>
          <cell r="V164">
            <v>11248.484848484848</v>
          </cell>
          <cell r="W164">
            <v>2.1</v>
          </cell>
          <cell r="X164">
            <v>3.1</v>
          </cell>
          <cell r="Y164">
            <v>50</v>
          </cell>
          <cell r="Z164">
            <v>69</v>
          </cell>
          <cell r="AA164">
            <v>11539.39393939394</v>
          </cell>
          <cell r="AB164">
            <v>1.9666666666666668</v>
          </cell>
          <cell r="AC164">
            <v>2.9</v>
          </cell>
          <cell r="AD164">
            <v>46.666666666666664</v>
          </cell>
          <cell r="AE164">
            <v>64.333333333333329</v>
          </cell>
          <cell r="AF164">
            <v>10763.636363636364</v>
          </cell>
          <cell r="AG164">
            <v>0</v>
          </cell>
          <cell r="AI164">
            <v>1298.3638333333336</v>
          </cell>
          <cell r="AJ164">
            <v>1.3699036805500002</v>
          </cell>
          <cell r="AK164">
            <v>14.745145070647276</v>
          </cell>
          <cell r="AL164">
            <v>341.79246273760384</v>
          </cell>
          <cell r="AM164">
            <v>14.745145070647276</v>
          </cell>
          <cell r="AN164">
            <v>341.79246273760384</v>
          </cell>
          <cell r="AO164">
            <v>46.36</v>
          </cell>
          <cell r="AP164">
            <v>2</v>
          </cell>
          <cell r="AQ164">
            <v>185.44</v>
          </cell>
          <cell r="AR164">
            <v>8</v>
          </cell>
          <cell r="AU164" t="str">
            <v>C</v>
          </cell>
        </row>
        <row r="165">
          <cell r="D165">
            <v>812551</v>
          </cell>
          <cell r="E165" t="str">
            <v>อ้อยตอ 2</v>
          </cell>
          <cell r="F165" t="str">
            <v>อ้อยตอ</v>
          </cell>
          <cell r="G165">
            <v>15.78</v>
          </cell>
          <cell r="H165">
            <v>242891</v>
          </cell>
          <cell r="I165" t="str">
            <v>UT-15</v>
          </cell>
          <cell r="J165" t="str">
            <v>เหนียว</v>
          </cell>
          <cell r="K165">
            <v>1.65</v>
          </cell>
          <cell r="L165">
            <v>7.6333333333333337</v>
          </cell>
          <cell r="M165">
            <v>2</v>
          </cell>
          <cell r="N165">
            <v>3</v>
          </cell>
          <cell r="O165">
            <v>64</v>
          </cell>
          <cell r="P165">
            <v>68</v>
          </cell>
          <cell r="Q165">
            <v>12800</v>
          </cell>
          <cell r="R165">
            <v>2</v>
          </cell>
          <cell r="S165">
            <v>2.6</v>
          </cell>
          <cell r="T165">
            <v>66</v>
          </cell>
          <cell r="U165">
            <v>60</v>
          </cell>
          <cell r="V165">
            <v>12218.181818181818</v>
          </cell>
          <cell r="W165">
            <v>1.9</v>
          </cell>
          <cell r="X165">
            <v>2.9</v>
          </cell>
          <cell r="Y165">
            <v>64</v>
          </cell>
          <cell r="Z165">
            <v>68</v>
          </cell>
          <cell r="AA165">
            <v>12800</v>
          </cell>
          <cell r="AB165">
            <v>1.9666666666666668</v>
          </cell>
          <cell r="AC165">
            <v>2.8333333333333335</v>
          </cell>
          <cell r="AD165">
            <v>64.666666666666671</v>
          </cell>
          <cell r="AE165">
            <v>65.333333333333329</v>
          </cell>
          <cell r="AF165">
            <v>12606.060606060606</v>
          </cell>
          <cell r="AG165">
            <v>0</v>
          </cell>
          <cell r="AI165">
            <v>1239.3550925925929</v>
          </cell>
          <cell r="AJ165">
            <v>1.3076435581944448</v>
          </cell>
          <cell r="AK165">
            <v>16.484233945723911</v>
          </cell>
          <cell r="AL165">
            <v>260.1212116635233</v>
          </cell>
          <cell r="AM165">
            <v>16.484233945723911</v>
          </cell>
          <cell r="AN165">
            <v>260.1212116635233</v>
          </cell>
          <cell r="AO165">
            <v>63.12</v>
          </cell>
          <cell r="AP165">
            <v>4</v>
          </cell>
          <cell r="AQ165">
            <v>173.57999999999998</v>
          </cell>
          <cell r="AR165">
            <v>11</v>
          </cell>
          <cell r="AU165" t="str">
            <v>B</v>
          </cell>
        </row>
        <row r="166">
          <cell r="D166">
            <v>812552</v>
          </cell>
          <cell r="E166" t="str">
            <v>อ้อยน้ำราด</v>
          </cell>
          <cell r="F166" t="str">
            <v>อ้อยปลูก</v>
          </cell>
          <cell r="G166">
            <v>13.53</v>
          </cell>
          <cell r="H166">
            <v>242933</v>
          </cell>
          <cell r="I166" t="str">
            <v>PK-3</v>
          </cell>
          <cell r="J166" t="str">
            <v>เหนียว</v>
          </cell>
          <cell r="K166">
            <v>1.85</v>
          </cell>
          <cell r="L166">
            <v>6.2333333333333334</v>
          </cell>
          <cell r="M166">
            <v>2.1</v>
          </cell>
          <cell r="N166">
            <v>3.1</v>
          </cell>
          <cell r="O166">
            <v>66</v>
          </cell>
          <cell r="P166">
            <v>57</v>
          </cell>
          <cell r="Q166">
            <v>10637.837837837838</v>
          </cell>
          <cell r="R166">
            <v>2</v>
          </cell>
          <cell r="S166">
            <v>3</v>
          </cell>
          <cell r="T166">
            <v>58</v>
          </cell>
          <cell r="U166">
            <v>72</v>
          </cell>
          <cell r="V166">
            <v>11243.243243243243</v>
          </cell>
          <cell r="W166">
            <v>2.1</v>
          </cell>
          <cell r="X166">
            <v>2.8</v>
          </cell>
          <cell r="Y166">
            <v>52</v>
          </cell>
          <cell r="Z166">
            <v>49</v>
          </cell>
          <cell r="AA166">
            <v>8735.135135135135</v>
          </cell>
          <cell r="AB166">
            <v>2.0666666666666664</v>
          </cell>
          <cell r="AC166">
            <v>2.9666666666666663</v>
          </cell>
          <cell r="AD166">
            <v>58.666666666666664</v>
          </cell>
          <cell r="AE166">
            <v>59.333333333333336</v>
          </cell>
          <cell r="AF166">
            <v>10205.405405405405</v>
          </cell>
          <cell r="AG166">
            <v>0</v>
          </cell>
          <cell r="AI166">
            <v>1427.8335925925919</v>
          </cell>
          <cell r="AJ166">
            <v>1.5283530775111103</v>
          </cell>
          <cell r="AK166">
            <v>15.597462758599871</v>
          </cell>
          <cell r="AL166">
            <v>211.03367112385624</v>
          </cell>
          <cell r="AM166">
            <v>15.597462758599871</v>
          </cell>
          <cell r="AN166">
            <v>211.03367112385624</v>
          </cell>
          <cell r="AO166">
            <v>40.589999999999996</v>
          </cell>
          <cell r="AP166">
            <v>3</v>
          </cell>
          <cell r="AQ166">
            <v>135.29999999999998</v>
          </cell>
          <cell r="AR166">
            <v>10</v>
          </cell>
          <cell r="AU166" t="str">
            <v>C</v>
          </cell>
        </row>
        <row r="167">
          <cell r="D167">
            <v>812554</v>
          </cell>
          <cell r="E167" t="str">
            <v>อ้อยน้ำราด</v>
          </cell>
          <cell r="F167" t="str">
            <v>อ้อยปลูก</v>
          </cell>
          <cell r="G167">
            <v>18.14</v>
          </cell>
          <cell r="H167">
            <v>242951</v>
          </cell>
          <cell r="I167" t="str">
            <v>KK-3</v>
          </cell>
          <cell r="J167" t="str">
            <v>เหนียว</v>
          </cell>
          <cell r="K167">
            <v>1.85</v>
          </cell>
          <cell r="L167">
            <v>5.6333333333333337</v>
          </cell>
          <cell r="M167">
            <v>1.5</v>
          </cell>
          <cell r="N167">
            <v>2.4</v>
          </cell>
          <cell r="O167">
            <v>53</v>
          </cell>
          <cell r="P167">
            <v>39</v>
          </cell>
          <cell r="Q167">
            <v>7956.7567567567567</v>
          </cell>
          <cell r="R167">
            <v>1.7</v>
          </cell>
          <cell r="S167">
            <v>2.6</v>
          </cell>
          <cell r="T167">
            <v>66</v>
          </cell>
          <cell r="U167">
            <v>45</v>
          </cell>
          <cell r="V167">
            <v>9600</v>
          </cell>
          <cell r="W167">
            <v>1.2</v>
          </cell>
          <cell r="X167">
            <v>2.4</v>
          </cell>
          <cell r="Y167">
            <v>81</v>
          </cell>
          <cell r="Z167">
            <v>48</v>
          </cell>
          <cell r="AA167">
            <v>11156.756756756757</v>
          </cell>
          <cell r="AB167">
            <v>1.4666666666666668</v>
          </cell>
          <cell r="AC167">
            <v>2.4666666666666668</v>
          </cell>
          <cell r="AD167">
            <v>66.666666666666671</v>
          </cell>
          <cell r="AE167">
            <v>44</v>
          </cell>
          <cell r="AF167">
            <v>9571.1711711711705</v>
          </cell>
          <cell r="AG167">
            <v>0</v>
          </cell>
          <cell r="AI167">
            <v>700.5223703703706</v>
          </cell>
          <cell r="AJ167">
            <v>0.73912115297777792</v>
          </cell>
          <cell r="AK167">
            <v>7.0742550713837042</v>
          </cell>
          <cell r="AL167">
            <v>128.32698699490041</v>
          </cell>
          <cell r="AM167">
            <v>7.0742550713837042</v>
          </cell>
          <cell r="AN167">
            <v>128.32698699490041</v>
          </cell>
          <cell r="AO167">
            <v>36.28</v>
          </cell>
          <cell r="AP167">
            <v>2</v>
          </cell>
          <cell r="AQ167">
            <v>181.4</v>
          </cell>
          <cell r="AR167">
            <v>10</v>
          </cell>
          <cell r="AU167" t="str">
            <v>C</v>
          </cell>
        </row>
        <row r="168">
          <cell r="D168" t="str">
            <v>812559/1</v>
          </cell>
          <cell r="E168" t="str">
            <v>อ้อยน้ำราด</v>
          </cell>
          <cell r="F168" t="str">
            <v>อ้อยปลูก</v>
          </cell>
          <cell r="G168">
            <v>8.0299999999999994</v>
          </cell>
          <cell r="H168">
            <v>242933</v>
          </cell>
          <cell r="I168" t="str">
            <v>PK-3</v>
          </cell>
          <cell r="J168" t="str">
            <v>เหนียว</v>
          </cell>
          <cell r="K168">
            <v>1.85</v>
          </cell>
          <cell r="L168">
            <v>6.2333333333333334</v>
          </cell>
          <cell r="M168">
            <v>1.48</v>
          </cell>
          <cell r="N168">
            <v>2.9</v>
          </cell>
          <cell r="O168">
            <v>42</v>
          </cell>
          <cell r="P168">
            <v>35</v>
          </cell>
          <cell r="Q168">
            <v>6659.4594594594591</v>
          </cell>
          <cell r="R168">
            <v>1.6</v>
          </cell>
          <cell r="S168">
            <v>3</v>
          </cell>
          <cell r="T168">
            <v>58</v>
          </cell>
          <cell r="U168">
            <v>41</v>
          </cell>
          <cell r="V168">
            <v>8562.1621621621616</v>
          </cell>
          <cell r="W168">
            <v>1.7</v>
          </cell>
          <cell r="X168">
            <v>3</v>
          </cell>
          <cell r="Y168">
            <v>54</v>
          </cell>
          <cell r="Z168">
            <v>53</v>
          </cell>
          <cell r="AA168">
            <v>9254.0540540540533</v>
          </cell>
          <cell r="AB168">
            <v>1.5933333333333335</v>
          </cell>
          <cell r="AC168">
            <v>2.9666666666666668</v>
          </cell>
          <cell r="AD168">
            <v>51.333333333333336</v>
          </cell>
          <cell r="AE168">
            <v>43</v>
          </cell>
          <cell r="AF168">
            <v>8158.5585585585577</v>
          </cell>
          <cell r="AG168">
            <v>0</v>
          </cell>
          <cell r="AI168">
            <v>1100.813640740741</v>
          </cell>
          <cell r="AJ168">
            <v>1.2137571202807409</v>
          </cell>
          <cell r="AK168">
            <v>9.9025085416778271</v>
          </cell>
          <cell r="AL168">
            <v>79.517143589672941</v>
          </cell>
          <cell r="AM168">
            <v>9.9025085416778271</v>
          </cell>
          <cell r="AN168">
            <v>79.517143589672941</v>
          </cell>
          <cell r="AO168">
            <v>16.059999999999999</v>
          </cell>
          <cell r="AP168">
            <v>2</v>
          </cell>
          <cell r="AQ168">
            <v>80.3</v>
          </cell>
          <cell r="AR168">
            <v>10</v>
          </cell>
          <cell r="AU168" t="str">
            <v>C</v>
          </cell>
        </row>
        <row r="169">
          <cell r="D169">
            <v>804601</v>
          </cell>
          <cell r="E169" t="str">
            <v>อ้อยตอ 1</v>
          </cell>
          <cell r="F169" t="str">
            <v>อ้อยตอ</v>
          </cell>
          <cell r="G169">
            <v>18.02</v>
          </cell>
          <cell r="H169">
            <v>242881</v>
          </cell>
          <cell r="I169" t="str">
            <v>KK-3</v>
          </cell>
          <cell r="J169" t="str">
            <v>เหนียว</v>
          </cell>
          <cell r="K169">
            <v>1.85</v>
          </cell>
          <cell r="L169">
            <v>7.9666666666666668</v>
          </cell>
          <cell r="M169">
            <v>1.9</v>
          </cell>
          <cell r="N169">
            <v>2.6</v>
          </cell>
          <cell r="O169">
            <v>83</v>
          </cell>
          <cell r="P169">
            <v>59</v>
          </cell>
          <cell r="Q169">
            <v>12281.081081081082</v>
          </cell>
          <cell r="R169">
            <v>1.9</v>
          </cell>
          <cell r="S169">
            <v>2.6</v>
          </cell>
          <cell r="T169">
            <v>81</v>
          </cell>
          <cell r="U169">
            <v>80</v>
          </cell>
          <cell r="V169">
            <v>13924.324324324325</v>
          </cell>
          <cell r="W169">
            <v>1.8</v>
          </cell>
          <cell r="X169">
            <v>2.6</v>
          </cell>
          <cell r="Y169">
            <v>80</v>
          </cell>
          <cell r="Z169">
            <v>85</v>
          </cell>
          <cell r="AA169">
            <v>14270.27027027027</v>
          </cell>
          <cell r="AB169">
            <v>1.8666666666666665</v>
          </cell>
          <cell r="AC169">
            <v>2.6</v>
          </cell>
          <cell r="AD169">
            <v>81.333333333333329</v>
          </cell>
          <cell r="AE169">
            <v>74.666666666666671</v>
          </cell>
          <cell r="AF169">
            <v>13491.891891891893</v>
          </cell>
          <cell r="AG169">
            <v>0</v>
          </cell>
          <cell r="AI169">
            <v>990.56533333333334</v>
          </cell>
          <cell r="AJ169">
            <v>1.0451454832</v>
          </cell>
          <cell r="AK169">
            <v>14.100989870633516</v>
          </cell>
          <cell r="AL169">
            <v>254.09983746881593</v>
          </cell>
          <cell r="AM169">
            <v>14.100989870633516</v>
          </cell>
          <cell r="AN169">
            <v>254.09983746881593</v>
          </cell>
          <cell r="AQ169">
            <v>198.22</v>
          </cell>
          <cell r="AR169">
            <v>11</v>
          </cell>
          <cell r="AU169" t="str">
            <v>B</v>
          </cell>
        </row>
        <row r="170">
          <cell r="D170">
            <v>804602</v>
          </cell>
          <cell r="E170" t="str">
            <v>อ้อยตอ 1</v>
          </cell>
          <cell r="F170" t="str">
            <v>อ้อยตอ</v>
          </cell>
          <cell r="G170">
            <v>20</v>
          </cell>
          <cell r="H170">
            <v>242879</v>
          </cell>
          <cell r="I170" t="str">
            <v>KK-3</v>
          </cell>
          <cell r="J170" t="str">
            <v>เหนียว</v>
          </cell>
          <cell r="K170">
            <v>1.85</v>
          </cell>
          <cell r="L170">
            <v>8.0333333333333332</v>
          </cell>
          <cell r="M170">
            <v>1.7</v>
          </cell>
          <cell r="N170">
            <v>2.8</v>
          </cell>
          <cell r="O170">
            <v>89</v>
          </cell>
          <cell r="P170">
            <v>85</v>
          </cell>
          <cell r="Q170">
            <v>15048.648648648648</v>
          </cell>
          <cell r="R170">
            <v>1.8</v>
          </cell>
          <cell r="S170">
            <v>2.7</v>
          </cell>
          <cell r="T170">
            <v>80</v>
          </cell>
          <cell r="U170">
            <v>85</v>
          </cell>
          <cell r="V170">
            <v>14270.27027027027</v>
          </cell>
          <cell r="W170">
            <v>1.7</v>
          </cell>
          <cell r="X170">
            <v>2.7</v>
          </cell>
          <cell r="Y170">
            <v>80</v>
          </cell>
          <cell r="Z170">
            <v>80</v>
          </cell>
          <cell r="AA170">
            <v>13837.837837837838</v>
          </cell>
          <cell r="AB170">
            <v>1.7333333333333334</v>
          </cell>
          <cell r="AC170">
            <v>2.7333333333333329</v>
          </cell>
          <cell r="AD170">
            <v>83</v>
          </cell>
          <cell r="AE170">
            <v>83.333333333333329</v>
          </cell>
          <cell r="AF170">
            <v>14385.585585585586</v>
          </cell>
          <cell r="AG170">
            <v>0</v>
          </cell>
          <cell r="AI170">
            <v>1016.5691851851851</v>
          </cell>
          <cell r="AJ170">
            <v>1.0725821472888888</v>
          </cell>
          <cell r="AK170">
            <v>15.429722277395474</v>
          </cell>
          <cell r="AL170">
            <v>308.59444554790946</v>
          </cell>
          <cell r="AM170">
            <v>15.429722277395474</v>
          </cell>
          <cell r="AN170">
            <v>308.59444554790946</v>
          </cell>
          <cell r="AQ170">
            <v>220</v>
          </cell>
          <cell r="AR170">
            <v>11</v>
          </cell>
          <cell r="AU170" t="str">
            <v>B</v>
          </cell>
        </row>
        <row r="171">
          <cell r="D171">
            <v>804607</v>
          </cell>
          <cell r="E171" t="str">
            <v>อ้อยน้ำราด</v>
          </cell>
          <cell r="F171" t="str">
            <v>อ้อยปลูก</v>
          </cell>
          <cell r="G171">
            <v>14.43</v>
          </cell>
          <cell r="H171">
            <v>242936</v>
          </cell>
          <cell r="I171" t="str">
            <v>KK-3</v>
          </cell>
          <cell r="J171" t="str">
            <v>เหนียว</v>
          </cell>
          <cell r="K171">
            <v>1.85</v>
          </cell>
          <cell r="L171">
            <v>6.1333333333333337</v>
          </cell>
          <cell r="M171">
            <v>1.1000000000000001</v>
          </cell>
          <cell r="N171">
            <v>3</v>
          </cell>
          <cell r="O171">
            <v>76</v>
          </cell>
          <cell r="P171">
            <v>68</v>
          </cell>
          <cell r="Q171">
            <v>12454.054054054053</v>
          </cell>
          <cell r="R171">
            <v>1.1000000000000001</v>
          </cell>
          <cell r="S171">
            <v>2.9</v>
          </cell>
          <cell r="T171">
            <v>70</v>
          </cell>
          <cell r="U171">
            <v>72</v>
          </cell>
          <cell r="V171">
            <v>12281.081081081082</v>
          </cell>
          <cell r="W171">
            <v>1.25</v>
          </cell>
          <cell r="X171">
            <v>2.8</v>
          </cell>
          <cell r="Y171">
            <v>70</v>
          </cell>
          <cell r="Z171">
            <v>70</v>
          </cell>
          <cell r="AA171">
            <v>12108.108108108108</v>
          </cell>
          <cell r="AB171">
            <v>1.1500000000000001</v>
          </cell>
          <cell r="AC171">
            <v>2.9</v>
          </cell>
          <cell r="AD171">
            <v>72</v>
          </cell>
          <cell r="AE171">
            <v>70</v>
          </cell>
          <cell r="AF171">
            <v>12281.08108108108</v>
          </cell>
          <cell r="AG171">
            <v>0</v>
          </cell>
          <cell r="AI171">
            <v>759.21275000000014</v>
          </cell>
          <cell r="AJ171">
            <v>0.83710797815000015</v>
          </cell>
          <cell r="AK171">
            <v>10.280590953280001</v>
          </cell>
          <cell r="AL171">
            <v>148.34892745583042</v>
          </cell>
          <cell r="AM171">
            <v>10.280590953280001</v>
          </cell>
          <cell r="AN171">
            <v>148.34892745583042</v>
          </cell>
          <cell r="AQ171">
            <v>216.45</v>
          </cell>
          <cell r="AR171">
            <v>15</v>
          </cell>
          <cell r="AU171" t="str">
            <v>B</v>
          </cell>
        </row>
        <row r="172">
          <cell r="D172">
            <v>804608</v>
          </cell>
          <cell r="E172" t="str">
            <v>อ้อยตอ 2</v>
          </cell>
          <cell r="F172" t="str">
            <v>อ้อยตอ</v>
          </cell>
          <cell r="G172">
            <v>9.44</v>
          </cell>
          <cell r="H172">
            <v>242884</v>
          </cell>
          <cell r="I172" t="str">
            <v>KK-3</v>
          </cell>
          <cell r="J172" t="str">
            <v>เหนียว</v>
          </cell>
          <cell r="K172">
            <v>1.65</v>
          </cell>
          <cell r="L172">
            <v>7.8666666666666663</v>
          </cell>
          <cell r="M172">
            <v>1.2</v>
          </cell>
          <cell r="N172">
            <v>2.6</v>
          </cell>
          <cell r="O172">
            <v>70</v>
          </cell>
          <cell r="P172">
            <v>48</v>
          </cell>
          <cell r="Q172">
            <v>11442.424242424242</v>
          </cell>
          <cell r="R172">
            <v>1.1000000000000001</v>
          </cell>
          <cell r="S172">
            <v>2.5</v>
          </cell>
          <cell r="T172">
            <v>51</v>
          </cell>
          <cell r="U172">
            <v>48</v>
          </cell>
          <cell r="V172">
            <v>9600</v>
          </cell>
          <cell r="W172">
            <v>1.2</v>
          </cell>
          <cell r="X172">
            <v>2.6</v>
          </cell>
          <cell r="Y172">
            <v>50</v>
          </cell>
          <cell r="Z172">
            <v>50</v>
          </cell>
          <cell r="AA172">
            <v>9696.9696969696961</v>
          </cell>
          <cell r="AB172">
            <v>1.1666666666666667</v>
          </cell>
          <cell r="AC172">
            <v>2.5666666666666664</v>
          </cell>
          <cell r="AD172">
            <v>57</v>
          </cell>
          <cell r="AE172">
            <v>48.666666666666664</v>
          </cell>
          <cell r="AF172">
            <v>10246.464646464645</v>
          </cell>
          <cell r="AG172">
            <v>0</v>
          </cell>
          <cell r="AI172">
            <v>603.33064814814804</v>
          </cell>
          <cell r="AJ172">
            <v>0.66523237264814805</v>
          </cell>
          <cell r="AK172">
            <v>6.8162799880230436</v>
          </cell>
          <cell r="AL172">
            <v>64.345683086937527</v>
          </cell>
          <cell r="AM172">
            <v>6.8162799880230436</v>
          </cell>
          <cell r="AN172">
            <v>64.345683086937527</v>
          </cell>
          <cell r="AQ172">
            <v>94.399999999999991</v>
          </cell>
          <cell r="AR172">
            <v>10</v>
          </cell>
          <cell r="AU172" t="str">
            <v>B</v>
          </cell>
        </row>
        <row r="173">
          <cell r="D173">
            <v>804609</v>
          </cell>
          <cell r="E173" t="str">
            <v>อ้อยตอ 2</v>
          </cell>
          <cell r="F173" t="str">
            <v>อ้อยตอ</v>
          </cell>
          <cell r="G173">
            <v>20.14</v>
          </cell>
          <cell r="H173">
            <v>242887</v>
          </cell>
          <cell r="I173" t="str">
            <v>KK-3</v>
          </cell>
          <cell r="J173" t="str">
            <v>เหนียว</v>
          </cell>
          <cell r="K173">
            <v>1.65</v>
          </cell>
          <cell r="L173">
            <v>7.7666666666666666</v>
          </cell>
          <cell r="M173">
            <v>1.5</v>
          </cell>
          <cell r="N173">
            <v>2.5</v>
          </cell>
          <cell r="O173">
            <v>60</v>
          </cell>
          <cell r="P173">
            <v>56</v>
          </cell>
          <cell r="Q173">
            <v>11248.484848484848</v>
          </cell>
          <cell r="R173">
            <v>1.5</v>
          </cell>
          <cell r="S173">
            <v>1.5</v>
          </cell>
          <cell r="T173">
            <v>67</v>
          </cell>
          <cell r="U173">
            <v>47</v>
          </cell>
          <cell r="V173">
            <v>11054.545454545454</v>
          </cell>
          <cell r="W173">
            <v>1.6</v>
          </cell>
          <cell r="X173">
            <v>2.8</v>
          </cell>
          <cell r="Y173">
            <v>57</v>
          </cell>
          <cell r="Z173">
            <v>55</v>
          </cell>
          <cell r="AA173">
            <v>10860.60606060606</v>
          </cell>
          <cell r="AB173">
            <v>1.5333333333333332</v>
          </cell>
          <cell r="AC173">
            <v>2.2666666666666666</v>
          </cell>
          <cell r="AD173">
            <v>61.333333333333336</v>
          </cell>
          <cell r="AE173">
            <v>52.666666666666664</v>
          </cell>
          <cell r="AF173">
            <v>11054.545454545456</v>
          </cell>
          <cell r="AG173">
            <v>0</v>
          </cell>
          <cell r="AI173">
            <v>618.41718518518508</v>
          </cell>
          <cell r="AJ173">
            <v>0.66195375502222209</v>
          </cell>
          <cell r="AK173">
            <v>7.3175978737002012</v>
          </cell>
          <cell r="AL173">
            <v>147.37642117632205</v>
          </cell>
          <cell r="AM173">
            <v>7.3175978737002012</v>
          </cell>
          <cell r="AN173">
            <v>147.37642117632205</v>
          </cell>
          <cell r="AQ173">
            <v>221.54000000000002</v>
          </cell>
          <cell r="AR173">
            <v>11</v>
          </cell>
          <cell r="AU173" t="str">
            <v>B</v>
          </cell>
        </row>
        <row r="174">
          <cell r="D174">
            <v>804610</v>
          </cell>
          <cell r="E174" t="str">
            <v>อ้อยน้ำราด</v>
          </cell>
          <cell r="F174" t="str">
            <v>อ้อยปลูก</v>
          </cell>
          <cell r="G174">
            <v>17.95</v>
          </cell>
          <cell r="H174">
            <v>242913</v>
          </cell>
          <cell r="I174" t="str">
            <v>PK-2</v>
          </cell>
          <cell r="J174" t="str">
            <v>เหนียว</v>
          </cell>
          <cell r="K174">
            <v>1.85</v>
          </cell>
          <cell r="L174">
            <v>6.9</v>
          </cell>
          <cell r="M174">
            <v>1.6</v>
          </cell>
          <cell r="N174">
            <v>2.5</v>
          </cell>
          <cell r="O174">
            <v>50</v>
          </cell>
          <cell r="P174">
            <v>51</v>
          </cell>
          <cell r="Q174">
            <v>8735.135135135135</v>
          </cell>
          <cell r="R174">
            <v>1.7</v>
          </cell>
          <cell r="S174">
            <v>2.6</v>
          </cell>
          <cell r="T174">
            <v>55</v>
          </cell>
          <cell r="U174">
            <v>56</v>
          </cell>
          <cell r="V174">
            <v>9600</v>
          </cell>
          <cell r="W174">
            <v>1.7</v>
          </cell>
          <cell r="X174">
            <v>2.8</v>
          </cell>
          <cell r="Y174">
            <v>77</v>
          </cell>
          <cell r="Z174">
            <v>74</v>
          </cell>
          <cell r="AA174">
            <v>13059.45945945946</v>
          </cell>
          <cell r="AB174">
            <v>1.6666666666666667</v>
          </cell>
          <cell r="AC174">
            <v>2.6333333333333333</v>
          </cell>
          <cell r="AD174">
            <v>60.666666666666664</v>
          </cell>
          <cell r="AE174">
            <v>60.333333333333336</v>
          </cell>
          <cell r="AF174">
            <v>10464.864864864865</v>
          </cell>
          <cell r="AG174">
            <v>0</v>
          </cell>
          <cell r="AI174">
            <v>907.25648148148161</v>
          </cell>
          <cell r="AJ174">
            <v>0.97112733777777793</v>
          </cell>
          <cell r="AK174">
            <v>10.162716356420422</v>
          </cell>
          <cell r="AL174">
            <v>182.42075859774656</v>
          </cell>
          <cell r="AM174">
            <v>10.162716356420422</v>
          </cell>
          <cell r="AN174">
            <v>182.42075859774656</v>
          </cell>
          <cell r="AQ174">
            <v>269.25</v>
          </cell>
          <cell r="AR174">
            <v>15</v>
          </cell>
          <cell r="AU174" t="str">
            <v>B</v>
          </cell>
        </row>
        <row r="175">
          <cell r="D175">
            <v>804611</v>
          </cell>
          <cell r="E175" t="str">
            <v>อ้อยน้ำราด</v>
          </cell>
          <cell r="F175" t="str">
            <v>อ้อยปลูก</v>
          </cell>
          <cell r="G175">
            <v>6.29</v>
          </cell>
          <cell r="H175">
            <v>242944</v>
          </cell>
          <cell r="I175" t="str">
            <v>KK-3</v>
          </cell>
          <cell r="J175" t="str">
            <v>เหนียว</v>
          </cell>
          <cell r="K175">
            <v>1.85</v>
          </cell>
          <cell r="L175">
            <v>5.8666666666666663</v>
          </cell>
          <cell r="M175">
            <v>1.3</v>
          </cell>
          <cell r="N175">
            <v>2.5</v>
          </cell>
          <cell r="O175">
            <v>55</v>
          </cell>
          <cell r="P175">
            <v>58</v>
          </cell>
          <cell r="Q175">
            <v>9772.9729729729734</v>
          </cell>
          <cell r="R175">
            <v>1.5</v>
          </cell>
          <cell r="S175">
            <v>2.6</v>
          </cell>
          <cell r="T175">
            <v>69</v>
          </cell>
          <cell r="U175">
            <v>70</v>
          </cell>
          <cell r="V175">
            <v>12021.621621621622</v>
          </cell>
          <cell r="W175">
            <v>1.7</v>
          </cell>
          <cell r="X175">
            <v>2.7</v>
          </cell>
          <cell r="Y175">
            <v>77</v>
          </cell>
          <cell r="Z175">
            <v>72</v>
          </cell>
          <cell r="AA175">
            <v>12886.486486486487</v>
          </cell>
          <cell r="AB175">
            <v>1.5</v>
          </cell>
          <cell r="AC175">
            <v>2.6</v>
          </cell>
          <cell r="AD175">
            <v>67</v>
          </cell>
          <cell r="AE175">
            <v>66.666666666666671</v>
          </cell>
          <cell r="AF175">
            <v>11560.360360360361</v>
          </cell>
          <cell r="AG175">
            <v>0</v>
          </cell>
          <cell r="AI175">
            <v>795.99</v>
          </cell>
          <cell r="AJ175">
            <v>0.8398490489999999</v>
          </cell>
          <cell r="AK175">
            <v>9.7089576547459462</v>
          </cell>
          <cell r="AL175">
            <v>61.069343648352003</v>
          </cell>
          <cell r="AM175">
            <v>9.7089576547459462</v>
          </cell>
          <cell r="AN175">
            <v>61.069343648352003</v>
          </cell>
          <cell r="AQ175">
            <v>88.06</v>
          </cell>
          <cell r="AR175">
            <v>14</v>
          </cell>
          <cell r="AU175" t="str">
            <v>B</v>
          </cell>
        </row>
        <row r="176">
          <cell r="D176">
            <v>804612</v>
          </cell>
          <cell r="E176" t="str">
            <v>อ้อยตอ 2</v>
          </cell>
          <cell r="F176" t="str">
            <v>อ้อยตอ</v>
          </cell>
          <cell r="G176">
            <v>13.24</v>
          </cell>
          <cell r="H176">
            <v>242886</v>
          </cell>
          <cell r="I176" t="str">
            <v>KK-3</v>
          </cell>
          <cell r="J176" t="str">
            <v>เหนียว</v>
          </cell>
          <cell r="K176">
            <v>1.65</v>
          </cell>
          <cell r="L176">
            <v>7.8</v>
          </cell>
          <cell r="M176">
            <v>1.6</v>
          </cell>
          <cell r="N176">
            <v>2.4</v>
          </cell>
          <cell r="O176">
            <v>67</v>
          </cell>
          <cell r="P176">
            <v>56</v>
          </cell>
          <cell r="Q176">
            <v>11927.272727272728</v>
          </cell>
          <cell r="R176">
            <v>1.4</v>
          </cell>
          <cell r="S176">
            <v>2.6</v>
          </cell>
          <cell r="T176">
            <v>65</v>
          </cell>
          <cell r="U176">
            <v>59</v>
          </cell>
          <cell r="V176">
            <v>12024.242424242424</v>
          </cell>
          <cell r="W176">
            <v>1.4</v>
          </cell>
          <cell r="X176">
            <v>2.6</v>
          </cell>
          <cell r="Y176">
            <v>60</v>
          </cell>
          <cell r="Z176">
            <v>59</v>
          </cell>
          <cell r="AA176">
            <v>11539.39393939394</v>
          </cell>
          <cell r="AB176">
            <v>1.4666666666666668</v>
          </cell>
          <cell r="AC176">
            <v>2.5333333333333332</v>
          </cell>
          <cell r="AD176">
            <v>64</v>
          </cell>
          <cell r="AE176">
            <v>58</v>
          </cell>
          <cell r="AF176">
            <v>11830.30303030303</v>
          </cell>
          <cell r="AG176">
            <v>0</v>
          </cell>
          <cell r="AI176">
            <v>738.90014814814822</v>
          </cell>
          <cell r="AJ176">
            <v>0.79091871857777785</v>
          </cell>
          <cell r="AK176">
            <v>9.3568081131140755</v>
          </cell>
          <cell r="AL176">
            <v>123.88413941763037</v>
          </cell>
          <cell r="AM176">
            <v>9.3568081131140755</v>
          </cell>
          <cell r="AN176">
            <v>123.88413941763037</v>
          </cell>
          <cell r="AQ176">
            <v>132.4</v>
          </cell>
          <cell r="AR176">
            <v>10</v>
          </cell>
          <cell r="AU176" t="str">
            <v>B</v>
          </cell>
        </row>
        <row r="177">
          <cell r="D177">
            <v>804613</v>
          </cell>
          <cell r="E177" t="str">
            <v>อ้อยตอ 2</v>
          </cell>
          <cell r="F177" t="str">
            <v>อ้อยตอ</v>
          </cell>
          <cell r="G177">
            <v>6.26</v>
          </cell>
          <cell r="H177">
            <v>242885</v>
          </cell>
          <cell r="I177" t="str">
            <v>SB-50</v>
          </cell>
          <cell r="J177" t="str">
            <v>เหนียว</v>
          </cell>
          <cell r="K177">
            <v>1.65</v>
          </cell>
          <cell r="L177">
            <v>7.833333333333333</v>
          </cell>
          <cell r="M177">
            <v>1.26</v>
          </cell>
          <cell r="N177">
            <v>2.8</v>
          </cell>
          <cell r="O177">
            <v>58</v>
          </cell>
          <cell r="P177">
            <v>50</v>
          </cell>
          <cell r="Q177">
            <v>10472.727272727272</v>
          </cell>
          <cell r="R177">
            <v>1.3</v>
          </cell>
          <cell r="S177">
            <v>2.6</v>
          </cell>
          <cell r="T177">
            <v>57</v>
          </cell>
          <cell r="U177">
            <v>55</v>
          </cell>
          <cell r="V177">
            <v>10860.60606060606</v>
          </cell>
          <cell r="W177">
            <v>1.3</v>
          </cell>
          <cell r="X177">
            <v>2.5</v>
          </cell>
          <cell r="Y177">
            <v>58</v>
          </cell>
          <cell r="Z177">
            <v>57</v>
          </cell>
          <cell r="AA177">
            <v>11151.515151515152</v>
          </cell>
          <cell r="AB177">
            <v>1.2866666666666668</v>
          </cell>
          <cell r="AC177">
            <v>2.6333333333333333</v>
          </cell>
          <cell r="AD177">
            <v>57.666666666666664</v>
          </cell>
          <cell r="AE177">
            <v>54</v>
          </cell>
          <cell r="AF177">
            <v>10828.282828282829</v>
          </cell>
          <cell r="AG177">
            <v>0</v>
          </cell>
          <cell r="AI177">
            <v>700.40200370370383</v>
          </cell>
          <cell r="AJ177">
            <v>0.77226324928370393</v>
          </cell>
          <cell r="AK177">
            <v>8.3622848811326325</v>
          </cell>
          <cell r="AL177">
            <v>52.347903355890274</v>
          </cell>
          <cell r="AM177">
            <v>8.3622848811326325</v>
          </cell>
          <cell r="AN177">
            <v>52.347903355890274</v>
          </cell>
          <cell r="AQ177">
            <v>68.86</v>
          </cell>
          <cell r="AR177">
            <v>11</v>
          </cell>
          <cell r="AU177" t="str">
            <v>B</v>
          </cell>
        </row>
        <row r="178">
          <cell r="D178">
            <v>804615</v>
          </cell>
          <cell r="E178" t="str">
            <v>อ้อยตอ 2</v>
          </cell>
          <cell r="F178" t="str">
            <v>อ้อยตอ</v>
          </cell>
          <cell r="G178">
            <v>4.1500000000000004</v>
          </cell>
          <cell r="H178">
            <v>242887</v>
          </cell>
          <cell r="I178" t="str">
            <v>KK-3</v>
          </cell>
          <cell r="J178" t="str">
            <v>เหนียว</v>
          </cell>
          <cell r="K178">
            <v>1.65</v>
          </cell>
          <cell r="L178">
            <v>7.7666666666666666</v>
          </cell>
          <cell r="M178">
            <v>1.1499999999999999</v>
          </cell>
          <cell r="N178">
            <v>2.6</v>
          </cell>
          <cell r="O178">
            <v>62</v>
          </cell>
          <cell r="P178">
            <v>60</v>
          </cell>
          <cell r="Q178">
            <v>11830.30303030303</v>
          </cell>
          <cell r="R178">
            <v>1</v>
          </cell>
          <cell r="S178">
            <v>2.7</v>
          </cell>
          <cell r="T178">
            <v>60</v>
          </cell>
          <cell r="U178">
            <v>55</v>
          </cell>
          <cell r="V178">
            <v>11151.515151515152</v>
          </cell>
          <cell r="W178">
            <v>1.2</v>
          </cell>
          <cell r="X178">
            <v>2.7</v>
          </cell>
          <cell r="Y178">
            <v>60</v>
          </cell>
          <cell r="Z178">
            <v>59</v>
          </cell>
          <cell r="AA178">
            <v>11539.39393939394</v>
          </cell>
          <cell r="AB178">
            <v>1.1166666666666665</v>
          </cell>
          <cell r="AC178">
            <v>2.6666666666666665</v>
          </cell>
          <cell r="AD178">
            <v>60.666666666666664</v>
          </cell>
          <cell r="AE178">
            <v>58</v>
          </cell>
          <cell r="AF178">
            <v>11507.070707070709</v>
          </cell>
          <cell r="AG178">
            <v>0</v>
          </cell>
          <cell r="AI178">
            <v>623.34814814814797</v>
          </cell>
          <cell r="AJ178">
            <v>0.65769463111111093</v>
          </cell>
          <cell r="AK178">
            <v>7.5681386238563402</v>
          </cell>
          <cell r="AL178">
            <v>31.407775289003816</v>
          </cell>
          <cell r="AM178">
            <v>7.5681386238563402</v>
          </cell>
          <cell r="AN178">
            <v>31.407775289003816</v>
          </cell>
          <cell r="AQ178">
            <v>41.5</v>
          </cell>
          <cell r="AR178">
            <v>10</v>
          </cell>
          <cell r="AU178" t="str">
            <v>B</v>
          </cell>
        </row>
        <row r="179">
          <cell r="D179">
            <v>804618</v>
          </cell>
          <cell r="E179" t="str">
            <v>อ้อยตอ 1</v>
          </cell>
          <cell r="F179" t="str">
            <v>อ้อยตอ</v>
          </cell>
          <cell r="G179">
            <v>36.020000000000003</v>
          </cell>
          <cell r="H179">
            <v>242885</v>
          </cell>
          <cell r="I179" t="str">
            <v>KK-3</v>
          </cell>
          <cell r="J179" t="str">
            <v>เหนียว</v>
          </cell>
          <cell r="K179">
            <v>1.65</v>
          </cell>
          <cell r="L179">
            <v>7.833333333333333</v>
          </cell>
          <cell r="M179">
            <v>1.2</v>
          </cell>
          <cell r="N179">
            <v>2.6</v>
          </cell>
          <cell r="O179">
            <v>85</v>
          </cell>
          <cell r="P179">
            <v>50</v>
          </cell>
          <cell r="Q179">
            <v>13090.90909090909</v>
          </cell>
          <cell r="R179">
            <v>1.25</v>
          </cell>
          <cell r="S179">
            <v>2.6</v>
          </cell>
          <cell r="T179">
            <v>81</v>
          </cell>
          <cell r="U179">
            <v>79</v>
          </cell>
          <cell r="V179">
            <v>15515.151515151516</v>
          </cell>
          <cell r="W179">
            <v>1.3</v>
          </cell>
          <cell r="X179">
            <v>2.6</v>
          </cell>
          <cell r="Y179">
            <v>75</v>
          </cell>
          <cell r="Z179">
            <v>76</v>
          </cell>
          <cell r="AA179">
            <v>14642.424242424242</v>
          </cell>
          <cell r="AB179">
            <v>1.25</v>
          </cell>
          <cell r="AC179">
            <v>2.6</v>
          </cell>
          <cell r="AD179">
            <v>80.333333333333329</v>
          </cell>
          <cell r="AE179">
            <v>68.333333333333329</v>
          </cell>
          <cell r="AF179">
            <v>14416.161616161617</v>
          </cell>
          <cell r="AG179">
            <v>0</v>
          </cell>
          <cell r="AI179">
            <v>663.32500000000005</v>
          </cell>
          <cell r="AJ179">
            <v>0.71002308000000003</v>
          </cell>
          <cell r="AK179">
            <v>10.235807472484849</v>
          </cell>
          <cell r="AL179">
            <v>368.69378515890429</v>
          </cell>
          <cell r="AM179">
            <v>10.235807472484849</v>
          </cell>
          <cell r="AN179">
            <v>368.69378515890429</v>
          </cell>
          <cell r="AQ179">
            <v>324.18</v>
          </cell>
          <cell r="AR179">
            <v>9</v>
          </cell>
          <cell r="AU179" t="str">
            <v>C</v>
          </cell>
        </row>
        <row r="180">
          <cell r="D180">
            <v>804621</v>
          </cell>
          <cell r="E180" t="str">
            <v>อ้อยน้ำราด</v>
          </cell>
          <cell r="F180" t="str">
            <v>อ้อยปลูก</v>
          </cell>
          <cell r="G180">
            <v>5.12</v>
          </cell>
          <cell r="H180">
            <v>242944</v>
          </cell>
          <cell r="I180" t="str">
            <v>KK-3</v>
          </cell>
          <cell r="J180" t="str">
            <v>เหนียว</v>
          </cell>
          <cell r="K180">
            <v>1.85</v>
          </cell>
          <cell r="L180">
            <v>5.8666666666666663</v>
          </cell>
          <cell r="M180">
            <v>1.1000000000000001</v>
          </cell>
          <cell r="N180">
            <v>2.4</v>
          </cell>
          <cell r="O180">
            <v>44</v>
          </cell>
          <cell r="P180">
            <v>85</v>
          </cell>
          <cell r="Q180">
            <v>11156.756756756757</v>
          </cell>
          <cell r="R180">
            <v>1</v>
          </cell>
          <cell r="S180">
            <v>3</v>
          </cell>
          <cell r="T180">
            <v>50</v>
          </cell>
          <cell r="U180">
            <v>48</v>
          </cell>
          <cell r="V180">
            <v>8475.6756756756749</v>
          </cell>
          <cell r="W180">
            <v>1.2</v>
          </cell>
          <cell r="X180">
            <v>3</v>
          </cell>
          <cell r="Y180">
            <v>45</v>
          </cell>
          <cell r="Z180">
            <v>42</v>
          </cell>
          <cell r="AA180">
            <v>7524.3243243243242</v>
          </cell>
          <cell r="AB180">
            <v>1.0999999999999999</v>
          </cell>
          <cell r="AC180">
            <v>2.8000000000000003</v>
          </cell>
          <cell r="AD180">
            <v>46.333333333333336</v>
          </cell>
          <cell r="AE180">
            <v>58.333333333333336</v>
          </cell>
          <cell r="AF180">
            <v>9052.2522522522522</v>
          </cell>
          <cell r="AG180">
            <v>0</v>
          </cell>
          <cell r="AI180">
            <v>676.98400000000004</v>
          </cell>
          <cell r="AJ180">
            <v>0.71428581840000005</v>
          </cell>
          <cell r="AK180">
            <v>6.4658954083632434</v>
          </cell>
          <cell r="AL180">
            <v>33.105384490819809</v>
          </cell>
          <cell r="AM180">
            <v>6.4658954083632434</v>
          </cell>
          <cell r="AN180">
            <v>33.105384490819809</v>
          </cell>
          <cell r="AQ180">
            <v>61.44</v>
          </cell>
          <cell r="AR180">
            <v>12</v>
          </cell>
          <cell r="AU180" t="str">
            <v>C</v>
          </cell>
        </row>
        <row r="181">
          <cell r="D181">
            <v>804628</v>
          </cell>
          <cell r="E181" t="str">
            <v>อ้อยน้ำราด</v>
          </cell>
          <cell r="F181" t="str">
            <v>อ้อยปลูก</v>
          </cell>
          <cell r="G181">
            <v>17.03</v>
          </cell>
          <cell r="H181">
            <v>242917</v>
          </cell>
          <cell r="I181" t="str">
            <v>PK-3</v>
          </cell>
          <cell r="J181" t="str">
            <v>เหนียว</v>
          </cell>
          <cell r="K181">
            <v>1.85</v>
          </cell>
          <cell r="L181">
            <v>6.7666666666666666</v>
          </cell>
          <cell r="M181">
            <v>1.5</v>
          </cell>
          <cell r="N181">
            <v>3</v>
          </cell>
          <cell r="O181">
            <v>55</v>
          </cell>
          <cell r="P181">
            <v>59</v>
          </cell>
          <cell r="Q181">
            <v>9859.45945945946</v>
          </cell>
          <cell r="R181">
            <v>1.9</v>
          </cell>
          <cell r="S181">
            <v>3</v>
          </cell>
          <cell r="T181">
            <v>63</v>
          </cell>
          <cell r="U181">
            <v>65</v>
          </cell>
          <cell r="V181">
            <v>11070.27027027027</v>
          </cell>
          <cell r="W181">
            <v>1.8</v>
          </cell>
          <cell r="X181">
            <v>2.9</v>
          </cell>
          <cell r="Y181">
            <v>62</v>
          </cell>
          <cell r="Z181">
            <v>62</v>
          </cell>
          <cell r="AA181">
            <v>10724.324324324325</v>
          </cell>
          <cell r="AB181">
            <v>1.7333333333333334</v>
          </cell>
          <cell r="AC181">
            <v>2.9666666666666668</v>
          </cell>
          <cell r="AD181">
            <v>60</v>
          </cell>
          <cell r="AE181">
            <v>62</v>
          </cell>
          <cell r="AF181">
            <v>10551.351351351352</v>
          </cell>
          <cell r="AG181">
            <v>0</v>
          </cell>
          <cell r="AI181">
            <v>1197.5378518518521</v>
          </cell>
          <cell r="AJ181">
            <v>1.2818445166222225</v>
          </cell>
          <cell r="AK181">
            <v>13.525191872684209</v>
          </cell>
          <cell r="AL181">
            <v>230.33401759181208</v>
          </cell>
          <cell r="AM181">
            <v>13.525191872684209</v>
          </cell>
          <cell r="AN181">
            <v>230.33401759181208</v>
          </cell>
          <cell r="AQ181">
            <v>221.39000000000001</v>
          </cell>
          <cell r="AR181">
            <v>13</v>
          </cell>
          <cell r="AU181" t="str">
            <v>B</v>
          </cell>
        </row>
        <row r="182">
          <cell r="D182">
            <v>804630</v>
          </cell>
          <cell r="E182" t="str">
            <v>อ้อยน้ำราด</v>
          </cell>
          <cell r="F182" t="str">
            <v>อ้อยปลูก</v>
          </cell>
          <cell r="G182">
            <v>13.66</v>
          </cell>
          <cell r="H182">
            <v>242961</v>
          </cell>
          <cell r="I182" t="str">
            <v>KK-3</v>
          </cell>
          <cell r="J182" t="str">
            <v>เหนียว</v>
          </cell>
          <cell r="K182">
            <v>1.85</v>
          </cell>
          <cell r="L182">
            <v>5.3</v>
          </cell>
          <cell r="M182">
            <v>0.9</v>
          </cell>
          <cell r="N182">
            <v>3.2</v>
          </cell>
          <cell r="O182">
            <v>50</v>
          </cell>
          <cell r="P182">
            <v>40</v>
          </cell>
          <cell r="Q182">
            <v>7783.7837837837842</v>
          </cell>
          <cell r="R182">
            <v>0.9</v>
          </cell>
          <cell r="S182">
            <v>3.1</v>
          </cell>
          <cell r="T182">
            <v>80</v>
          </cell>
          <cell r="U182">
            <v>40</v>
          </cell>
          <cell r="V182">
            <v>10378.378378378378</v>
          </cell>
          <cell r="W182">
            <v>0.9</v>
          </cell>
          <cell r="X182">
            <v>2.9</v>
          </cell>
          <cell r="Y182">
            <v>50</v>
          </cell>
          <cell r="Z182">
            <v>52</v>
          </cell>
          <cell r="AA182">
            <v>8821.6216216216217</v>
          </cell>
          <cell r="AB182">
            <v>0.9</v>
          </cell>
          <cell r="AC182">
            <v>3.0666666666666669</v>
          </cell>
          <cell r="AD182">
            <v>60</v>
          </cell>
          <cell r="AE182">
            <v>44</v>
          </cell>
          <cell r="AF182">
            <v>8994.594594594595</v>
          </cell>
          <cell r="AG182">
            <v>0</v>
          </cell>
          <cell r="AI182">
            <v>664.42400000000009</v>
          </cell>
          <cell r="AJ182">
            <v>0.70103376240000004</v>
          </cell>
          <cell r="AK182">
            <v>6.305514489911352</v>
          </cell>
          <cell r="AL182">
            <v>86.133327932189076</v>
          </cell>
          <cell r="AM182">
            <v>6.305514489911352</v>
          </cell>
          <cell r="AN182">
            <v>86.133327932189076</v>
          </cell>
          <cell r="AQ182">
            <v>163.92000000000002</v>
          </cell>
          <cell r="AR182">
            <v>12</v>
          </cell>
          <cell r="AU182" t="str">
            <v>C</v>
          </cell>
        </row>
        <row r="183">
          <cell r="D183">
            <v>804631</v>
          </cell>
          <cell r="E183" t="str">
            <v>อ้อยน้ำราด</v>
          </cell>
          <cell r="F183" t="str">
            <v>อ้อยปลูก</v>
          </cell>
          <cell r="G183">
            <v>13.84</v>
          </cell>
          <cell r="H183">
            <v>242962</v>
          </cell>
          <cell r="I183" t="str">
            <v>KK-3</v>
          </cell>
          <cell r="J183" t="str">
            <v>เหนียว</v>
          </cell>
          <cell r="K183">
            <v>1.85</v>
          </cell>
          <cell r="L183">
            <v>5.2666666666666666</v>
          </cell>
          <cell r="M183">
            <v>1</v>
          </cell>
          <cell r="N183">
            <v>3.1</v>
          </cell>
          <cell r="O183">
            <v>83</v>
          </cell>
          <cell r="P183">
            <v>80</v>
          </cell>
          <cell r="Q183">
            <v>14097.297297297297</v>
          </cell>
          <cell r="R183">
            <v>0.9</v>
          </cell>
          <cell r="S183">
            <v>3</v>
          </cell>
          <cell r="T183">
            <v>70</v>
          </cell>
          <cell r="U183">
            <v>79</v>
          </cell>
          <cell r="V183">
            <v>12886.486486486487</v>
          </cell>
          <cell r="W183">
            <v>1.1000000000000001</v>
          </cell>
          <cell r="X183">
            <v>3</v>
          </cell>
          <cell r="Y183">
            <v>69</v>
          </cell>
          <cell r="Z183">
            <v>66</v>
          </cell>
          <cell r="AA183">
            <v>11675.675675675675</v>
          </cell>
          <cell r="AB183">
            <v>1</v>
          </cell>
          <cell r="AC183">
            <v>3.0333333333333332</v>
          </cell>
          <cell r="AD183">
            <v>74</v>
          </cell>
          <cell r="AE183">
            <v>75</v>
          </cell>
          <cell r="AF183">
            <v>12886.486486486487</v>
          </cell>
          <cell r="AG183">
            <v>0</v>
          </cell>
          <cell r="AI183">
            <v>722.28722222222223</v>
          </cell>
          <cell r="AJ183">
            <v>0.76208524816666656</v>
          </cell>
          <cell r="AK183">
            <v>9.8206012520504498</v>
          </cell>
          <cell r="AL183">
            <v>135.91712132837822</v>
          </cell>
          <cell r="AM183">
            <v>9.8206012520504498</v>
          </cell>
          <cell r="AN183">
            <v>135.91712132837822</v>
          </cell>
          <cell r="AQ183">
            <v>166.07999999999998</v>
          </cell>
          <cell r="AR183">
            <v>12</v>
          </cell>
          <cell r="AU183" t="str">
            <v>C</v>
          </cell>
        </row>
        <row r="184">
          <cell r="D184">
            <v>804632</v>
          </cell>
          <cell r="E184" t="str">
            <v>อ้อยน้ำราด</v>
          </cell>
          <cell r="F184" t="str">
            <v>อ้อยปลูก</v>
          </cell>
          <cell r="G184">
            <v>7.96</v>
          </cell>
          <cell r="H184">
            <v>242963</v>
          </cell>
          <cell r="I184" t="str">
            <v>KK-3</v>
          </cell>
          <cell r="J184" t="str">
            <v>เหนียว</v>
          </cell>
          <cell r="K184">
            <v>1.85</v>
          </cell>
          <cell r="L184">
            <v>5.2333333333333334</v>
          </cell>
          <cell r="M184">
            <v>0.6</v>
          </cell>
          <cell r="N184">
            <v>3.1</v>
          </cell>
          <cell r="O184">
            <v>49</v>
          </cell>
          <cell r="P184">
            <v>48</v>
          </cell>
          <cell r="Q184">
            <v>8389.1891891891901</v>
          </cell>
          <cell r="R184">
            <v>0.7</v>
          </cell>
          <cell r="S184">
            <v>3</v>
          </cell>
          <cell r="T184">
            <v>54</v>
          </cell>
          <cell r="U184">
            <v>45</v>
          </cell>
          <cell r="V184">
            <v>8562.1621621621616</v>
          </cell>
          <cell r="W184">
            <v>0.9</v>
          </cell>
          <cell r="X184">
            <v>2.9</v>
          </cell>
          <cell r="Y184">
            <v>60</v>
          </cell>
          <cell r="Z184">
            <v>60</v>
          </cell>
          <cell r="AA184">
            <v>10378.378378378378</v>
          </cell>
          <cell r="AB184">
            <v>0.73333333333333328</v>
          </cell>
          <cell r="AC184">
            <v>3</v>
          </cell>
          <cell r="AD184">
            <v>54.333333333333336</v>
          </cell>
          <cell r="AE184">
            <v>51</v>
          </cell>
          <cell r="AF184">
            <v>9109.9099099099112</v>
          </cell>
          <cell r="AG184">
            <v>0</v>
          </cell>
          <cell r="AI184">
            <v>518.1</v>
          </cell>
          <cell r="AJ184">
            <v>0.54664731</v>
          </cell>
          <cell r="AK184">
            <v>4.9799077465945958</v>
          </cell>
          <cell r="AL184">
            <v>39.64006566289298</v>
          </cell>
          <cell r="AM184">
            <v>4.9799077465945958</v>
          </cell>
          <cell r="AN184">
            <v>39.64006566289298</v>
          </cell>
          <cell r="AQ184">
            <v>95.52</v>
          </cell>
          <cell r="AR184">
            <v>12</v>
          </cell>
          <cell r="AU184" t="str">
            <v>C</v>
          </cell>
        </row>
        <row r="185">
          <cell r="D185">
            <v>804633</v>
          </cell>
          <cell r="E185" t="str">
            <v>อ้อยน้ำราด</v>
          </cell>
          <cell r="F185" t="str">
            <v>อ้อยปลูก</v>
          </cell>
          <cell r="G185">
            <v>10.74</v>
          </cell>
          <cell r="H185">
            <v>242918</v>
          </cell>
          <cell r="I185" t="str">
            <v>PK-2</v>
          </cell>
          <cell r="J185" t="str">
            <v>เหนียว</v>
          </cell>
          <cell r="K185">
            <v>1.85</v>
          </cell>
          <cell r="L185">
            <v>6.7333333333333334</v>
          </cell>
          <cell r="M185">
            <v>1.7</v>
          </cell>
          <cell r="N185">
            <v>3.3</v>
          </cell>
          <cell r="O185">
            <v>46</v>
          </cell>
          <cell r="P185">
            <v>40</v>
          </cell>
          <cell r="Q185">
            <v>7437.8378378378375</v>
          </cell>
          <cell r="R185">
            <v>1.8</v>
          </cell>
          <cell r="S185">
            <v>3.2</v>
          </cell>
          <cell r="T185">
            <v>46</v>
          </cell>
          <cell r="U185">
            <v>55</v>
          </cell>
          <cell r="V185">
            <v>8735.135135135135</v>
          </cell>
          <cell r="W185">
            <v>1.7</v>
          </cell>
          <cell r="X185">
            <v>2.9</v>
          </cell>
          <cell r="Y185">
            <v>47</v>
          </cell>
          <cell r="Z185">
            <v>47</v>
          </cell>
          <cell r="AA185">
            <v>8129.72972972973</v>
          </cell>
          <cell r="AB185">
            <v>1.7333333333333334</v>
          </cell>
          <cell r="AC185">
            <v>3.1333333333333333</v>
          </cell>
          <cell r="AD185">
            <v>46.333333333333336</v>
          </cell>
          <cell r="AE185">
            <v>47.333333333333336</v>
          </cell>
          <cell r="AF185">
            <v>8100.9009009009014</v>
          </cell>
          <cell r="AG185">
            <v>0</v>
          </cell>
          <cell r="AI185">
            <v>1335.8722962962966</v>
          </cell>
          <cell r="AJ185">
            <v>1.4299177059555559</v>
          </cell>
          <cell r="AK185">
            <v>11.583621632389514</v>
          </cell>
          <cell r="AL185">
            <v>124.40809633186338</v>
          </cell>
          <cell r="AM185">
            <v>11.583621632389514</v>
          </cell>
          <cell r="AN185">
            <v>124.40809633186338</v>
          </cell>
          <cell r="AQ185">
            <v>139.62</v>
          </cell>
          <cell r="AR185">
            <v>13</v>
          </cell>
          <cell r="AU185" t="str">
            <v>B</v>
          </cell>
        </row>
        <row r="186">
          <cell r="D186">
            <v>804635</v>
          </cell>
          <cell r="E186" t="str">
            <v>อ้อยน้ำราด</v>
          </cell>
          <cell r="F186" t="str">
            <v>อ้อยปลูก</v>
          </cell>
          <cell r="G186">
            <v>8</v>
          </cell>
          <cell r="H186">
            <v>242918</v>
          </cell>
          <cell r="I186">
            <v>56</v>
          </cell>
          <cell r="J186" t="str">
            <v>เหนียว</v>
          </cell>
          <cell r="K186">
            <v>1.85</v>
          </cell>
          <cell r="L186">
            <v>6.7333333333333334</v>
          </cell>
          <cell r="M186">
            <v>1.6</v>
          </cell>
          <cell r="N186">
            <v>3.1</v>
          </cell>
          <cell r="O186">
            <v>35</v>
          </cell>
          <cell r="P186">
            <v>40</v>
          </cell>
          <cell r="Q186">
            <v>6486.4864864864867</v>
          </cell>
          <cell r="R186">
            <v>1.7</v>
          </cell>
          <cell r="S186">
            <v>3.1</v>
          </cell>
          <cell r="T186">
            <v>48</v>
          </cell>
          <cell r="U186">
            <v>50</v>
          </cell>
          <cell r="V186">
            <v>8475.6756756756749</v>
          </cell>
          <cell r="W186">
            <v>1.6</v>
          </cell>
          <cell r="X186">
            <v>2.9</v>
          </cell>
          <cell r="Y186">
            <v>47</v>
          </cell>
          <cell r="Z186">
            <v>49</v>
          </cell>
          <cell r="AA186">
            <v>8302.7027027027034</v>
          </cell>
          <cell r="AB186">
            <v>1.6333333333333335</v>
          </cell>
          <cell r="AC186">
            <v>3.0333333333333332</v>
          </cell>
          <cell r="AD186">
            <v>43.333333333333336</v>
          </cell>
          <cell r="AE186">
            <v>46.333333333333336</v>
          </cell>
          <cell r="AF186">
            <v>7754.9549549549556</v>
          </cell>
          <cell r="AG186">
            <v>0</v>
          </cell>
          <cell r="AI186">
            <v>1179.7357962962963</v>
          </cell>
          <cell r="AJ186">
            <v>1.2627891963555555</v>
          </cell>
          <cell r="AK186">
            <v>9.7928733353411026</v>
          </cell>
          <cell r="AL186">
            <v>78.342986682728821</v>
          </cell>
          <cell r="AM186">
            <v>9.7928733353411026</v>
          </cell>
          <cell r="AN186">
            <v>78.342986682728821</v>
          </cell>
          <cell r="AQ186">
            <v>104</v>
          </cell>
          <cell r="AR186">
            <v>13</v>
          </cell>
          <cell r="AU186" t="str">
            <v>B</v>
          </cell>
        </row>
        <row r="187">
          <cell r="D187">
            <v>804636</v>
          </cell>
          <cell r="E187" t="str">
            <v>อ้อยน้ำราด</v>
          </cell>
          <cell r="F187" t="str">
            <v>อ้อยปลูก</v>
          </cell>
          <cell r="G187">
            <v>17.170000000000002</v>
          </cell>
          <cell r="H187">
            <v>242950</v>
          </cell>
          <cell r="I187" t="str">
            <v>KK-3</v>
          </cell>
          <cell r="J187" t="str">
            <v>เหนียว</v>
          </cell>
          <cell r="K187">
            <v>1.85</v>
          </cell>
          <cell r="L187">
            <v>5.666666666666667</v>
          </cell>
          <cell r="M187">
            <v>1.4</v>
          </cell>
          <cell r="N187">
            <v>3</v>
          </cell>
          <cell r="O187">
            <v>54</v>
          </cell>
          <cell r="P187">
            <v>42</v>
          </cell>
          <cell r="Q187">
            <v>8302.7027027027034</v>
          </cell>
          <cell r="R187">
            <v>1.3</v>
          </cell>
          <cell r="S187">
            <v>3</v>
          </cell>
          <cell r="T187">
            <v>61</v>
          </cell>
          <cell r="U187">
            <v>61</v>
          </cell>
          <cell r="V187">
            <v>10551.351351351352</v>
          </cell>
          <cell r="W187">
            <v>1.2</v>
          </cell>
          <cell r="X187">
            <v>2.8</v>
          </cell>
          <cell r="Y187">
            <v>51</v>
          </cell>
          <cell r="Z187">
            <v>55</v>
          </cell>
          <cell r="AA187">
            <v>9167.5675675675684</v>
          </cell>
          <cell r="AB187">
            <v>1.3</v>
          </cell>
          <cell r="AC187">
            <v>2.9333333333333336</v>
          </cell>
          <cell r="AD187">
            <v>55.333333333333336</v>
          </cell>
          <cell r="AE187">
            <v>52.666666666666664</v>
          </cell>
          <cell r="AF187">
            <v>9340.54054054054</v>
          </cell>
          <cell r="AG187">
            <v>0</v>
          </cell>
          <cell r="AI187">
            <v>878.08355555555579</v>
          </cell>
          <cell r="AJ187">
            <v>0.92646595946666688</v>
          </cell>
          <cell r="AK187">
            <v>8.65369285382919</v>
          </cell>
          <cell r="AL187">
            <v>148.58390630024721</v>
          </cell>
          <cell r="AM187">
            <v>8.65369285382919</v>
          </cell>
          <cell r="AN187">
            <v>148.58390630024721</v>
          </cell>
          <cell r="AQ187">
            <v>223.21000000000004</v>
          </cell>
          <cell r="AR187">
            <v>13</v>
          </cell>
          <cell r="AU187" t="str">
            <v>B</v>
          </cell>
        </row>
        <row r="188">
          <cell r="D188">
            <v>804637</v>
          </cell>
          <cell r="E188" t="str">
            <v>อ้อยน้ำราด</v>
          </cell>
          <cell r="F188" t="str">
            <v>อ้อยปลูก</v>
          </cell>
          <cell r="G188">
            <v>11.42</v>
          </cell>
          <cell r="H188">
            <v>242950</v>
          </cell>
          <cell r="I188" t="str">
            <v>KK-3</v>
          </cell>
          <cell r="J188" t="str">
            <v>เหนียว</v>
          </cell>
          <cell r="K188">
            <v>1.85</v>
          </cell>
          <cell r="L188">
            <v>5.666666666666667</v>
          </cell>
          <cell r="M188">
            <v>1.4</v>
          </cell>
          <cell r="N188">
            <v>3</v>
          </cell>
          <cell r="O188">
            <v>56</v>
          </cell>
          <cell r="P188">
            <v>51</v>
          </cell>
          <cell r="Q188">
            <v>9254.0540540540533</v>
          </cell>
          <cell r="R188">
            <v>1.2</v>
          </cell>
          <cell r="S188">
            <v>3</v>
          </cell>
          <cell r="T188">
            <v>63</v>
          </cell>
          <cell r="U188">
            <v>60</v>
          </cell>
          <cell r="V188">
            <v>10637.837837837838</v>
          </cell>
          <cell r="W188">
            <v>1.2</v>
          </cell>
          <cell r="X188">
            <v>2.9</v>
          </cell>
          <cell r="Y188">
            <v>56</v>
          </cell>
          <cell r="Z188">
            <v>55</v>
          </cell>
          <cell r="AA188">
            <v>9600</v>
          </cell>
          <cell r="AB188">
            <v>1.2666666666666666</v>
          </cell>
          <cell r="AC188">
            <v>2.9666666666666668</v>
          </cell>
          <cell r="AD188">
            <v>58.333333333333336</v>
          </cell>
          <cell r="AE188">
            <v>55.333333333333336</v>
          </cell>
          <cell r="AF188">
            <v>9830.6306306306305</v>
          </cell>
          <cell r="AG188">
            <v>0</v>
          </cell>
          <cell r="AI188">
            <v>875.12381481481486</v>
          </cell>
          <cell r="AJ188">
            <v>0.92334313701111115</v>
          </cell>
          <cell r="AK188">
            <v>9.0770453252840042</v>
          </cell>
          <cell r="AL188">
            <v>103.65985761474333</v>
          </cell>
          <cell r="AM188">
            <v>9.0770453252840042</v>
          </cell>
          <cell r="AN188">
            <v>103.65985761474333</v>
          </cell>
          <cell r="AQ188">
            <v>148.46</v>
          </cell>
          <cell r="AR188">
            <v>13</v>
          </cell>
          <cell r="AU188" t="str">
            <v>B</v>
          </cell>
        </row>
        <row r="189">
          <cell r="D189">
            <v>804638</v>
          </cell>
          <cell r="E189" t="str">
            <v>อ้อยน้ำราด</v>
          </cell>
          <cell r="F189" t="str">
            <v>อ้อยปลูก</v>
          </cell>
          <cell r="G189">
            <v>17.649999999999999</v>
          </cell>
          <cell r="H189">
            <v>242903</v>
          </cell>
          <cell r="I189" t="str">
            <v>PK-3</v>
          </cell>
          <cell r="J189" t="str">
            <v>เหนียว</v>
          </cell>
          <cell r="K189">
            <v>1.85</v>
          </cell>
          <cell r="L189">
            <v>7.2333333333333334</v>
          </cell>
          <cell r="M189">
            <v>1.5</v>
          </cell>
          <cell r="N189">
            <v>3</v>
          </cell>
          <cell r="O189">
            <v>56</v>
          </cell>
          <cell r="P189">
            <v>77</v>
          </cell>
          <cell r="Q189">
            <v>11502.702702702703</v>
          </cell>
          <cell r="R189">
            <v>1.2</v>
          </cell>
          <cell r="S189">
            <v>2.5</v>
          </cell>
          <cell r="T189">
            <v>39</v>
          </cell>
          <cell r="U189">
            <v>55</v>
          </cell>
          <cell r="V189">
            <v>8129.72972972973</v>
          </cell>
          <cell r="W189">
            <v>1.1000000000000001</v>
          </cell>
          <cell r="X189">
            <v>2.5</v>
          </cell>
          <cell r="Y189">
            <v>22</v>
          </cell>
          <cell r="Z189">
            <v>46</v>
          </cell>
          <cell r="AA189">
            <v>5881.0810810810808</v>
          </cell>
          <cell r="AB189">
            <v>1.2666666666666668</v>
          </cell>
          <cell r="AC189">
            <v>2.6666666666666665</v>
          </cell>
          <cell r="AD189">
            <v>39</v>
          </cell>
          <cell r="AE189">
            <v>59.333333333333336</v>
          </cell>
          <cell r="AF189">
            <v>8504.5045045045044</v>
          </cell>
          <cell r="AG189">
            <v>0</v>
          </cell>
          <cell r="AI189">
            <v>707.08148148148155</v>
          </cell>
          <cell r="AJ189">
            <v>0.74604167111111108</v>
          </cell>
          <cell r="AK189">
            <v>6.3447147525125116</v>
          </cell>
          <cell r="AL189">
            <v>111.98421538184581</v>
          </cell>
          <cell r="AM189">
            <v>6.3447147525125116</v>
          </cell>
          <cell r="AN189">
            <v>111.98421538184581</v>
          </cell>
          <cell r="AQ189">
            <v>247.09999999999997</v>
          </cell>
          <cell r="AR189">
            <v>14</v>
          </cell>
          <cell r="AU189" t="str">
            <v>B</v>
          </cell>
        </row>
        <row r="190">
          <cell r="D190">
            <v>804639</v>
          </cell>
          <cell r="E190" t="str">
            <v>อ้อยตอ 2</v>
          </cell>
          <cell r="F190" t="str">
            <v>อ้อยตอ</v>
          </cell>
          <cell r="G190">
            <v>29.51</v>
          </cell>
          <cell r="H190">
            <v>242869</v>
          </cell>
          <cell r="I190" t="str">
            <v>KK-3</v>
          </cell>
          <cell r="J190" t="str">
            <v>เหนียว</v>
          </cell>
          <cell r="K190">
            <v>1.65</v>
          </cell>
          <cell r="L190">
            <v>8.3666666666666671</v>
          </cell>
          <cell r="M190">
            <v>1.1000000000000001</v>
          </cell>
          <cell r="N190">
            <v>2.9</v>
          </cell>
          <cell r="O190">
            <v>46</v>
          </cell>
          <cell r="P190">
            <v>42</v>
          </cell>
          <cell r="Q190">
            <v>8533.3333333333339</v>
          </cell>
          <cell r="R190">
            <v>1.5</v>
          </cell>
          <cell r="S190">
            <v>2.5</v>
          </cell>
          <cell r="T190">
            <v>39</v>
          </cell>
          <cell r="U190">
            <v>32</v>
          </cell>
          <cell r="V190">
            <v>6884.848484848485</v>
          </cell>
          <cell r="W190">
            <v>1.9</v>
          </cell>
          <cell r="X190">
            <v>2.5</v>
          </cell>
          <cell r="Y190">
            <v>64</v>
          </cell>
          <cell r="Z190">
            <v>65</v>
          </cell>
          <cell r="AA190">
            <v>12509.09090909091</v>
          </cell>
          <cell r="AB190">
            <v>1.5</v>
          </cell>
          <cell r="AC190">
            <v>2.6333333333333333</v>
          </cell>
          <cell r="AD190">
            <v>49.666666666666664</v>
          </cell>
          <cell r="AE190">
            <v>46.333333333333336</v>
          </cell>
          <cell r="AF190">
            <v>9309.0909090909099</v>
          </cell>
          <cell r="AG190">
            <v>0</v>
          </cell>
          <cell r="AI190">
            <v>816.53083333333336</v>
          </cell>
          <cell r="AJ190">
            <v>0.86152168225000003</v>
          </cell>
          <cell r="AK190">
            <v>8.019983660218184</v>
          </cell>
          <cell r="AL190">
            <v>236.66971781303863</v>
          </cell>
          <cell r="AM190">
            <v>8.019983660218184</v>
          </cell>
          <cell r="AN190">
            <v>236.66971781303863</v>
          </cell>
          <cell r="AQ190">
            <v>324.61</v>
          </cell>
          <cell r="AR190">
            <v>11</v>
          </cell>
          <cell r="AU190" t="str">
            <v>B</v>
          </cell>
        </row>
        <row r="191">
          <cell r="D191">
            <v>804642</v>
          </cell>
          <cell r="E191" t="str">
            <v>อ้อยตอ 2</v>
          </cell>
          <cell r="F191" t="str">
            <v>อ้อยตอ</v>
          </cell>
          <cell r="G191">
            <v>13.97</v>
          </cell>
          <cell r="H191">
            <v>242870</v>
          </cell>
          <cell r="I191" t="str">
            <v>KK-3</v>
          </cell>
          <cell r="J191" t="str">
            <v>เหนียว</v>
          </cell>
          <cell r="K191">
            <v>1.65</v>
          </cell>
          <cell r="L191">
            <v>8.3333333333333339</v>
          </cell>
          <cell r="M191">
            <v>1.7</v>
          </cell>
          <cell r="N191">
            <v>2.9</v>
          </cell>
          <cell r="O191">
            <v>24</v>
          </cell>
          <cell r="P191">
            <v>50</v>
          </cell>
          <cell r="Q191">
            <v>7175.757575757576</v>
          </cell>
          <cell r="R191">
            <v>1.5</v>
          </cell>
          <cell r="S191">
            <v>2.5</v>
          </cell>
          <cell r="T191">
            <v>52</v>
          </cell>
          <cell r="U191">
            <v>39</v>
          </cell>
          <cell r="V191">
            <v>8824.242424242424</v>
          </cell>
          <cell r="W191">
            <v>1.9</v>
          </cell>
          <cell r="X191">
            <v>2.8</v>
          </cell>
          <cell r="Y191">
            <v>60</v>
          </cell>
          <cell r="Z191">
            <v>45</v>
          </cell>
          <cell r="AA191">
            <v>10181.818181818182</v>
          </cell>
          <cell r="AB191">
            <v>1.7</v>
          </cell>
          <cell r="AC191">
            <v>2.7333333333333329</v>
          </cell>
          <cell r="AD191">
            <v>45.333333333333336</v>
          </cell>
          <cell r="AE191">
            <v>44.666666666666664</v>
          </cell>
          <cell r="AF191">
            <v>8727.2727272727279</v>
          </cell>
          <cell r="AG191">
            <v>0</v>
          </cell>
          <cell r="AI191">
            <v>997.01977777777756</v>
          </cell>
          <cell r="AJ191">
            <v>1.0519555675333332</v>
          </cell>
          <cell r="AK191">
            <v>9.1807031348363637</v>
          </cell>
          <cell r="AL191">
            <v>128.25442279366402</v>
          </cell>
          <cell r="AM191">
            <v>9.1807031348363637</v>
          </cell>
          <cell r="AN191">
            <v>128.25442279366402</v>
          </cell>
          <cell r="AQ191">
            <v>153.67000000000002</v>
          </cell>
          <cell r="AR191">
            <v>11</v>
          </cell>
          <cell r="AU191" t="str">
            <v>B</v>
          </cell>
        </row>
        <row r="192">
          <cell r="D192">
            <v>804643</v>
          </cell>
          <cell r="E192" t="str">
            <v>อ้อยตอ 2</v>
          </cell>
          <cell r="F192" t="str">
            <v>อ้อยตอ</v>
          </cell>
          <cell r="G192">
            <v>12.92</v>
          </cell>
          <cell r="H192">
            <v>242871</v>
          </cell>
          <cell r="I192" t="str">
            <v>KK-3</v>
          </cell>
          <cell r="J192" t="str">
            <v>เหนียว</v>
          </cell>
          <cell r="K192">
            <v>1.65</v>
          </cell>
          <cell r="L192">
            <v>8.3000000000000007</v>
          </cell>
          <cell r="M192">
            <v>2</v>
          </cell>
          <cell r="N192">
            <v>2.9</v>
          </cell>
          <cell r="O192">
            <v>51</v>
          </cell>
          <cell r="P192">
            <v>45</v>
          </cell>
          <cell r="Q192">
            <v>9309.0909090909099</v>
          </cell>
          <cell r="R192">
            <v>1.9</v>
          </cell>
          <cell r="S192">
            <v>3</v>
          </cell>
          <cell r="T192">
            <v>50</v>
          </cell>
          <cell r="U192">
            <v>49</v>
          </cell>
          <cell r="V192">
            <v>9600</v>
          </cell>
          <cell r="W192">
            <v>2</v>
          </cell>
          <cell r="X192">
            <v>2.6</v>
          </cell>
          <cell r="Y192">
            <v>63</v>
          </cell>
          <cell r="Z192">
            <v>65</v>
          </cell>
          <cell r="AA192">
            <v>12412.121212121212</v>
          </cell>
          <cell r="AB192">
            <v>1.9666666666666668</v>
          </cell>
          <cell r="AC192">
            <v>2.8333333333333335</v>
          </cell>
          <cell r="AD192">
            <v>54.666666666666664</v>
          </cell>
          <cell r="AE192">
            <v>53</v>
          </cell>
          <cell r="AF192">
            <v>10440.404040404041</v>
          </cell>
          <cell r="AG192">
            <v>0</v>
          </cell>
          <cell r="AI192">
            <v>1239.3550925925929</v>
          </cell>
          <cell r="AJ192">
            <v>1.3266056911111113</v>
          </cell>
          <cell r="AK192">
            <v>13.850299417499441</v>
          </cell>
          <cell r="AL192">
            <v>178.94586847409278</v>
          </cell>
          <cell r="AM192">
            <v>13.850299417499441</v>
          </cell>
          <cell r="AN192">
            <v>178.94586847409278</v>
          </cell>
          <cell r="AQ192">
            <v>129.19999999999999</v>
          </cell>
          <cell r="AR192">
            <v>10</v>
          </cell>
          <cell r="AU192" t="str">
            <v>B</v>
          </cell>
        </row>
        <row r="193">
          <cell r="D193">
            <v>804644</v>
          </cell>
          <cell r="E193" t="str">
            <v>อ้อยตอ 2</v>
          </cell>
          <cell r="F193" t="str">
            <v>อ้อยตอ</v>
          </cell>
          <cell r="G193">
            <v>6.54</v>
          </cell>
          <cell r="H193">
            <v>242871</v>
          </cell>
          <cell r="I193" t="str">
            <v>KK-3</v>
          </cell>
          <cell r="J193" t="str">
            <v>เหนียว</v>
          </cell>
          <cell r="K193">
            <v>1.65</v>
          </cell>
          <cell r="L193">
            <v>8.3000000000000007</v>
          </cell>
          <cell r="M193">
            <v>1.8</v>
          </cell>
          <cell r="N193">
            <v>2.7</v>
          </cell>
          <cell r="O193">
            <v>46</v>
          </cell>
          <cell r="P193">
            <v>50</v>
          </cell>
          <cell r="Q193">
            <v>9309.0909090909099</v>
          </cell>
          <cell r="R193">
            <v>1.7</v>
          </cell>
          <cell r="S193">
            <v>2.9</v>
          </cell>
          <cell r="T193">
            <v>40</v>
          </cell>
          <cell r="U193">
            <v>46</v>
          </cell>
          <cell r="V193">
            <v>8339.3939393939399</v>
          </cell>
          <cell r="W193">
            <v>1.8</v>
          </cell>
          <cell r="X193">
            <v>2.8</v>
          </cell>
          <cell r="Y193">
            <v>40</v>
          </cell>
          <cell r="Z193">
            <v>45</v>
          </cell>
          <cell r="AA193">
            <v>8242.424242424242</v>
          </cell>
          <cell r="AB193">
            <v>1.7666666666666666</v>
          </cell>
          <cell r="AC193">
            <v>2.7999999999999994</v>
          </cell>
          <cell r="AD193">
            <v>42</v>
          </cell>
          <cell r="AE193">
            <v>47</v>
          </cell>
          <cell r="AF193">
            <v>8630.30303030303</v>
          </cell>
          <cell r="AG193">
            <v>0</v>
          </cell>
          <cell r="AI193">
            <v>1087.2773333333328</v>
          </cell>
          <cell r="AJ193">
            <v>1.1638216575999993</v>
          </cell>
          <cell r="AK193">
            <v>10.044133578317568</v>
          </cell>
          <cell r="AL193">
            <v>65.688633602196902</v>
          </cell>
          <cell r="AM193">
            <v>10.044133578317568</v>
          </cell>
          <cell r="AN193">
            <v>65.688633602196902</v>
          </cell>
          <cell r="AQ193">
            <v>58.86</v>
          </cell>
          <cell r="AR193">
            <v>9</v>
          </cell>
          <cell r="AU193" t="str">
            <v>C</v>
          </cell>
        </row>
        <row r="194">
          <cell r="D194">
            <v>804645</v>
          </cell>
          <cell r="E194" t="str">
            <v>อ้อยน้ำราด</v>
          </cell>
          <cell r="F194" t="str">
            <v>อ้อยปลูก</v>
          </cell>
          <cell r="G194">
            <v>9.07</v>
          </cell>
          <cell r="H194">
            <v>242911</v>
          </cell>
          <cell r="I194" t="str">
            <v>PK-2</v>
          </cell>
          <cell r="J194" t="str">
            <v>เหนียว</v>
          </cell>
          <cell r="K194">
            <v>1.85</v>
          </cell>
          <cell r="L194">
            <v>6.9666666666666668</v>
          </cell>
          <cell r="M194">
            <v>1.8</v>
          </cell>
          <cell r="N194">
            <v>2.6</v>
          </cell>
          <cell r="O194">
            <v>62</v>
          </cell>
          <cell r="P194">
            <v>60</v>
          </cell>
          <cell r="Q194">
            <v>10551.351351351352</v>
          </cell>
          <cell r="R194">
            <v>2</v>
          </cell>
          <cell r="S194">
            <v>3</v>
          </cell>
          <cell r="T194">
            <v>55</v>
          </cell>
          <cell r="U194">
            <v>60</v>
          </cell>
          <cell r="V194">
            <v>9945.9459459459467</v>
          </cell>
          <cell r="W194">
            <v>1.8</v>
          </cell>
          <cell r="X194">
            <v>2.6</v>
          </cell>
          <cell r="Y194">
            <v>50</v>
          </cell>
          <cell r="Z194">
            <v>50</v>
          </cell>
          <cell r="AA194">
            <v>8648.6486486486483</v>
          </cell>
          <cell r="AB194">
            <v>1.8666666666666665</v>
          </cell>
          <cell r="AC194">
            <v>2.7333333333333329</v>
          </cell>
          <cell r="AD194">
            <v>55.666666666666664</v>
          </cell>
          <cell r="AE194">
            <v>56.666666666666664</v>
          </cell>
          <cell r="AF194">
            <v>9715.3153153153162</v>
          </cell>
          <cell r="AG194">
            <v>0</v>
          </cell>
          <cell r="AI194">
            <v>1094.7668148148146</v>
          </cell>
          <cell r="AJ194">
            <v>1.1718383985777776</v>
          </cell>
          <cell r="AK194">
            <v>11.384779540777258</v>
          </cell>
          <cell r="AL194">
            <v>103.25995043484973</v>
          </cell>
          <cell r="AM194">
            <v>11.384779540777258</v>
          </cell>
          <cell r="AN194">
            <v>103.25995043484973</v>
          </cell>
          <cell r="AQ194">
            <v>126.98</v>
          </cell>
          <cell r="AR194">
            <v>14</v>
          </cell>
          <cell r="AU194" t="str">
            <v>B</v>
          </cell>
        </row>
        <row r="195">
          <cell r="D195">
            <v>804646</v>
          </cell>
          <cell r="E195" t="str">
            <v>อ้อยน้ำราด</v>
          </cell>
          <cell r="F195" t="str">
            <v>อ้อยปลูก</v>
          </cell>
          <cell r="G195">
            <v>6.54</v>
          </cell>
          <cell r="H195">
            <v>242907</v>
          </cell>
          <cell r="I195" t="str">
            <v>LK92-11</v>
          </cell>
          <cell r="J195" t="str">
            <v>เหนียว</v>
          </cell>
          <cell r="K195">
            <v>1.85</v>
          </cell>
          <cell r="L195">
            <v>7.1</v>
          </cell>
          <cell r="M195">
            <v>1.1000000000000001</v>
          </cell>
          <cell r="N195">
            <v>2.5</v>
          </cell>
          <cell r="O195">
            <v>51</v>
          </cell>
          <cell r="P195">
            <v>41</v>
          </cell>
          <cell r="Q195">
            <v>7956.7567567567567</v>
          </cell>
          <cell r="R195">
            <v>1</v>
          </cell>
          <cell r="S195">
            <v>2.9</v>
          </cell>
          <cell r="T195">
            <v>55</v>
          </cell>
          <cell r="U195">
            <v>48</v>
          </cell>
          <cell r="V195">
            <v>8908.1081081081084</v>
          </cell>
          <cell r="W195">
            <v>1.1000000000000001</v>
          </cell>
          <cell r="X195">
            <v>2.9</v>
          </cell>
          <cell r="Y195">
            <v>50</v>
          </cell>
          <cell r="Z195">
            <v>49</v>
          </cell>
          <cell r="AA195">
            <v>8562.1621621621616</v>
          </cell>
          <cell r="AB195">
            <v>1.0666666666666667</v>
          </cell>
          <cell r="AC195">
            <v>2.7666666666666671</v>
          </cell>
          <cell r="AD195">
            <v>52</v>
          </cell>
          <cell r="AE195">
            <v>46</v>
          </cell>
          <cell r="AF195">
            <v>8475.6756756756749</v>
          </cell>
          <cell r="AG195">
            <v>0</v>
          </cell>
          <cell r="AI195">
            <v>640.93214814814837</v>
          </cell>
          <cell r="AJ195">
            <v>0.68605377137777801</v>
          </cell>
          <cell r="AK195">
            <v>5.8147692622721934</v>
          </cell>
          <cell r="AL195">
            <v>38.028590975260144</v>
          </cell>
          <cell r="AM195">
            <v>5.8147692622721934</v>
          </cell>
          <cell r="AN195">
            <v>38.028590975260144</v>
          </cell>
          <cell r="AQ195">
            <v>78.48</v>
          </cell>
          <cell r="AR195">
            <v>12</v>
          </cell>
          <cell r="AU195" t="str">
            <v>C</v>
          </cell>
        </row>
        <row r="196">
          <cell r="D196">
            <v>804647</v>
          </cell>
          <cell r="E196" t="str">
            <v>อ้อยตอ 2</v>
          </cell>
          <cell r="F196" t="str">
            <v>อ้อยตอ</v>
          </cell>
          <cell r="G196">
            <v>9.01</v>
          </cell>
          <cell r="H196">
            <v>242872</v>
          </cell>
          <cell r="I196" t="str">
            <v>KK-3</v>
          </cell>
          <cell r="J196" t="str">
            <v>เหนียว</v>
          </cell>
          <cell r="K196">
            <v>1.65</v>
          </cell>
          <cell r="L196">
            <v>8.2666666666666675</v>
          </cell>
          <cell r="M196">
            <v>1.8</v>
          </cell>
          <cell r="N196">
            <v>2.8</v>
          </cell>
          <cell r="O196">
            <v>58</v>
          </cell>
          <cell r="P196">
            <v>55</v>
          </cell>
          <cell r="Q196">
            <v>10957.575757575758</v>
          </cell>
          <cell r="R196">
            <v>1.7</v>
          </cell>
          <cell r="S196">
            <v>2.8</v>
          </cell>
          <cell r="T196">
            <v>46</v>
          </cell>
          <cell r="U196">
            <v>49</v>
          </cell>
          <cell r="V196">
            <v>9212.121212121212</v>
          </cell>
          <cell r="W196">
            <v>1.4</v>
          </cell>
          <cell r="X196">
            <v>2.5</v>
          </cell>
          <cell r="Y196">
            <v>70</v>
          </cell>
          <cell r="Z196">
            <v>68</v>
          </cell>
          <cell r="AA196">
            <v>13381.818181818182</v>
          </cell>
          <cell r="AB196">
            <v>1.6333333333333335</v>
          </cell>
          <cell r="AC196">
            <v>2.6999999999999997</v>
          </cell>
          <cell r="AD196">
            <v>58</v>
          </cell>
          <cell r="AE196">
            <v>57.333333333333336</v>
          </cell>
          <cell r="AF196">
            <v>11183.838383838383</v>
          </cell>
          <cell r="AG196">
            <v>0</v>
          </cell>
          <cell r="AI196">
            <v>934.69949999999983</v>
          </cell>
          <cell r="AJ196">
            <v>1.0005023447999999</v>
          </cell>
          <cell r="AK196">
            <v>11.189456526894544</v>
          </cell>
          <cell r="AL196">
            <v>100.81700330731984</v>
          </cell>
          <cell r="AM196">
            <v>11.189456526894544</v>
          </cell>
          <cell r="AN196">
            <v>100.81700330731984</v>
          </cell>
          <cell r="AQ196">
            <v>90.1</v>
          </cell>
          <cell r="AR196">
            <v>10</v>
          </cell>
          <cell r="AU196" t="str">
            <v>B</v>
          </cell>
        </row>
        <row r="197">
          <cell r="D197">
            <v>804648</v>
          </cell>
          <cell r="E197" t="str">
            <v>อ้อยน้ำราด</v>
          </cell>
          <cell r="F197" t="str">
            <v>อ้อยปลูก</v>
          </cell>
          <cell r="G197">
            <v>13.02</v>
          </cell>
          <cell r="H197">
            <v>242905</v>
          </cell>
          <cell r="I197" t="str">
            <v>PK-3</v>
          </cell>
          <cell r="J197" t="str">
            <v>เหนียว</v>
          </cell>
          <cell r="K197">
            <v>1.85</v>
          </cell>
          <cell r="L197">
            <v>7.166666666666667</v>
          </cell>
          <cell r="M197">
            <v>1.7</v>
          </cell>
          <cell r="N197">
            <v>3</v>
          </cell>
          <cell r="O197">
            <v>48</v>
          </cell>
          <cell r="P197">
            <v>41</v>
          </cell>
          <cell r="Q197">
            <v>7697.2972972972975</v>
          </cell>
          <cell r="R197">
            <v>1.6</v>
          </cell>
          <cell r="S197">
            <v>2.9</v>
          </cell>
          <cell r="T197">
            <v>46</v>
          </cell>
          <cell r="U197">
            <v>48</v>
          </cell>
          <cell r="V197">
            <v>8129.72972972973</v>
          </cell>
          <cell r="W197">
            <v>1.4</v>
          </cell>
          <cell r="X197">
            <v>2.9</v>
          </cell>
          <cell r="Y197">
            <v>45</v>
          </cell>
          <cell r="Z197">
            <v>48</v>
          </cell>
          <cell r="AA197">
            <v>8043.2432432432433</v>
          </cell>
          <cell r="AB197">
            <v>1.5666666666666664</v>
          </cell>
          <cell r="AC197">
            <v>2.9333333333333336</v>
          </cell>
          <cell r="AD197">
            <v>46.333333333333336</v>
          </cell>
          <cell r="AE197">
            <v>45.666666666666664</v>
          </cell>
          <cell r="AF197">
            <v>7956.7567567567567</v>
          </cell>
          <cell r="AG197">
            <v>0</v>
          </cell>
          <cell r="AI197">
            <v>1058.2032592592593</v>
          </cell>
          <cell r="AJ197">
            <v>1.132700768711111</v>
          </cell>
          <cell r="AK197">
            <v>9.0126244948257046</v>
          </cell>
          <cell r="AL197">
            <v>117.34437092263067</v>
          </cell>
          <cell r="AM197">
            <v>9.0126244948257046</v>
          </cell>
          <cell r="AN197">
            <v>117.34437092263067</v>
          </cell>
          <cell r="AQ197">
            <v>169.26</v>
          </cell>
          <cell r="AR197">
            <v>13</v>
          </cell>
          <cell r="AU197" t="str">
            <v>B</v>
          </cell>
        </row>
        <row r="198">
          <cell r="D198">
            <v>804649</v>
          </cell>
          <cell r="E198" t="str">
            <v>อ้อยน้ำราด</v>
          </cell>
          <cell r="F198" t="str">
            <v>อ้อยปลูก</v>
          </cell>
          <cell r="G198">
            <v>7.92</v>
          </cell>
          <cell r="H198">
            <v>242907</v>
          </cell>
          <cell r="I198" t="str">
            <v>LK92-11</v>
          </cell>
          <cell r="J198" t="str">
            <v>เหนียว</v>
          </cell>
          <cell r="K198">
            <v>1.85</v>
          </cell>
          <cell r="L198">
            <v>7.1</v>
          </cell>
          <cell r="M198">
            <v>1.7</v>
          </cell>
          <cell r="N198">
            <v>2.5</v>
          </cell>
          <cell r="O198">
            <v>78</v>
          </cell>
          <cell r="P198">
            <v>75</v>
          </cell>
          <cell r="Q198">
            <v>13232.432432432432</v>
          </cell>
          <cell r="R198">
            <v>1.6</v>
          </cell>
          <cell r="S198">
            <v>2.4</v>
          </cell>
          <cell r="T198">
            <v>71</v>
          </cell>
          <cell r="U198">
            <v>76</v>
          </cell>
          <cell r="V198">
            <v>12713.513513513513</v>
          </cell>
          <cell r="W198">
            <v>1.4</v>
          </cell>
          <cell r="X198">
            <v>2.5</v>
          </cell>
          <cell r="Y198">
            <v>72</v>
          </cell>
          <cell r="Z198">
            <v>68</v>
          </cell>
          <cell r="AA198">
            <v>12108.108108108108</v>
          </cell>
          <cell r="AB198">
            <v>1.5666666666666664</v>
          </cell>
          <cell r="AC198">
            <v>2.4666666666666668</v>
          </cell>
          <cell r="AD198">
            <v>73.666666666666671</v>
          </cell>
          <cell r="AE198">
            <v>73</v>
          </cell>
          <cell r="AF198">
            <v>12684.684684684684</v>
          </cell>
          <cell r="AG198">
            <v>0</v>
          </cell>
          <cell r="AI198">
            <v>748.28525925925919</v>
          </cell>
          <cell r="AJ198">
            <v>0.80096454151111107</v>
          </cell>
          <cell r="AK198">
            <v>10.15998265268148</v>
          </cell>
          <cell r="AL198">
            <v>80.467062609237317</v>
          </cell>
          <cell r="AM198">
            <v>10.15998265268148</v>
          </cell>
          <cell r="AN198">
            <v>80.467062609237317</v>
          </cell>
          <cell r="AQ198">
            <v>102.96</v>
          </cell>
          <cell r="AR198">
            <v>13</v>
          </cell>
          <cell r="AU198" t="str">
            <v>B</v>
          </cell>
        </row>
        <row r="199">
          <cell r="D199">
            <v>804650</v>
          </cell>
          <cell r="E199" t="str">
            <v>อ้อยตอ 2</v>
          </cell>
          <cell r="F199" t="str">
            <v>อ้อยตอ</v>
          </cell>
          <cell r="G199">
            <v>14</v>
          </cell>
          <cell r="H199">
            <v>242873</v>
          </cell>
          <cell r="I199" t="str">
            <v>KK-3</v>
          </cell>
          <cell r="J199" t="str">
            <v>เหนียว</v>
          </cell>
          <cell r="K199">
            <v>1.65</v>
          </cell>
          <cell r="L199">
            <v>8.2333333333333325</v>
          </cell>
          <cell r="M199">
            <v>1.1000000000000001</v>
          </cell>
          <cell r="N199">
            <v>2.4</v>
          </cell>
          <cell r="O199">
            <v>46</v>
          </cell>
          <cell r="P199">
            <v>45</v>
          </cell>
          <cell r="Q199">
            <v>8824.242424242424</v>
          </cell>
          <cell r="R199">
            <v>1.2</v>
          </cell>
          <cell r="S199">
            <v>2.5</v>
          </cell>
          <cell r="T199">
            <v>43</v>
          </cell>
          <cell r="U199">
            <v>45</v>
          </cell>
          <cell r="V199">
            <v>8533.3333333333339</v>
          </cell>
          <cell r="W199">
            <v>1.3</v>
          </cell>
          <cell r="X199">
            <v>2.7</v>
          </cell>
          <cell r="Y199">
            <v>46</v>
          </cell>
          <cell r="Z199">
            <v>48</v>
          </cell>
          <cell r="AA199">
            <v>9115.1515151515159</v>
          </cell>
          <cell r="AB199">
            <v>1.2</v>
          </cell>
          <cell r="AC199">
            <v>2.5333333333333337</v>
          </cell>
          <cell r="AD199">
            <v>45</v>
          </cell>
          <cell r="AE199">
            <v>46</v>
          </cell>
          <cell r="AF199">
            <v>8824.2424242424258</v>
          </cell>
          <cell r="AG199">
            <v>0</v>
          </cell>
          <cell r="AI199">
            <v>604.55466666666678</v>
          </cell>
          <cell r="AJ199">
            <v>0.63786562880000008</v>
          </cell>
          <cell r="AK199">
            <v>5.6286809426230322</v>
          </cell>
          <cell r="AL199">
            <v>78.801533196722445</v>
          </cell>
          <cell r="AM199">
            <v>5.6286809426230322</v>
          </cell>
          <cell r="AN199">
            <v>78.801533196722445</v>
          </cell>
          <cell r="AQ199">
            <v>140</v>
          </cell>
          <cell r="AR199">
            <v>10</v>
          </cell>
          <cell r="AU199" t="str">
            <v>B</v>
          </cell>
        </row>
        <row r="200">
          <cell r="D200">
            <v>804651</v>
          </cell>
          <cell r="E200" t="str">
            <v>อ้อยน้ำราด</v>
          </cell>
          <cell r="F200" t="str">
            <v>อ้อยปลูก</v>
          </cell>
          <cell r="G200">
            <v>18.22</v>
          </cell>
          <cell r="H200">
            <v>242905</v>
          </cell>
          <cell r="I200" t="str">
            <v>PK-3</v>
          </cell>
          <cell r="J200" t="str">
            <v>เหนียว</v>
          </cell>
          <cell r="K200">
            <v>1.85</v>
          </cell>
          <cell r="L200">
            <v>7.166666666666667</v>
          </cell>
          <cell r="M200">
            <v>1.7</v>
          </cell>
          <cell r="N200">
            <v>3.3</v>
          </cell>
          <cell r="O200">
            <v>47</v>
          </cell>
          <cell r="P200">
            <v>60</v>
          </cell>
          <cell r="Q200">
            <v>9254.0540540540533</v>
          </cell>
          <cell r="R200">
            <v>1.5</v>
          </cell>
          <cell r="S200">
            <v>3</v>
          </cell>
          <cell r="T200">
            <v>49</v>
          </cell>
          <cell r="U200">
            <v>56</v>
          </cell>
          <cell r="V200">
            <v>9081.0810810810817</v>
          </cell>
          <cell r="W200">
            <v>1.4</v>
          </cell>
          <cell r="X200">
            <v>2.8</v>
          </cell>
          <cell r="Y200">
            <v>45</v>
          </cell>
          <cell r="Z200">
            <v>49</v>
          </cell>
          <cell r="AA200">
            <v>8129.72972972973</v>
          </cell>
          <cell r="AB200">
            <v>1.5333333333333332</v>
          </cell>
          <cell r="AC200">
            <v>3.0333333333333332</v>
          </cell>
          <cell r="AD200">
            <v>47</v>
          </cell>
          <cell r="AE200">
            <v>55</v>
          </cell>
          <cell r="AF200">
            <v>8821.6216216216217</v>
          </cell>
          <cell r="AG200">
            <v>0</v>
          </cell>
          <cell r="AI200">
            <v>1107.5070740740739</v>
          </cell>
          <cell r="AJ200">
            <v>1.1854755720888885</v>
          </cell>
          <cell r="AK200">
            <v>10.4578169386436</v>
          </cell>
          <cell r="AL200">
            <v>190.54142462208637</v>
          </cell>
          <cell r="AM200">
            <v>10.4578169386436</v>
          </cell>
          <cell r="AN200">
            <v>190.54142462208637</v>
          </cell>
          <cell r="AQ200">
            <v>255.07999999999998</v>
          </cell>
          <cell r="AR200">
            <v>14</v>
          </cell>
          <cell r="AU200" t="str">
            <v>B</v>
          </cell>
        </row>
        <row r="201">
          <cell r="D201">
            <v>804662</v>
          </cell>
          <cell r="E201" t="str">
            <v>อ้อยตอ 1</v>
          </cell>
          <cell r="F201" t="str">
            <v>อ้อยตอ</v>
          </cell>
          <cell r="G201">
            <v>36</v>
          </cell>
          <cell r="H201">
            <v>242878</v>
          </cell>
          <cell r="I201" t="str">
            <v>KK-3</v>
          </cell>
          <cell r="J201" t="str">
            <v>เหนียว</v>
          </cell>
          <cell r="K201">
            <v>1.85</v>
          </cell>
          <cell r="L201">
            <v>8.0666666666666664</v>
          </cell>
          <cell r="M201">
            <v>1.6</v>
          </cell>
          <cell r="N201">
            <v>2.6</v>
          </cell>
          <cell r="O201">
            <v>62</v>
          </cell>
          <cell r="P201">
            <v>50</v>
          </cell>
          <cell r="Q201">
            <v>9686.4864864864867</v>
          </cell>
          <cell r="R201">
            <v>1.7</v>
          </cell>
          <cell r="S201">
            <v>2.7</v>
          </cell>
          <cell r="T201">
            <v>77</v>
          </cell>
          <cell r="U201">
            <v>79</v>
          </cell>
          <cell r="V201">
            <v>13491.891891891892</v>
          </cell>
          <cell r="W201">
            <v>1.7</v>
          </cell>
          <cell r="X201">
            <v>2.8</v>
          </cell>
          <cell r="Y201">
            <v>80</v>
          </cell>
          <cell r="Z201">
            <v>85</v>
          </cell>
          <cell r="AA201">
            <v>14270.27027027027</v>
          </cell>
          <cell r="AB201">
            <v>1.6666666666666667</v>
          </cell>
          <cell r="AC201">
            <v>2.7000000000000006</v>
          </cell>
          <cell r="AD201">
            <v>73</v>
          </cell>
          <cell r="AE201">
            <v>71.333333333333329</v>
          </cell>
          <cell r="AF201">
            <v>12482.882882882885</v>
          </cell>
          <cell r="AG201">
            <v>0</v>
          </cell>
          <cell r="AI201">
            <v>953.77500000000066</v>
          </cell>
          <cell r="AJ201">
            <v>1.0209207600000008</v>
          </cell>
          <cell r="AK201">
            <v>12.744034279783795</v>
          </cell>
          <cell r="AL201">
            <v>458.78523407221661</v>
          </cell>
          <cell r="AM201">
            <v>12.744034279783795</v>
          </cell>
          <cell r="AN201">
            <v>458.78523407221661</v>
          </cell>
          <cell r="AQ201">
            <v>432</v>
          </cell>
          <cell r="AR201">
            <v>12</v>
          </cell>
          <cell r="AU201" t="str">
            <v>B</v>
          </cell>
        </row>
        <row r="202">
          <cell r="D202">
            <v>804663</v>
          </cell>
          <cell r="E202" t="str">
            <v>อ้อยตอ 2</v>
          </cell>
          <cell r="F202" t="str">
            <v>อ้อยตอ</v>
          </cell>
          <cell r="G202">
            <v>21.65</v>
          </cell>
          <cell r="H202">
            <v>242880</v>
          </cell>
          <cell r="I202" t="str">
            <v>KK-3</v>
          </cell>
          <cell r="J202" t="str">
            <v>เหนียว</v>
          </cell>
          <cell r="K202">
            <v>1.85</v>
          </cell>
          <cell r="L202">
            <v>8</v>
          </cell>
          <cell r="M202">
            <v>1.5</v>
          </cell>
          <cell r="N202">
            <v>2.8</v>
          </cell>
          <cell r="O202">
            <v>56</v>
          </cell>
          <cell r="P202">
            <v>60</v>
          </cell>
          <cell r="Q202">
            <v>10032.432432432432</v>
          </cell>
          <cell r="R202">
            <v>1.6</v>
          </cell>
          <cell r="S202">
            <v>2.8</v>
          </cell>
          <cell r="T202">
            <v>55</v>
          </cell>
          <cell r="U202">
            <v>54</v>
          </cell>
          <cell r="V202">
            <v>9427.0270270270266</v>
          </cell>
          <cell r="W202">
            <v>1.6</v>
          </cell>
          <cell r="X202">
            <v>2.6</v>
          </cell>
          <cell r="Y202">
            <v>50</v>
          </cell>
          <cell r="Z202">
            <v>58</v>
          </cell>
          <cell r="AA202">
            <v>9340.54054054054</v>
          </cell>
          <cell r="AB202">
            <v>1.5666666666666667</v>
          </cell>
          <cell r="AC202">
            <v>2.7333333333333329</v>
          </cell>
          <cell r="AD202">
            <v>53.666666666666664</v>
          </cell>
          <cell r="AE202">
            <v>57.333333333333336</v>
          </cell>
          <cell r="AF202">
            <v>9600</v>
          </cell>
          <cell r="AG202">
            <v>0</v>
          </cell>
          <cell r="AI202">
            <v>918.8221481481479</v>
          </cell>
          <cell r="AJ202">
            <v>1.0130933005481479</v>
          </cell>
          <cell r="AK202">
            <v>9.7256956852622203</v>
          </cell>
          <cell r="AL202">
            <v>210.56131158592706</v>
          </cell>
          <cell r="AM202">
            <v>9.7256956852622203</v>
          </cell>
          <cell r="AN202">
            <v>210.56131158592706</v>
          </cell>
          <cell r="AQ202">
            <v>216.5</v>
          </cell>
          <cell r="AR202">
            <v>10</v>
          </cell>
          <cell r="AU202" t="str">
            <v>B</v>
          </cell>
        </row>
        <row r="203">
          <cell r="D203">
            <v>804664</v>
          </cell>
          <cell r="E203" t="str">
            <v>อ้อยตอ 2</v>
          </cell>
          <cell r="F203" t="str">
            <v>อ้อยตอ</v>
          </cell>
          <cell r="G203">
            <v>50.79</v>
          </cell>
          <cell r="H203">
            <v>242883</v>
          </cell>
          <cell r="I203" t="str">
            <v>KK-3</v>
          </cell>
          <cell r="J203" t="str">
            <v>เหนียว</v>
          </cell>
          <cell r="K203">
            <v>1.65</v>
          </cell>
          <cell r="L203">
            <v>7.9</v>
          </cell>
          <cell r="M203">
            <v>1.9</v>
          </cell>
          <cell r="N203">
            <v>2.9</v>
          </cell>
          <cell r="O203">
            <v>56</v>
          </cell>
          <cell r="P203">
            <v>61</v>
          </cell>
          <cell r="Q203">
            <v>11345.454545454546</v>
          </cell>
          <cell r="R203">
            <v>1.6</v>
          </cell>
          <cell r="S203">
            <v>2.6</v>
          </cell>
          <cell r="T203">
            <v>54</v>
          </cell>
          <cell r="U203">
            <v>50</v>
          </cell>
          <cell r="V203">
            <v>10084.848484848484</v>
          </cell>
          <cell r="W203">
            <v>1.4</v>
          </cell>
          <cell r="X203">
            <v>2.5</v>
          </cell>
          <cell r="Y203">
            <v>51</v>
          </cell>
          <cell r="Z203">
            <v>55</v>
          </cell>
          <cell r="AA203">
            <v>10278.787878787878</v>
          </cell>
          <cell r="AB203">
            <v>1.6333333333333335</v>
          </cell>
          <cell r="AC203">
            <v>2.6666666666666665</v>
          </cell>
          <cell r="AD203">
            <v>53.666666666666664</v>
          </cell>
          <cell r="AE203">
            <v>55.333333333333336</v>
          </cell>
          <cell r="AF203">
            <v>10569.69696969697</v>
          </cell>
          <cell r="AG203">
            <v>0</v>
          </cell>
          <cell r="AI203">
            <v>911.76296296296289</v>
          </cell>
          <cell r="AJ203">
            <v>0.96200110222222213</v>
          </cell>
          <cell r="AK203">
            <v>10.168060135003367</v>
          </cell>
          <cell r="AL203">
            <v>516.43577425682099</v>
          </cell>
          <cell r="AM203">
            <v>10.168060135003367</v>
          </cell>
          <cell r="AN203">
            <v>516.43577425682099</v>
          </cell>
          <cell r="AQ203">
            <v>406.32</v>
          </cell>
          <cell r="AR203">
            <v>8</v>
          </cell>
          <cell r="AU203" t="str">
            <v>C</v>
          </cell>
        </row>
        <row r="204">
          <cell r="D204">
            <v>1201</v>
          </cell>
          <cell r="E204" t="str">
            <v>อ้อยตอ 1</v>
          </cell>
          <cell r="F204" t="str">
            <v>อ้อยตอ</v>
          </cell>
          <cell r="G204">
            <v>33.520000000000003</v>
          </cell>
          <cell r="H204">
            <v>242871</v>
          </cell>
          <cell r="I204" t="str">
            <v>KK-3</v>
          </cell>
          <cell r="J204" t="str">
            <v>เหนียว</v>
          </cell>
          <cell r="K204">
            <v>1.85</v>
          </cell>
          <cell r="L204">
            <v>8.3000000000000007</v>
          </cell>
          <cell r="M204">
            <v>1.54</v>
          </cell>
          <cell r="N204">
            <v>3.25</v>
          </cell>
          <cell r="O204">
            <v>62</v>
          </cell>
          <cell r="P204">
            <v>72</v>
          </cell>
          <cell r="Q204">
            <v>11589.18918918919</v>
          </cell>
          <cell r="R204">
            <v>1.37</v>
          </cell>
          <cell r="S204">
            <v>2.89</v>
          </cell>
          <cell r="T204">
            <v>69</v>
          </cell>
          <cell r="U204">
            <v>59</v>
          </cell>
          <cell r="V204">
            <v>11070.27027027027</v>
          </cell>
          <cell r="W204">
            <v>1.5</v>
          </cell>
          <cell r="X204">
            <v>3.2</v>
          </cell>
          <cell r="Y204">
            <v>67</v>
          </cell>
          <cell r="Z204">
            <v>44</v>
          </cell>
          <cell r="AA204">
            <v>9600</v>
          </cell>
          <cell r="AB204">
            <v>1.47</v>
          </cell>
          <cell r="AC204">
            <v>3.1133333333333333</v>
          </cell>
          <cell r="AD204">
            <v>66</v>
          </cell>
          <cell r="AE204">
            <v>58.333333333333336</v>
          </cell>
          <cell r="AF204">
            <v>10753.153153153153</v>
          </cell>
          <cell r="AG204">
            <v>0</v>
          </cell>
          <cell r="AI204">
            <v>1118.5057846666666</v>
          </cell>
          <cell r="AJ204">
            <v>1.1972485919071998</v>
          </cell>
          <cell r="AK204">
            <v>12.874197471175076</v>
          </cell>
          <cell r="AL204">
            <v>431.54309923378861</v>
          </cell>
          <cell r="AM204">
            <v>12.874197471175076</v>
          </cell>
          <cell r="AN204">
            <v>431.54309923378861</v>
          </cell>
          <cell r="AO204">
            <v>201.12</v>
          </cell>
          <cell r="AP204">
            <v>6</v>
          </cell>
          <cell r="AQ204">
            <v>368.72</v>
          </cell>
          <cell r="AR204">
            <v>11</v>
          </cell>
          <cell r="AU204" t="str">
            <v>B</v>
          </cell>
        </row>
        <row r="205">
          <cell r="D205">
            <v>1202</v>
          </cell>
          <cell r="E205" t="str">
            <v>อ้อยตอ 1</v>
          </cell>
          <cell r="F205" t="str">
            <v>อ้อยตอ</v>
          </cell>
          <cell r="G205">
            <v>20.95</v>
          </cell>
          <cell r="H205">
            <v>242898</v>
          </cell>
          <cell r="I205" t="str">
            <v>KK-3</v>
          </cell>
          <cell r="J205" t="str">
            <v>เหนียว</v>
          </cell>
          <cell r="K205">
            <v>1.85</v>
          </cell>
          <cell r="L205">
            <v>7.4</v>
          </cell>
          <cell r="M205">
            <v>1.4</v>
          </cell>
          <cell r="N205">
            <v>3</v>
          </cell>
          <cell r="O205">
            <v>65</v>
          </cell>
          <cell r="P205">
            <v>53</v>
          </cell>
          <cell r="Q205">
            <v>10205.405405405405</v>
          </cell>
          <cell r="R205">
            <v>1.0900000000000001</v>
          </cell>
          <cell r="S205">
            <v>2.9</v>
          </cell>
          <cell r="T205">
            <v>68</v>
          </cell>
          <cell r="U205">
            <v>74</v>
          </cell>
          <cell r="V205">
            <v>12281.081081081082</v>
          </cell>
          <cell r="W205">
            <v>1.33</v>
          </cell>
          <cell r="X205">
            <v>2.9</v>
          </cell>
          <cell r="Y205">
            <v>56</v>
          </cell>
          <cell r="Z205">
            <v>70</v>
          </cell>
          <cell r="AA205">
            <v>10897.297297297297</v>
          </cell>
          <cell r="AB205">
            <v>1.2733333333333334</v>
          </cell>
          <cell r="AC205">
            <v>2.9333333333333336</v>
          </cell>
          <cell r="AD205">
            <v>63</v>
          </cell>
          <cell r="AE205">
            <v>65.666666666666671</v>
          </cell>
          <cell r="AF205">
            <v>11127.927927927929</v>
          </cell>
          <cell r="AG205">
            <v>0</v>
          </cell>
          <cell r="AI205">
            <v>860.07158518518554</v>
          </cell>
          <cell r="AJ205">
            <v>0.92062062478222262</v>
          </cell>
          <cell r="AK205">
            <v>10.244599961540555</v>
          </cell>
          <cell r="AL205">
            <v>214.62436919427461</v>
          </cell>
          <cell r="AM205">
            <v>10.244599961540555</v>
          </cell>
          <cell r="AN205">
            <v>214.62436919427461</v>
          </cell>
          <cell r="AO205">
            <v>104.75</v>
          </cell>
          <cell r="AP205">
            <v>5</v>
          </cell>
          <cell r="AQ205">
            <v>209.5</v>
          </cell>
          <cell r="AR205">
            <v>10</v>
          </cell>
          <cell r="AU205" t="str">
            <v>B</v>
          </cell>
        </row>
        <row r="206">
          <cell r="D206">
            <v>1205</v>
          </cell>
          <cell r="E206" t="str">
            <v>อ้อยน้ำราด</v>
          </cell>
          <cell r="F206" t="str">
            <v>อ้อยปลูก</v>
          </cell>
          <cell r="G206">
            <v>5.75</v>
          </cell>
          <cell r="H206">
            <v>242954</v>
          </cell>
          <cell r="I206" t="str">
            <v>KK-3</v>
          </cell>
          <cell r="J206" t="str">
            <v>เหนียว</v>
          </cell>
          <cell r="K206">
            <v>1.85</v>
          </cell>
          <cell r="L206">
            <v>5.5333333333333332</v>
          </cell>
          <cell r="M206">
            <v>0.49</v>
          </cell>
          <cell r="N206">
            <v>3.1</v>
          </cell>
          <cell r="O206">
            <v>54</v>
          </cell>
          <cell r="P206">
            <v>62</v>
          </cell>
          <cell r="Q206">
            <v>10032.432432432432</v>
          </cell>
          <cell r="R206">
            <v>0.56999999999999995</v>
          </cell>
          <cell r="S206">
            <v>2.9</v>
          </cell>
          <cell r="T206">
            <v>64</v>
          </cell>
          <cell r="U206">
            <v>47</v>
          </cell>
          <cell r="V206">
            <v>9600</v>
          </cell>
          <cell r="W206">
            <v>0.56999999999999995</v>
          </cell>
          <cell r="X206">
            <v>2.7</v>
          </cell>
          <cell r="Y206">
            <v>82</v>
          </cell>
          <cell r="Z206">
            <v>54</v>
          </cell>
          <cell r="AA206">
            <v>11762.162162162162</v>
          </cell>
          <cell r="AB206">
            <v>0.54333333333333333</v>
          </cell>
          <cell r="AC206">
            <v>2.9</v>
          </cell>
          <cell r="AD206">
            <v>66.666666666666671</v>
          </cell>
          <cell r="AE206">
            <v>54.333333333333336</v>
          </cell>
          <cell r="AF206">
            <v>10464.864864864865</v>
          </cell>
          <cell r="AG206">
            <v>0</v>
          </cell>
          <cell r="AI206">
            <v>358.70051666666672</v>
          </cell>
          <cell r="AJ206">
            <v>0.38395303304000006</v>
          </cell>
          <cell r="AK206">
            <v>4.0180166052185946</v>
          </cell>
          <cell r="AL206">
            <v>23.10359548000692</v>
          </cell>
          <cell r="AM206">
            <v>4.0180166052185946</v>
          </cell>
          <cell r="AN206">
            <v>23.10359548000692</v>
          </cell>
          <cell r="AO206">
            <v>11.5</v>
          </cell>
          <cell r="AP206">
            <v>2</v>
          </cell>
          <cell r="AQ206">
            <v>46</v>
          </cell>
          <cell r="AR206">
            <v>8</v>
          </cell>
          <cell r="AU206" t="str">
            <v>D</v>
          </cell>
        </row>
        <row r="207">
          <cell r="D207" t="str">
            <v>1205/1</v>
          </cell>
          <cell r="E207" t="str">
            <v>อ้อยตอ 1</v>
          </cell>
          <cell r="F207" t="str">
            <v>อ้อยตอ</v>
          </cell>
          <cell r="G207">
            <v>18.59</v>
          </cell>
          <cell r="H207">
            <v>242962</v>
          </cell>
          <cell r="I207" t="str">
            <v>KK-3</v>
          </cell>
          <cell r="J207" t="str">
            <v>เหนียว</v>
          </cell>
          <cell r="K207">
            <v>1.65</v>
          </cell>
          <cell r="L207">
            <v>5.2666666666666666</v>
          </cell>
          <cell r="M207">
            <v>1.1000000000000001</v>
          </cell>
          <cell r="N207">
            <v>2.65</v>
          </cell>
          <cell r="O207">
            <v>51</v>
          </cell>
          <cell r="P207">
            <v>70</v>
          </cell>
          <cell r="Q207">
            <v>11733.333333333334</v>
          </cell>
          <cell r="R207">
            <v>1.04</v>
          </cell>
          <cell r="S207">
            <v>3.35</v>
          </cell>
          <cell r="T207">
            <v>54</v>
          </cell>
          <cell r="U207">
            <v>63</v>
          </cell>
          <cell r="V207">
            <v>11345.454545454546</v>
          </cell>
          <cell r="W207">
            <v>1.1299999999999999</v>
          </cell>
          <cell r="X207">
            <v>3.1</v>
          </cell>
          <cell r="Y207">
            <v>50</v>
          </cell>
          <cell r="Z207">
            <v>50</v>
          </cell>
          <cell r="AA207">
            <v>9696.9696969696961</v>
          </cell>
          <cell r="AB207">
            <v>1.0900000000000001</v>
          </cell>
          <cell r="AC207">
            <v>3.0333333333333332</v>
          </cell>
          <cell r="AD207">
            <v>51.666666666666664</v>
          </cell>
          <cell r="AE207">
            <v>61</v>
          </cell>
          <cell r="AF207">
            <v>10925.252525252525</v>
          </cell>
          <cell r="AG207">
            <v>0</v>
          </cell>
          <cell r="AI207">
            <v>787.29307222222224</v>
          </cell>
          <cell r="AJ207">
            <v>0.84271850450666674</v>
          </cell>
          <cell r="AK207">
            <v>9.2069124694384925</v>
          </cell>
          <cell r="AL207">
            <v>171.15650280686157</v>
          </cell>
          <cell r="AM207">
            <v>9.2069124694384925</v>
          </cell>
          <cell r="AN207">
            <v>171.15650280686157</v>
          </cell>
          <cell r="AO207">
            <v>74.36</v>
          </cell>
          <cell r="AP207">
            <v>4</v>
          </cell>
          <cell r="AQ207">
            <v>167.31</v>
          </cell>
          <cell r="AR207">
            <v>9</v>
          </cell>
          <cell r="AU207" t="str">
            <v>C</v>
          </cell>
        </row>
        <row r="208">
          <cell r="D208">
            <v>1206</v>
          </cell>
          <cell r="E208" t="str">
            <v>อ้อยตอ 1</v>
          </cell>
          <cell r="F208" t="str">
            <v>อ้อยตอ</v>
          </cell>
          <cell r="G208">
            <v>36.67</v>
          </cell>
          <cell r="H208">
            <v>242893</v>
          </cell>
          <cell r="I208" t="str">
            <v>KK-3/PK3</v>
          </cell>
          <cell r="J208" t="str">
            <v>เหนียว</v>
          </cell>
          <cell r="K208">
            <v>1.85</v>
          </cell>
          <cell r="L208">
            <v>7.5666666666666664</v>
          </cell>
          <cell r="M208">
            <v>1.6</v>
          </cell>
          <cell r="N208">
            <v>2.68</v>
          </cell>
          <cell r="O208">
            <v>87</v>
          </cell>
          <cell r="P208">
            <v>75</v>
          </cell>
          <cell r="Q208">
            <v>14010.81081081081</v>
          </cell>
          <cell r="R208">
            <v>1.83</v>
          </cell>
          <cell r="S208">
            <v>3.29</v>
          </cell>
          <cell r="T208">
            <v>80</v>
          </cell>
          <cell r="U208">
            <v>80</v>
          </cell>
          <cell r="V208">
            <v>13837.837837837838</v>
          </cell>
          <cell r="W208">
            <v>1.5</v>
          </cell>
          <cell r="X208">
            <v>2.87</v>
          </cell>
          <cell r="Y208">
            <v>60</v>
          </cell>
          <cell r="Z208">
            <v>55</v>
          </cell>
          <cell r="AA208">
            <v>9945.9459459459467</v>
          </cell>
          <cell r="AB208">
            <v>1.6433333333333333</v>
          </cell>
          <cell r="AC208">
            <v>2.9466666666666668</v>
          </cell>
          <cell r="AD208">
            <v>75.666666666666671</v>
          </cell>
          <cell r="AE208">
            <v>70</v>
          </cell>
          <cell r="AF208">
            <v>12598.198198198197</v>
          </cell>
          <cell r="AG208">
            <v>0</v>
          </cell>
          <cell r="AI208">
            <v>1120.1014047407409</v>
          </cell>
          <cell r="AJ208">
            <v>1.235023808867141</v>
          </cell>
          <cell r="AK208">
            <v>15.55907472360189</v>
          </cell>
          <cell r="AL208">
            <v>570.55127011448133</v>
          </cell>
          <cell r="AM208">
            <v>15.55907472360189</v>
          </cell>
          <cell r="AN208">
            <v>570.55127011448133</v>
          </cell>
          <cell r="AO208">
            <v>183.35000000000002</v>
          </cell>
          <cell r="AP208">
            <v>5</v>
          </cell>
          <cell r="AQ208">
            <v>366.70000000000005</v>
          </cell>
          <cell r="AR208">
            <v>10</v>
          </cell>
          <cell r="AU208" t="str">
            <v>B</v>
          </cell>
        </row>
        <row r="209">
          <cell r="D209">
            <v>1207</v>
          </cell>
          <cell r="E209" t="str">
            <v>อ้อยตอ 1</v>
          </cell>
          <cell r="F209" t="str">
            <v>อ้อยตอ</v>
          </cell>
          <cell r="G209">
            <v>38.92</v>
          </cell>
          <cell r="H209">
            <v>242873</v>
          </cell>
          <cell r="I209" t="str">
            <v>KK-3</v>
          </cell>
          <cell r="J209" t="str">
            <v>เหนียว</v>
          </cell>
          <cell r="K209">
            <v>1.85</v>
          </cell>
          <cell r="L209">
            <v>8.2333333333333325</v>
          </cell>
          <cell r="M209">
            <v>1.36</v>
          </cell>
          <cell r="N209">
            <v>2.95</v>
          </cell>
          <cell r="O209">
            <v>78</v>
          </cell>
          <cell r="P209">
            <v>75</v>
          </cell>
          <cell r="Q209">
            <v>13232.432432432432</v>
          </cell>
          <cell r="R209">
            <v>1.8</v>
          </cell>
          <cell r="S209">
            <v>3.2</v>
          </cell>
          <cell r="T209">
            <v>76</v>
          </cell>
          <cell r="U209">
            <v>63</v>
          </cell>
          <cell r="V209">
            <v>12021.621621621622</v>
          </cell>
          <cell r="W209">
            <v>1.27</v>
          </cell>
          <cell r="X209">
            <v>3.6</v>
          </cell>
          <cell r="Y209">
            <v>43</v>
          </cell>
          <cell r="Z209">
            <v>63</v>
          </cell>
          <cell r="AA209">
            <v>9167.5675675675684</v>
          </cell>
          <cell r="AB209">
            <v>1.4766666666666666</v>
          </cell>
          <cell r="AC209">
            <v>3.25</v>
          </cell>
          <cell r="AD209">
            <v>65.666666666666671</v>
          </cell>
          <cell r="AE209">
            <v>67</v>
          </cell>
          <cell r="AF209">
            <v>11473.873873873874</v>
          </cell>
          <cell r="AG209">
            <v>0</v>
          </cell>
          <cell r="AI209">
            <v>1224.3873958333331</v>
          </cell>
          <cell r="AJ209">
            <v>1.3105842684999998</v>
          </cell>
          <cell r="AK209">
            <v>15.037478597852248</v>
          </cell>
          <cell r="AL209">
            <v>585.25866702840949</v>
          </cell>
          <cell r="AM209">
            <v>15.037478597852248</v>
          </cell>
          <cell r="AN209">
            <v>585.25866702840949</v>
          </cell>
          <cell r="AO209">
            <v>155.68</v>
          </cell>
          <cell r="AP209">
            <v>4</v>
          </cell>
          <cell r="AQ209">
            <v>350.28000000000003</v>
          </cell>
          <cell r="AR209">
            <v>9</v>
          </cell>
          <cell r="AU209" t="str">
            <v>C</v>
          </cell>
        </row>
        <row r="210">
          <cell r="D210">
            <v>1208</v>
          </cell>
          <cell r="E210" t="str">
            <v>อ้อยตอ 2</v>
          </cell>
          <cell r="F210" t="str">
            <v>อ้อยตอ</v>
          </cell>
          <cell r="G210">
            <v>11.36</v>
          </cell>
          <cell r="H210">
            <v>242925</v>
          </cell>
          <cell r="I210" t="str">
            <v>KK-3</v>
          </cell>
          <cell r="J210" t="str">
            <v>เหนียว</v>
          </cell>
          <cell r="K210">
            <v>1.85</v>
          </cell>
          <cell r="L210">
            <v>6.5</v>
          </cell>
          <cell r="M210">
            <v>0.37</v>
          </cell>
          <cell r="N210">
            <v>2.5</v>
          </cell>
          <cell r="O210">
            <v>50</v>
          </cell>
          <cell r="P210">
            <v>39</v>
          </cell>
          <cell r="Q210">
            <v>7697.2972972972975</v>
          </cell>
          <cell r="R210">
            <v>0.79</v>
          </cell>
          <cell r="S210">
            <v>2.5</v>
          </cell>
          <cell r="T210">
            <v>62</v>
          </cell>
          <cell r="U210">
            <v>63</v>
          </cell>
          <cell r="V210">
            <v>10810.81081081081</v>
          </cell>
          <cell r="W210">
            <v>0.5</v>
          </cell>
          <cell r="X210">
            <v>2.5</v>
          </cell>
          <cell r="Y210">
            <v>48</v>
          </cell>
          <cell r="Z210">
            <v>55</v>
          </cell>
          <cell r="AA210">
            <v>8908.1081081081084</v>
          </cell>
          <cell r="AB210">
            <v>0.55333333333333334</v>
          </cell>
          <cell r="AC210">
            <v>2.5</v>
          </cell>
          <cell r="AD210">
            <v>53.333333333333336</v>
          </cell>
          <cell r="AE210">
            <v>52.333333333333336</v>
          </cell>
          <cell r="AF210">
            <v>9138.7387387387371</v>
          </cell>
          <cell r="AG210">
            <v>0</v>
          </cell>
          <cell r="AI210">
            <v>271.47916666666669</v>
          </cell>
          <cell r="AJ210">
            <v>0.29933292916666671</v>
          </cell>
          <cell r="AK210">
            <v>2.7355254355555552</v>
          </cell>
          <cell r="AL210">
            <v>31.075568947911105</v>
          </cell>
          <cell r="AM210">
            <v>2.7355254355555552</v>
          </cell>
          <cell r="AN210">
            <v>31.075568947911105</v>
          </cell>
          <cell r="AO210">
            <v>34.08</v>
          </cell>
          <cell r="AP210">
            <v>3</v>
          </cell>
          <cell r="AQ210">
            <v>90.88</v>
          </cell>
          <cell r="AR210">
            <v>8</v>
          </cell>
          <cell r="AU210" t="str">
            <v>C</v>
          </cell>
        </row>
        <row r="211">
          <cell r="D211" t="str">
            <v>1208/1</v>
          </cell>
          <cell r="E211" t="str">
            <v>อ้อยตอ 1</v>
          </cell>
          <cell r="F211" t="str">
            <v>อ้อยตอ</v>
          </cell>
          <cell r="G211">
            <v>16.559999999999999</v>
          </cell>
          <cell r="H211">
            <v>242975</v>
          </cell>
          <cell r="I211" t="str">
            <v>KK-3</v>
          </cell>
          <cell r="J211" t="str">
            <v>เหนียว</v>
          </cell>
          <cell r="K211">
            <v>1.65</v>
          </cell>
          <cell r="L211">
            <v>4.833333333333333</v>
          </cell>
          <cell r="M211">
            <v>0.7</v>
          </cell>
          <cell r="N211">
            <v>2.6</v>
          </cell>
          <cell r="O211">
            <v>68</v>
          </cell>
          <cell r="P211">
            <v>68</v>
          </cell>
          <cell r="Q211">
            <v>13187.878787878788</v>
          </cell>
          <cell r="R211">
            <v>0.9</v>
          </cell>
          <cell r="S211">
            <v>3.1</v>
          </cell>
          <cell r="T211">
            <v>57</v>
          </cell>
          <cell r="U211">
            <v>39</v>
          </cell>
          <cell r="V211">
            <v>9309.0909090909099</v>
          </cell>
          <cell r="W211">
            <v>0.67</v>
          </cell>
          <cell r="X211">
            <v>3.2</v>
          </cell>
          <cell r="Y211">
            <v>56</v>
          </cell>
          <cell r="Z211">
            <v>57</v>
          </cell>
          <cell r="AA211">
            <v>10957.575757575758</v>
          </cell>
          <cell r="AB211">
            <v>0.75666666666666671</v>
          </cell>
          <cell r="AC211">
            <v>2.9666666666666668</v>
          </cell>
          <cell r="AD211">
            <v>60.333333333333336</v>
          </cell>
          <cell r="AE211">
            <v>54.666666666666664</v>
          </cell>
          <cell r="AF211">
            <v>11151.515151515152</v>
          </cell>
          <cell r="AG211">
            <v>0</v>
          </cell>
          <cell r="AI211">
            <v>522.77133148148164</v>
          </cell>
          <cell r="AJ211">
            <v>0.57640767009148164</v>
          </cell>
          <cell r="AK211">
            <v>6.4278188664747047</v>
          </cell>
          <cell r="AL211">
            <v>106.4446804288211</v>
          </cell>
          <cell r="AM211">
            <v>6.4278188664747047</v>
          </cell>
          <cell r="AN211">
            <v>106.4446804288211</v>
          </cell>
          <cell r="AO211">
            <v>49.679999999999993</v>
          </cell>
          <cell r="AP211">
            <v>3</v>
          </cell>
          <cell r="AQ211">
            <v>132.47999999999999</v>
          </cell>
          <cell r="AR211">
            <v>8</v>
          </cell>
          <cell r="AU211" t="str">
            <v>C</v>
          </cell>
        </row>
        <row r="212">
          <cell r="D212" t="str">
            <v>1208/2</v>
          </cell>
          <cell r="E212" t="str">
            <v>อ้อยตอ 1</v>
          </cell>
          <cell r="F212" t="str">
            <v>อ้อยตอ</v>
          </cell>
          <cell r="G212">
            <v>5.46</v>
          </cell>
          <cell r="H212">
            <v>242974</v>
          </cell>
          <cell r="I212" t="str">
            <v>KK-3</v>
          </cell>
          <cell r="J212" t="str">
            <v>เหนียว</v>
          </cell>
          <cell r="K212">
            <v>1.65</v>
          </cell>
          <cell r="L212">
            <v>4.8666666666666663</v>
          </cell>
          <cell r="M212">
            <v>1.3</v>
          </cell>
          <cell r="N212">
            <v>3.2</v>
          </cell>
          <cell r="O212">
            <v>63</v>
          </cell>
          <cell r="P212">
            <v>70</v>
          </cell>
          <cell r="Q212">
            <v>12896.969696969696</v>
          </cell>
          <cell r="R212">
            <v>1.19</v>
          </cell>
          <cell r="S212">
            <v>3.5</v>
          </cell>
          <cell r="T212">
            <v>71</v>
          </cell>
          <cell r="U212">
            <v>59</v>
          </cell>
          <cell r="V212">
            <v>12606.060606060606</v>
          </cell>
          <cell r="W212">
            <v>0.43</v>
          </cell>
          <cell r="X212">
            <v>3.1</v>
          </cell>
          <cell r="Y212">
            <v>36</v>
          </cell>
          <cell r="Z212">
            <v>61</v>
          </cell>
          <cell r="AA212">
            <v>9406.060606060606</v>
          </cell>
          <cell r="AB212">
            <v>0.97333333333333349</v>
          </cell>
          <cell r="AC212">
            <v>3.2666666666666671</v>
          </cell>
          <cell r="AD212">
            <v>56.666666666666664</v>
          </cell>
          <cell r="AE212">
            <v>63.333333333333336</v>
          </cell>
          <cell r="AF212">
            <v>11636.363636363638</v>
          </cell>
          <cell r="AG212">
            <v>0</v>
          </cell>
          <cell r="AI212">
            <v>815.34402962962986</v>
          </cell>
          <cell r="AJ212">
            <v>0.87274424931555583</v>
          </cell>
          <cell r="AK212">
            <v>10.155569446581014</v>
          </cell>
          <cell r="AL212">
            <v>55.449409178332338</v>
          </cell>
          <cell r="AM212">
            <v>10.155569446581014</v>
          </cell>
          <cell r="AN212">
            <v>55.449409178332338</v>
          </cell>
          <cell r="AO212">
            <v>16.38</v>
          </cell>
          <cell r="AP212">
            <v>3</v>
          </cell>
          <cell r="AQ212">
            <v>49.14</v>
          </cell>
          <cell r="AR212">
            <v>9</v>
          </cell>
          <cell r="AU212" t="str">
            <v>C</v>
          </cell>
        </row>
        <row r="213">
          <cell r="D213">
            <v>1209</v>
          </cell>
          <cell r="E213" t="str">
            <v>อ้อยตอ 1</v>
          </cell>
          <cell r="F213" t="str">
            <v>อ้อยตอ</v>
          </cell>
          <cell r="G213">
            <v>17</v>
          </cell>
          <cell r="H213">
            <v>242960</v>
          </cell>
          <cell r="I213" t="str">
            <v>KK-3</v>
          </cell>
          <cell r="J213" t="str">
            <v>เหนียว</v>
          </cell>
          <cell r="K213">
            <v>1.85</v>
          </cell>
          <cell r="L213">
            <v>5.333333333333333</v>
          </cell>
          <cell r="M213">
            <v>1.51</v>
          </cell>
          <cell r="N213">
            <v>3.1</v>
          </cell>
          <cell r="O213">
            <v>39</v>
          </cell>
          <cell r="P213">
            <v>25</v>
          </cell>
          <cell r="Q213">
            <v>5535.135135135135</v>
          </cell>
          <cell r="R213">
            <v>0.95</v>
          </cell>
          <cell r="S213">
            <v>0.28999999999999998</v>
          </cell>
          <cell r="T213">
            <v>43</v>
          </cell>
          <cell r="U213">
            <v>45</v>
          </cell>
          <cell r="V213">
            <v>7610.8108108108108</v>
          </cell>
          <cell r="W213">
            <v>0.86</v>
          </cell>
          <cell r="X213">
            <v>3.1</v>
          </cell>
          <cell r="Y213">
            <v>56</v>
          </cell>
          <cell r="Z213">
            <v>79</v>
          </cell>
          <cell r="AA213">
            <v>11675.675675675675</v>
          </cell>
          <cell r="AB213">
            <v>1.1066666666666667</v>
          </cell>
          <cell r="AC213">
            <v>2.1633333333333336</v>
          </cell>
          <cell r="AD213">
            <v>46</v>
          </cell>
          <cell r="AE213">
            <v>49.666666666666664</v>
          </cell>
          <cell r="AF213">
            <v>8273.8738738738739</v>
          </cell>
          <cell r="AG213">
            <v>0</v>
          </cell>
          <cell r="AI213">
            <v>406.56816525925939</v>
          </cell>
          <cell r="AJ213">
            <v>0.4482820590148594</v>
          </cell>
          <cell r="AK213">
            <v>3.7090292162094314</v>
          </cell>
          <cell r="AL213">
            <v>63.053496675560332</v>
          </cell>
          <cell r="AM213">
            <v>3.7090292162094314</v>
          </cell>
          <cell r="AN213">
            <v>63.053496675560332</v>
          </cell>
          <cell r="AO213">
            <v>51</v>
          </cell>
          <cell r="AP213">
            <v>3</v>
          </cell>
          <cell r="AQ213">
            <v>153</v>
          </cell>
          <cell r="AR213">
            <v>9</v>
          </cell>
          <cell r="AU213" t="str">
            <v>C</v>
          </cell>
        </row>
        <row r="214">
          <cell r="D214">
            <v>1211</v>
          </cell>
          <cell r="E214" t="str">
            <v>อ้อยตุลาคม</v>
          </cell>
          <cell r="F214" t="str">
            <v>อ้อยปลูก</v>
          </cell>
          <cell r="G214">
            <v>22.16</v>
          </cell>
          <cell r="H214">
            <v>242879</v>
          </cell>
          <cell r="I214" t="str">
            <v>PK-3</v>
          </cell>
          <cell r="J214" t="str">
            <v>เหนียว</v>
          </cell>
          <cell r="K214">
            <v>1.85</v>
          </cell>
          <cell r="L214">
            <v>8.0333333333333332</v>
          </cell>
          <cell r="M214">
            <v>1.2</v>
          </cell>
          <cell r="N214">
            <v>3.28</v>
          </cell>
          <cell r="O214">
            <v>42</v>
          </cell>
          <cell r="P214">
            <v>44</v>
          </cell>
          <cell r="Q214">
            <v>7437.8378378378375</v>
          </cell>
          <cell r="R214">
            <v>1.82</v>
          </cell>
          <cell r="S214">
            <v>3.2</v>
          </cell>
          <cell r="T214">
            <v>52</v>
          </cell>
          <cell r="U214">
            <v>68</v>
          </cell>
          <cell r="V214">
            <v>10378.378378378378</v>
          </cell>
          <cell r="W214">
            <v>1.52</v>
          </cell>
          <cell r="X214">
            <v>2.65</v>
          </cell>
          <cell r="Y214">
            <v>56</v>
          </cell>
          <cell r="Z214">
            <v>66</v>
          </cell>
          <cell r="AA214">
            <v>10551.351351351352</v>
          </cell>
          <cell r="AB214">
            <v>1.5133333333333334</v>
          </cell>
          <cell r="AC214">
            <v>3.0433333333333334</v>
          </cell>
          <cell r="AD214">
            <v>50</v>
          </cell>
          <cell r="AE214">
            <v>59.333333333333336</v>
          </cell>
          <cell r="AF214">
            <v>9455.8558558558561</v>
          </cell>
          <cell r="AG214">
            <v>0</v>
          </cell>
          <cell r="AI214">
            <v>1100.2802070740743</v>
          </cell>
          <cell r="AJ214">
            <v>1.1777399336520891</v>
          </cell>
          <cell r="AK214">
            <v>11.136539048299394</v>
          </cell>
          <cell r="AL214">
            <v>246.78570531031457</v>
          </cell>
          <cell r="AM214">
            <v>11.136539048299394</v>
          </cell>
          <cell r="AN214">
            <v>246.78570531031457</v>
          </cell>
          <cell r="AO214">
            <v>110.8</v>
          </cell>
          <cell r="AP214">
            <v>5</v>
          </cell>
          <cell r="AQ214">
            <v>243.76</v>
          </cell>
          <cell r="AR214">
            <v>11</v>
          </cell>
          <cell r="AU214" t="str">
            <v>C</v>
          </cell>
        </row>
        <row r="215">
          <cell r="D215">
            <v>1212</v>
          </cell>
          <cell r="E215" t="str">
            <v>อ้อยตอ 1</v>
          </cell>
          <cell r="F215" t="str">
            <v>อ้อยตอ</v>
          </cell>
          <cell r="G215">
            <v>46.83</v>
          </cell>
          <cell r="H215">
            <v>242925</v>
          </cell>
          <cell r="I215" t="str">
            <v>KK-3</v>
          </cell>
          <cell r="J215" t="str">
            <v>เหนียว</v>
          </cell>
          <cell r="K215">
            <v>1.85</v>
          </cell>
          <cell r="L215">
            <v>6.5</v>
          </cell>
          <cell r="M215">
            <v>0.7</v>
          </cell>
          <cell r="N215">
            <v>2.7</v>
          </cell>
          <cell r="O215">
            <v>56</v>
          </cell>
          <cell r="P215">
            <v>33</v>
          </cell>
          <cell r="Q215">
            <v>7697.2972972972975</v>
          </cell>
          <cell r="R215">
            <v>0.93</v>
          </cell>
          <cell r="S215">
            <v>2.95</v>
          </cell>
          <cell r="T215">
            <v>57</v>
          </cell>
          <cell r="U215">
            <v>55</v>
          </cell>
          <cell r="V215">
            <v>9686.4864864864867</v>
          </cell>
          <cell r="W215">
            <v>0.9</v>
          </cell>
          <cell r="X215">
            <v>2.95</v>
          </cell>
          <cell r="Y215">
            <v>43</v>
          </cell>
          <cell r="Z215">
            <v>46</v>
          </cell>
          <cell r="AA215">
            <v>7697.2972972972975</v>
          </cell>
          <cell r="AB215">
            <v>0.84333333333333327</v>
          </cell>
          <cell r="AC215">
            <v>2.8666666666666671</v>
          </cell>
          <cell r="AD215">
            <v>52</v>
          </cell>
          <cell r="AE215">
            <v>44.666666666666664</v>
          </cell>
          <cell r="AF215">
            <v>8360.3603603603606</v>
          </cell>
          <cell r="AG215">
            <v>0</v>
          </cell>
          <cell r="AI215">
            <v>544.03058518518537</v>
          </cell>
          <cell r="AJ215">
            <v>0.58233033838222237</v>
          </cell>
          <cell r="AK215">
            <v>4.8684914776459669</v>
          </cell>
          <cell r="AL215">
            <v>227.99145589816061</v>
          </cell>
          <cell r="AM215">
            <v>4.8684914776459669</v>
          </cell>
          <cell r="AN215">
            <v>227.99145589816061</v>
          </cell>
          <cell r="AO215">
            <v>140.49</v>
          </cell>
          <cell r="AP215">
            <v>3</v>
          </cell>
          <cell r="AQ215">
            <v>327.81</v>
          </cell>
          <cell r="AR215">
            <v>7</v>
          </cell>
          <cell r="AU215" t="str">
            <v>D</v>
          </cell>
        </row>
        <row r="216">
          <cell r="D216">
            <v>1213</v>
          </cell>
          <cell r="E216" t="str">
            <v>อ้อยตุลาคม</v>
          </cell>
          <cell r="F216" t="str">
            <v>อ้อยปลูก</v>
          </cell>
          <cell r="G216">
            <v>24.05</v>
          </cell>
          <cell r="H216">
            <v>242743</v>
          </cell>
          <cell r="I216" t="str">
            <v>PK-1,PK-2,PK-3</v>
          </cell>
          <cell r="J216" t="str">
            <v>เหนียว</v>
          </cell>
          <cell r="K216">
            <v>1.85</v>
          </cell>
          <cell r="L216">
            <v>12.566666666666666</v>
          </cell>
          <cell r="M216">
            <v>1.2</v>
          </cell>
          <cell r="N216">
            <v>2.75</v>
          </cell>
          <cell r="O216">
            <v>56</v>
          </cell>
          <cell r="P216">
            <v>54</v>
          </cell>
          <cell r="Q216">
            <v>9513.5135135135133</v>
          </cell>
          <cell r="R216">
            <v>1.4</v>
          </cell>
          <cell r="S216">
            <v>3</v>
          </cell>
          <cell r="T216">
            <v>50</v>
          </cell>
          <cell r="U216">
            <v>56</v>
          </cell>
          <cell r="V216">
            <v>9167.5675675675684</v>
          </cell>
          <cell r="W216">
            <v>1.1499999999999999</v>
          </cell>
          <cell r="X216">
            <v>2.8</v>
          </cell>
          <cell r="Y216">
            <v>53</v>
          </cell>
          <cell r="Z216">
            <v>56</v>
          </cell>
          <cell r="AA216">
            <v>9427.0270270270266</v>
          </cell>
          <cell r="AB216">
            <v>1.2499999999999998</v>
          </cell>
          <cell r="AC216">
            <v>2.85</v>
          </cell>
          <cell r="AD216">
            <v>53</v>
          </cell>
          <cell r="AE216">
            <v>55.333333333333336</v>
          </cell>
          <cell r="AF216">
            <v>9369.3693693693695</v>
          </cell>
          <cell r="AG216">
            <v>0</v>
          </cell>
          <cell r="AI216">
            <v>797.02031249999982</v>
          </cell>
          <cell r="AJ216">
            <v>0.85313054249999987</v>
          </cell>
          <cell r="AK216">
            <v>7.9932951729729718</v>
          </cell>
          <cell r="AL216">
            <v>192.23874890999997</v>
          </cell>
          <cell r="AM216">
            <v>7.9932951729729718</v>
          </cell>
          <cell r="AN216">
            <v>192.23874890999997</v>
          </cell>
          <cell r="AO216">
            <v>144.30000000000001</v>
          </cell>
          <cell r="AP216">
            <v>6</v>
          </cell>
          <cell r="AQ216">
            <v>264.55</v>
          </cell>
          <cell r="AR216">
            <v>11</v>
          </cell>
          <cell r="AU216" t="str">
            <v>C</v>
          </cell>
        </row>
        <row r="217">
          <cell r="D217">
            <v>1214</v>
          </cell>
          <cell r="E217" t="str">
            <v>อ้อยตุลาคม</v>
          </cell>
          <cell r="F217" t="str">
            <v>อ้อยปลูก</v>
          </cell>
          <cell r="G217">
            <v>43.12</v>
          </cell>
          <cell r="H217">
            <v>242849</v>
          </cell>
          <cell r="I217" t="str">
            <v>PK-3</v>
          </cell>
          <cell r="J217" t="str">
            <v>เหนียว</v>
          </cell>
          <cell r="K217">
            <v>1.85</v>
          </cell>
          <cell r="L217">
            <v>9.0333333333333332</v>
          </cell>
          <cell r="M217">
            <v>1.1000000000000001</v>
          </cell>
          <cell r="N217">
            <v>3.2</v>
          </cell>
          <cell r="O217">
            <v>60</v>
          </cell>
          <cell r="P217">
            <v>74</v>
          </cell>
          <cell r="Q217">
            <v>11589.18918918919</v>
          </cell>
          <cell r="R217">
            <v>1.35</v>
          </cell>
          <cell r="S217">
            <v>3.48</v>
          </cell>
          <cell r="T217">
            <v>47</v>
          </cell>
          <cell r="U217">
            <v>53</v>
          </cell>
          <cell r="V217">
            <v>8648.6486486486483</v>
          </cell>
          <cell r="W217">
            <v>1.49</v>
          </cell>
          <cell r="X217">
            <v>3.4</v>
          </cell>
          <cell r="Y217">
            <v>43</v>
          </cell>
          <cell r="Z217">
            <v>52</v>
          </cell>
          <cell r="AA217">
            <v>8216.2162162162167</v>
          </cell>
          <cell r="AB217">
            <v>1.3133333333333335</v>
          </cell>
          <cell r="AC217">
            <v>3.36</v>
          </cell>
          <cell r="AD217">
            <v>50</v>
          </cell>
          <cell r="AE217">
            <v>59.666666666666664</v>
          </cell>
          <cell r="AF217">
            <v>9484.6846846846856</v>
          </cell>
          <cell r="AG217">
            <v>0</v>
          </cell>
          <cell r="AI217">
            <v>1163.920128</v>
          </cell>
          <cell r="AJ217">
            <v>1.2458601050111999</v>
          </cell>
          <cell r="AK217">
            <v>11.816590257259382</v>
          </cell>
          <cell r="AL217">
            <v>509.53137189302453</v>
          </cell>
          <cell r="AM217">
            <v>11.816590257259382</v>
          </cell>
          <cell r="AN217">
            <v>509.53137189302453</v>
          </cell>
          <cell r="AO217">
            <v>215.6</v>
          </cell>
          <cell r="AP217">
            <v>5</v>
          </cell>
          <cell r="AQ217">
            <v>431.2</v>
          </cell>
          <cell r="AR217">
            <v>10</v>
          </cell>
          <cell r="AU217" t="str">
            <v>C</v>
          </cell>
        </row>
        <row r="218">
          <cell r="D218" t="str">
            <v>1224/1</v>
          </cell>
          <cell r="E218" t="str">
            <v>อ้อยน้ำราด</v>
          </cell>
          <cell r="F218" t="str">
            <v>อ้อยปลูก</v>
          </cell>
          <cell r="G218">
            <v>6.16</v>
          </cell>
          <cell r="H218">
            <v>242909</v>
          </cell>
          <cell r="I218" t="str">
            <v>PK-3</v>
          </cell>
          <cell r="J218" t="str">
            <v>เหนียว</v>
          </cell>
          <cell r="K218">
            <v>1.85</v>
          </cell>
          <cell r="L218">
            <v>7.0333333333333332</v>
          </cell>
          <cell r="M218">
            <v>1.2</v>
          </cell>
          <cell r="N218">
            <v>3.35</v>
          </cell>
          <cell r="O218">
            <v>61</v>
          </cell>
          <cell r="P218">
            <v>52</v>
          </cell>
          <cell r="Q218">
            <v>9772.9729729729734</v>
          </cell>
          <cell r="R218">
            <v>1.02</v>
          </cell>
          <cell r="S218">
            <v>2.7</v>
          </cell>
          <cell r="T218">
            <v>76</v>
          </cell>
          <cell r="U218">
            <v>73</v>
          </cell>
          <cell r="V218">
            <v>12886.486486486487</v>
          </cell>
          <cell r="W218">
            <v>1.1499999999999999</v>
          </cell>
          <cell r="X218">
            <v>3.1</v>
          </cell>
          <cell r="Y218">
            <v>47</v>
          </cell>
          <cell r="Z218">
            <v>58</v>
          </cell>
          <cell r="AA218">
            <v>9081.0810810810817</v>
          </cell>
          <cell r="AB218">
            <v>1.1233333333333333</v>
          </cell>
          <cell r="AC218">
            <v>3.0500000000000003</v>
          </cell>
          <cell r="AD218">
            <v>61.333333333333336</v>
          </cell>
          <cell r="AE218">
            <v>61</v>
          </cell>
          <cell r="AF218">
            <v>10580.180180180179</v>
          </cell>
          <cell r="AG218">
            <v>0</v>
          </cell>
          <cell r="AI218">
            <v>820.30995416666678</v>
          </cell>
          <cell r="AJ218">
            <v>0.87805977494000009</v>
          </cell>
          <cell r="AK218">
            <v>9.2900306278336569</v>
          </cell>
          <cell r="AL218">
            <v>57.226588667455324</v>
          </cell>
          <cell r="AM218">
            <v>9.2900306278336569</v>
          </cell>
          <cell r="AN218">
            <v>57.226588667455324</v>
          </cell>
          <cell r="AO218">
            <v>30.8</v>
          </cell>
          <cell r="AP218">
            <v>5</v>
          </cell>
          <cell r="AQ218">
            <v>61.6</v>
          </cell>
          <cell r="AR218">
            <v>10</v>
          </cell>
          <cell r="AU218" t="str">
            <v>C</v>
          </cell>
        </row>
        <row r="219">
          <cell r="D219">
            <v>1226</v>
          </cell>
          <cell r="E219" t="str">
            <v>อ้อยน้ำราด</v>
          </cell>
          <cell r="F219" t="str">
            <v>อ้อยปลูก</v>
          </cell>
          <cell r="G219">
            <v>21.35</v>
          </cell>
          <cell r="H219">
            <v>242914</v>
          </cell>
          <cell r="I219" t="str">
            <v>PK-3</v>
          </cell>
          <cell r="J219" t="str">
            <v>เหนียว</v>
          </cell>
          <cell r="K219">
            <v>1.85</v>
          </cell>
          <cell r="L219">
            <v>6.8666666666666663</v>
          </cell>
          <cell r="M219">
            <v>0.57999999999999996</v>
          </cell>
          <cell r="N219">
            <v>2.15</v>
          </cell>
          <cell r="O219">
            <v>69</v>
          </cell>
          <cell r="P219">
            <v>67</v>
          </cell>
          <cell r="Q219">
            <v>11762.162162162162</v>
          </cell>
          <cell r="R219">
            <v>1.19</v>
          </cell>
          <cell r="S219">
            <v>2.68</v>
          </cell>
          <cell r="T219">
            <v>80</v>
          </cell>
          <cell r="U219">
            <v>66</v>
          </cell>
          <cell r="V219">
            <v>12627.027027027027</v>
          </cell>
          <cell r="W219">
            <v>1.2</v>
          </cell>
          <cell r="X219">
            <v>2.95</v>
          </cell>
          <cell r="Y219">
            <v>71</v>
          </cell>
          <cell r="Z219">
            <v>73</v>
          </cell>
          <cell r="AA219">
            <v>12454.054054054053</v>
          </cell>
          <cell r="AB219">
            <v>0.98999999999999988</v>
          </cell>
          <cell r="AC219">
            <v>2.5933333333333333</v>
          </cell>
          <cell r="AD219">
            <v>73.333333333333329</v>
          </cell>
          <cell r="AE219">
            <v>68.666666666666671</v>
          </cell>
          <cell r="AF219">
            <v>12281.08108108108</v>
          </cell>
          <cell r="AG219">
            <v>0</v>
          </cell>
          <cell r="AI219">
            <v>522.66273399999989</v>
          </cell>
          <cell r="AJ219">
            <v>0.5594581904735999</v>
          </cell>
          <cell r="AK219">
            <v>6.8707513986811826</v>
          </cell>
          <cell r="AL219">
            <v>146.69054236184326</v>
          </cell>
          <cell r="AM219">
            <v>6.8707513986811826</v>
          </cell>
          <cell r="AN219">
            <v>146.69054236184326</v>
          </cell>
          <cell r="AO219">
            <v>106.75</v>
          </cell>
          <cell r="AP219">
            <v>5</v>
          </cell>
          <cell r="AQ219">
            <v>213.5</v>
          </cell>
          <cell r="AR219">
            <v>10</v>
          </cell>
          <cell r="AU219" t="str">
            <v>C</v>
          </cell>
        </row>
        <row r="220">
          <cell r="D220" t="str">
            <v>1226/2</v>
          </cell>
          <cell r="E220" t="str">
            <v>อ้อยน้ำราด</v>
          </cell>
          <cell r="F220" t="str">
            <v>อ้อยปลูก</v>
          </cell>
          <cell r="G220">
            <v>7.68</v>
          </cell>
          <cell r="H220">
            <v>242914</v>
          </cell>
          <cell r="I220" t="str">
            <v>PK-3</v>
          </cell>
          <cell r="J220" t="str">
            <v>เหนียว</v>
          </cell>
          <cell r="K220">
            <v>1.85</v>
          </cell>
          <cell r="L220">
            <v>6.8666666666666663</v>
          </cell>
          <cell r="M220">
            <v>0.78</v>
          </cell>
          <cell r="N220">
            <v>2.2999999999999998</v>
          </cell>
          <cell r="O220">
            <v>74</v>
          </cell>
          <cell r="P220">
            <v>62</v>
          </cell>
          <cell r="Q220">
            <v>11762.162162162162</v>
          </cell>
          <cell r="R220">
            <v>1.05</v>
          </cell>
          <cell r="S220">
            <v>2.9</v>
          </cell>
          <cell r="T220">
            <v>79</v>
          </cell>
          <cell r="U220">
            <v>73</v>
          </cell>
          <cell r="V220">
            <v>13145.945945945947</v>
          </cell>
          <cell r="W220">
            <v>0.93</v>
          </cell>
          <cell r="X220">
            <v>2.87</v>
          </cell>
          <cell r="Y220">
            <v>70</v>
          </cell>
          <cell r="Z220">
            <v>69</v>
          </cell>
          <cell r="AA220">
            <v>12021.621621621622</v>
          </cell>
          <cell r="AB220">
            <v>0.92</v>
          </cell>
          <cell r="AC220">
            <v>2.69</v>
          </cell>
          <cell r="AD220">
            <v>74.333333333333329</v>
          </cell>
          <cell r="AE220">
            <v>68</v>
          </cell>
          <cell r="AF220">
            <v>12309.909909909909</v>
          </cell>
          <cell r="AG220">
            <v>0</v>
          </cell>
          <cell r="AI220">
            <v>522.59114199999999</v>
          </cell>
          <cell r="AJ220">
            <v>0.55938155839679993</v>
          </cell>
          <cell r="AK220">
            <v>6.8859365891296163</v>
          </cell>
          <cell r="AL220">
            <v>52.883993004515453</v>
          </cell>
          <cell r="AM220">
            <v>6.8859365891296163</v>
          </cell>
          <cell r="AN220">
            <v>52.883993004515453</v>
          </cell>
          <cell r="AO220">
            <v>38.4</v>
          </cell>
          <cell r="AP220">
            <v>5</v>
          </cell>
          <cell r="AQ220">
            <v>76.8</v>
          </cell>
          <cell r="AR220">
            <v>10</v>
          </cell>
          <cell r="AU220" t="str">
            <v>C</v>
          </cell>
        </row>
        <row r="221">
          <cell r="D221">
            <v>1230</v>
          </cell>
          <cell r="E221" t="str">
            <v>อ้อยน้ำราด</v>
          </cell>
          <cell r="F221" t="str">
            <v>อ้อยปลูก</v>
          </cell>
          <cell r="G221">
            <v>18.04</v>
          </cell>
          <cell r="H221">
            <v>242978</v>
          </cell>
          <cell r="I221" t="str">
            <v>KK-3</v>
          </cell>
          <cell r="J221" t="str">
            <v>เหนียว</v>
          </cell>
          <cell r="K221">
            <v>1.85</v>
          </cell>
          <cell r="L221">
            <v>4.7333333333333334</v>
          </cell>
          <cell r="M221">
            <v>0.1</v>
          </cell>
          <cell r="N221">
            <v>0</v>
          </cell>
          <cell r="O221">
            <v>66</v>
          </cell>
          <cell r="P221">
            <v>53</v>
          </cell>
          <cell r="Q221">
            <v>10291.891891891892</v>
          </cell>
          <cell r="R221">
            <v>0.31</v>
          </cell>
          <cell r="S221">
            <v>2</v>
          </cell>
          <cell r="T221">
            <v>95</v>
          </cell>
          <cell r="U221">
            <v>64</v>
          </cell>
          <cell r="V221">
            <v>13751.351351351352</v>
          </cell>
          <cell r="W221">
            <v>0.3</v>
          </cell>
          <cell r="X221">
            <v>2</v>
          </cell>
          <cell r="Y221">
            <v>53</v>
          </cell>
          <cell r="Z221">
            <v>79</v>
          </cell>
          <cell r="AA221">
            <v>11416.216216216217</v>
          </cell>
          <cell r="AB221">
            <v>0.23666666666666666</v>
          </cell>
          <cell r="AC221">
            <v>1.3333333333333333</v>
          </cell>
          <cell r="AD221">
            <v>71.333333333333329</v>
          </cell>
          <cell r="AE221">
            <v>65.333333333333329</v>
          </cell>
          <cell r="AF221">
            <v>11819.819819819821</v>
          </cell>
          <cell r="AG221">
            <v>0</v>
          </cell>
          <cell r="AI221">
            <v>33.028148148148148</v>
          </cell>
          <cell r="AJ221">
            <v>3.5353329777777782E-2</v>
          </cell>
          <cell r="AK221">
            <v>0.4178699880040041</v>
          </cell>
          <cell r="AL221">
            <v>7.5383745835922333</v>
          </cell>
          <cell r="AM221">
            <v>0.4178699880040041</v>
          </cell>
          <cell r="AN221">
            <v>7.5383745835922333</v>
          </cell>
          <cell r="AO221">
            <v>36.08</v>
          </cell>
          <cell r="AP221">
            <v>2</v>
          </cell>
          <cell r="AQ221">
            <v>144.32</v>
          </cell>
          <cell r="AR221">
            <v>8</v>
          </cell>
          <cell r="AU221" t="str">
            <v>D</v>
          </cell>
        </row>
        <row r="222">
          <cell r="D222">
            <v>1231</v>
          </cell>
          <cell r="E222" t="str">
            <v>อ้อยน้ำราด</v>
          </cell>
          <cell r="F222" t="str">
            <v>อ้อยปลูก</v>
          </cell>
          <cell r="G222">
            <v>18.690000000000001</v>
          </cell>
          <cell r="H222">
            <v>242978</v>
          </cell>
          <cell r="I222" t="str">
            <v>KK-3</v>
          </cell>
          <cell r="J222" t="str">
            <v>เหนียว</v>
          </cell>
          <cell r="K222">
            <v>1.85</v>
          </cell>
          <cell r="L222">
            <v>4.7333333333333334</v>
          </cell>
          <cell r="M222">
            <v>0.43</v>
          </cell>
          <cell r="N222">
            <v>2</v>
          </cell>
          <cell r="O222">
            <v>70</v>
          </cell>
          <cell r="P222">
            <v>66</v>
          </cell>
          <cell r="Q222">
            <v>11762.162162162162</v>
          </cell>
          <cell r="R222">
            <v>0.44</v>
          </cell>
          <cell r="S222">
            <v>2.4</v>
          </cell>
          <cell r="T222">
            <v>28</v>
          </cell>
          <cell r="U222">
            <v>42</v>
          </cell>
          <cell r="V222">
            <v>6054.0540540540542</v>
          </cell>
          <cell r="W222">
            <v>0.36</v>
          </cell>
          <cell r="X222">
            <v>2</v>
          </cell>
          <cell r="Y222">
            <v>83</v>
          </cell>
          <cell r="Z222">
            <v>92</v>
          </cell>
          <cell r="AA222">
            <v>15135.135135135135</v>
          </cell>
          <cell r="AB222">
            <v>0.41</v>
          </cell>
          <cell r="AC222">
            <v>2.1333333333333333</v>
          </cell>
          <cell r="AD222">
            <v>60.333333333333336</v>
          </cell>
          <cell r="AE222">
            <v>66.666666666666671</v>
          </cell>
          <cell r="AF222">
            <v>10983.783783783785</v>
          </cell>
          <cell r="AG222">
            <v>0</v>
          </cell>
          <cell r="AI222">
            <v>146.47751111111111</v>
          </cell>
          <cell r="AJ222">
            <v>0.15678952789333334</v>
          </cell>
          <cell r="AK222">
            <v>1.7221422739419101</v>
          </cell>
          <cell r="AL222">
            <v>32.1868390999743</v>
          </cell>
          <cell r="AM222">
            <v>1.7221422739419101</v>
          </cell>
          <cell r="AN222">
            <v>32.1868390999743</v>
          </cell>
          <cell r="AO222">
            <v>37.380000000000003</v>
          </cell>
          <cell r="AP222">
            <v>2</v>
          </cell>
          <cell r="AQ222">
            <v>149.52000000000001</v>
          </cell>
          <cell r="AR222">
            <v>8</v>
          </cell>
          <cell r="AU222" t="str">
            <v>D</v>
          </cell>
        </row>
        <row r="223">
          <cell r="D223">
            <v>1301</v>
          </cell>
          <cell r="E223" t="str">
            <v>อ้อยน้ำราด</v>
          </cell>
          <cell r="F223" t="str">
            <v>อ้อยปลูก</v>
          </cell>
          <cell r="G223">
            <v>10.39</v>
          </cell>
          <cell r="H223">
            <v>242980</v>
          </cell>
          <cell r="I223" t="str">
            <v>PK-3</v>
          </cell>
          <cell r="J223" t="str">
            <v>เหนียว</v>
          </cell>
          <cell r="K223">
            <v>1.85</v>
          </cell>
          <cell r="L223">
            <v>4.666666666666667</v>
          </cell>
          <cell r="M223">
            <v>0.5</v>
          </cell>
          <cell r="N223">
            <v>3.1</v>
          </cell>
          <cell r="O223">
            <v>98</v>
          </cell>
          <cell r="P223">
            <v>68</v>
          </cell>
          <cell r="Q223">
            <v>14356.756756756757</v>
          </cell>
          <cell r="R223">
            <v>0.41</v>
          </cell>
          <cell r="S223">
            <v>2.8</v>
          </cell>
          <cell r="T223">
            <v>90</v>
          </cell>
          <cell r="U223">
            <v>70</v>
          </cell>
          <cell r="V223">
            <v>13837.837837837838</v>
          </cell>
          <cell r="W223">
            <v>0.42</v>
          </cell>
          <cell r="X223">
            <v>2.7</v>
          </cell>
          <cell r="Y223">
            <v>85</v>
          </cell>
          <cell r="Z223">
            <v>69</v>
          </cell>
          <cell r="AA223">
            <v>13318.918918918918</v>
          </cell>
          <cell r="AB223">
            <v>0.4433333333333333</v>
          </cell>
          <cell r="AC223">
            <v>2.8666666666666671</v>
          </cell>
          <cell r="AD223">
            <v>91</v>
          </cell>
          <cell r="AE223">
            <v>69</v>
          </cell>
          <cell r="AF223">
            <v>13837.837837837838</v>
          </cell>
          <cell r="AG223">
            <v>0</v>
          </cell>
          <cell r="AI223">
            <v>285.992362962963</v>
          </cell>
          <cell r="AJ223">
            <v>0.30612622531555561</v>
          </cell>
          <cell r="AK223">
            <v>4.2361250638260675</v>
          </cell>
          <cell r="AL223">
            <v>44.013339413152842</v>
          </cell>
          <cell r="AM223">
            <v>4.2361250638260675</v>
          </cell>
          <cell r="AN223">
            <v>44.013339413152842</v>
          </cell>
          <cell r="AO223">
            <v>20.78</v>
          </cell>
          <cell r="AP223">
            <v>2</v>
          </cell>
          <cell r="AQ223">
            <v>83.12</v>
          </cell>
          <cell r="AR223">
            <v>8</v>
          </cell>
          <cell r="AU223" t="str">
            <v>D</v>
          </cell>
        </row>
        <row r="224">
          <cell r="D224">
            <v>1302</v>
          </cell>
          <cell r="E224" t="str">
            <v>อ้อยตอ 1</v>
          </cell>
          <cell r="F224" t="str">
            <v>อ้อยตอ</v>
          </cell>
          <cell r="G224">
            <v>12.37</v>
          </cell>
          <cell r="H224">
            <v>242915</v>
          </cell>
          <cell r="I224" t="str">
            <v>KK-3</v>
          </cell>
          <cell r="J224" t="str">
            <v>เหนียว</v>
          </cell>
          <cell r="K224">
            <v>1.85</v>
          </cell>
          <cell r="L224">
            <v>6.833333333333333</v>
          </cell>
          <cell r="M224">
            <v>1.05</v>
          </cell>
          <cell r="N224">
            <v>2.8</v>
          </cell>
          <cell r="O224">
            <v>40</v>
          </cell>
          <cell r="P224">
            <v>30</v>
          </cell>
          <cell r="Q224">
            <v>6054.0540540540542</v>
          </cell>
          <cell r="R224">
            <v>1.1000000000000001</v>
          </cell>
          <cell r="S224">
            <v>2.2999999999999998</v>
          </cell>
          <cell r="T224">
            <v>68</v>
          </cell>
          <cell r="U224">
            <v>51</v>
          </cell>
          <cell r="V224">
            <v>10291.891891891892</v>
          </cell>
          <cell r="W224">
            <v>1.39</v>
          </cell>
          <cell r="X224">
            <v>2.4</v>
          </cell>
          <cell r="Y224">
            <v>69</v>
          </cell>
          <cell r="Z224">
            <v>74</v>
          </cell>
          <cell r="AA224">
            <v>12367.567567567568</v>
          </cell>
          <cell r="AB224">
            <v>1.18</v>
          </cell>
          <cell r="AC224">
            <v>2.5</v>
          </cell>
          <cell r="AD224">
            <v>59</v>
          </cell>
          <cell r="AE224">
            <v>51.666666666666664</v>
          </cell>
          <cell r="AF224">
            <v>9571.1711711711705</v>
          </cell>
          <cell r="AG224">
            <v>0</v>
          </cell>
          <cell r="AI224">
            <v>578.9375</v>
          </cell>
          <cell r="AJ224">
            <v>0.61969470000000004</v>
          </cell>
          <cell r="AK224">
            <v>5.9312040475675678</v>
          </cell>
          <cell r="AL224">
            <v>73.368994068410814</v>
          </cell>
          <cell r="AM224">
            <v>5.9312040475675678</v>
          </cell>
          <cell r="AN224">
            <v>73.368994068410814</v>
          </cell>
          <cell r="AO224">
            <v>74.22</v>
          </cell>
          <cell r="AP224">
            <v>6</v>
          </cell>
          <cell r="AQ224">
            <v>123.69999999999999</v>
          </cell>
          <cell r="AR224">
            <v>10</v>
          </cell>
          <cell r="AU224" t="str">
            <v>B</v>
          </cell>
        </row>
        <row r="225">
          <cell r="D225">
            <v>1303</v>
          </cell>
          <cell r="E225" t="str">
            <v>อ้อยตอ 1</v>
          </cell>
          <cell r="F225" t="str">
            <v>อ้อยตอ</v>
          </cell>
          <cell r="G225">
            <v>40.61</v>
          </cell>
          <cell r="H225">
            <v>242915</v>
          </cell>
          <cell r="I225" t="str">
            <v>KK-3</v>
          </cell>
          <cell r="J225" t="str">
            <v>เหนียว</v>
          </cell>
          <cell r="K225">
            <v>1.85</v>
          </cell>
          <cell r="L225">
            <v>6.833333333333333</v>
          </cell>
          <cell r="M225">
            <v>1.31</v>
          </cell>
          <cell r="N225">
            <v>3.3</v>
          </cell>
          <cell r="O225">
            <v>55</v>
          </cell>
          <cell r="P225">
            <v>52</v>
          </cell>
          <cell r="Q225">
            <v>9254.0540540540533</v>
          </cell>
          <cell r="R225">
            <v>1.5</v>
          </cell>
          <cell r="S225">
            <v>2.9</v>
          </cell>
          <cell r="T225">
            <v>48</v>
          </cell>
          <cell r="U225">
            <v>59</v>
          </cell>
          <cell r="V225">
            <v>9254.0540540540533</v>
          </cell>
          <cell r="W225">
            <v>1.48</v>
          </cell>
          <cell r="X225">
            <v>2.8</v>
          </cell>
          <cell r="Y225">
            <v>57</v>
          </cell>
          <cell r="Z225">
            <v>58</v>
          </cell>
          <cell r="AA225">
            <v>9945.9459459459467</v>
          </cell>
          <cell r="AB225">
            <v>1.43</v>
          </cell>
          <cell r="AC225">
            <v>3</v>
          </cell>
          <cell r="AD225">
            <v>53.333333333333336</v>
          </cell>
          <cell r="AE225">
            <v>56.333333333333336</v>
          </cell>
          <cell r="AF225">
            <v>9484.6846846846838</v>
          </cell>
          <cell r="AG225">
            <v>0</v>
          </cell>
          <cell r="AI225">
            <v>1010.2950000000001</v>
          </cell>
          <cell r="AJ225">
            <v>1.1139512670000002</v>
          </cell>
          <cell r="AK225">
            <v>10.565476521600001</v>
          </cell>
          <cell r="AL225">
            <v>429.06400154217602</v>
          </cell>
          <cell r="AM225">
            <v>10.565476521600001</v>
          </cell>
          <cell r="AN225">
            <v>429.06400154217602</v>
          </cell>
          <cell r="AO225">
            <v>243.66</v>
          </cell>
          <cell r="AP225">
            <v>6</v>
          </cell>
          <cell r="AQ225">
            <v>406.1</v>
          </cell>
          <cell r="AR225">
            <v>10</v>
          </cell>
          <cell r="AU225" t="str">
            <v>B</v>
          </cell>
        </row>
        <row r="226">
          <cell r="D226">
            <v>1304</v>
          </cell>
          <cell r="E226" t="str">
            <v>อ้อยตอ 1</v>
          </cell>
          <cell r="F226" t="str">
            <v>อ้อยตอ</v>
          </cell>
          <cell r="G226">
            <v>14.32</v>
          </cell>
          <cell r="H226">
            <v>242900</v>
          </cell>
          <cell r="I226" t="str">
            <v>KK-3/PK1</v>
          </cell>
          <cell r="J226" t="str">
            <v>เหนียว</v>
          </cell>
          <cell r="K226">
            <v>1.85</v>
          </cell>
          <cell r="L226">
            <v>7.333333333333333</v>
          </cell>
          <cell r="M226">
            <v>1.27</v>
          </cell>
          <cell r="N226">
            <v>2.5</v>
          </cell>
          <cell r="O226">
            <v>108</v>
          </cell>
          <cell r="P226">
            <v>58</v>
          </cell>
          <cell r="Q226">
            <v>14356.756756756757</v>
          </cell>
          <cell r="R226">
            <v>1.39</v>
          </cell>
          <cell r="S226">
            <v>2.5</v>
          </cell>
          <cell r="T226">
            <v>69</v>
          </cell>
          <cell r="U226">
            <v>61</v>
          </cell>
          <cell r="V226">
            <v>11243.243243243243</v>
          </cell>
          <cell r="W226">
            <v>0.9</v>
          </cell>
          <cell r="X226">
            <v>2.5</v>
          </cell>
          <cell r="Y226">
            <v>61</v>
          </cell>
          <cell r="Z226">
            <v>60</v>
          </cell>
          <cell r="AA226">
            <v>10464.864864864865</v>
          </cell>
          <cell r="AB226">
            <v>1.1866666666666668</v>
          </cell>
          <cell r="AC226">
            <v>2.5</v>
          </cell>
          <cell r="AD226">
            <v>79.333333333333329</v>
          </cell>
          <cell r="AE226">
            <v>59.666666666666664</v>
          </cell>
          <cell r="AF226">
            <v>12021.621621621622</v>
          </cell>
          <cell r="AG226">
            <v>0</v>
          </cell>
          <cell r="AI226">
            <v>582.20833333333337</v>
          </cell>
          <cell r="AJ226">
            <v>0.64194290833333345</v>
          </cell>
          <cell r="AK226">
            <v>7.7171947466666682</v>
          </cell>
          <cell r="AL226">
            <v>110.51022877226669</v>
          </cell>
          <cell r="AM226">
            <v>7.7171947466666682</v>
          </cell>
          <cell r="AN226">
            <v>110.51022877226669</v>
          </cell>
          <cell r="AO226">
            <v>71.599999999999994</v>
          </cell>
          <cell r="AP226">
            <v>5</v>
          </cell>
          <cell r="AQ226">
            <v>128.88</v>
          </cell>
          <cell r="AR226">
            <v>9</v>
          </cell>
          <cell r="AU226" t="str">
            <v>C</v>
          </cell>
        </row>
        <row r="227">
          <cell r="D227">
            <v>1305</v>
          </cell>
          <cell r="E227" t="str">
            <v>อ้อยตอ 1</v>
          </cell>
          <cell r="F227" t="str">
            <v>อ้อยตอ</v>
          </cell>
          <cell r="G227">
            <v>20.94</v>
          </cell>
          <cell r="H227">
            <v>242927</v>
          </cell>
          <cell r="I227" t="str">
            <v>KK-3</v>
          </cell>
          <cell r="J227" t="str">
            <v>เหนียว</v>
          </cell>
          <cell r="K227">
            <v>1.85</v>
          </cell>
          <cell r="L227">
            <v>6.4333333333333336</v>
          </cell>
          <cell r="M227">
            <v>1.04</v>
          </cell>
          <cell r="N227">
            <v>2.6</v>
          </cell>
          <cell r="O227">
            <v>68</v>
          </cell>
          <cell r="P227">
            <v>74</v>
          </cell>
          <cell r="Q227">
            <v>12281.081081081082</v>
          </cell>
          <cell r="R227">
            <v>1.41</v>
          </cell>
          <cell r="S227">
            <v>2.6</v>
          </cell>
          <cell r="T227">
            <v>73</v>
          </cell>
          <cell r="U227">
            <v>63</v>
          </cell>
          <cell r="V227">
            <v>11762.162162162162</v>
          </cell>
          <cell r="W227">
            <v>0.98</v>
          </cell>
          <cell r="X227">
            <v>2.6</v>
          </cell>
          <cell r="Y227">
            <v>41</v>
          </cell>
          <cell r="Z227">
            <v>57</v>
          </cell>
          <cell r="AA227">
            <v>8475.6756756756749</v>
          </cell>
          <cell r="AB227">
            <v>1.1433333333333333</v>
          </cell>
          <cell r="AC227">
            <v>2.6</v>
          </cell>
          <cell r="AD227">
            <v>60.666666666666664</v>
          </cell>
          <cell r="AE227">
            <v>64.666666666666671</v>
          </cell>
          <cell r="AF227">
            <v>10839.639639639639</v>
          </cell>
          <cell r="AG227">
            <v>0</v>
          </cell>
          <cell r="AI227">
            <v>606.72126666666668</v>
          </cell>
          <cell r="AJ227">
            <v>0.64943444383999993</v>
          </cell>
          <cell r="AK227">
            <v>7.0396353407953862</v>
          </cell>
          <cell r="AL227">
            <v>147.40996403625539</v>
          </cell>
          <cell r="AM227">
            <v>7.0396353407953862</v>
          </cell>
          <cell r="AN227">
            <v>147.40996403625539</v>
          </cell>
          <cell r="AO227">
            <v>125.64000000000001</v>
          </cell>
          <cell r="AP227">
            <v>6</v>
          </cell>
          <cell r="AQ227">
            <v>209.4</v>
          </cell>
          <cell r="AR227">
            <v>10</v>
          </cell>
          <cell r="AU227" t="str">
            <v>B</v>
          </cell>
        </row>
        <row r="228">
          <cell r="D228">
            <v>1306</v>
          </cell>
          <cell r="E228" t="str">
            <v>อ้อยตอ 1</v>
          </cell>
          <cell r="F228" t="str">
            <v>อ้อยตอ</v>
          </cell>
          <cell r="G228">
            <v>18.8</v>
          </cell>
          <cell r="H228">
            <v>242905</v>
          </cell>
          <cell r="I228" t="str">
            <v>KK-3/PK1</v>
          </cell>
          <cell r="J228" t="str">
            <v>เหนียว</v>
          </cell>
          <cell r="K228">
            <v>1.85</v>
          </cell>
          <cell r="L228">
            <v>7.166666666666667</v>
          </cell>
          <cell r="M228">
            <v>1.2</v>
          </cell>
          <cell r="N228">
            <v>2.2999999999999998</v>
          </cell>
          <cell r="O228">
            <v>97</v>
          </cell>
          <cell r="P228">
            <v>95</v>
          </cell>
          <cell r="Q228">
            <v>16605.405405405407</v>
          </cell>
          <cell r="R228">
            <v>1.27</v>
          </cell>
          <cell r="S228">
            <v>2.8</v>
          </cell>
          <cell r="T228">
            <v>65</v>
          </cell>
          <cell r="U228">
            <v>58</v>
          </cell>
          <cell r="V228">
            <v>10637.837837837838</v>
          </cell>
          <cell r="W228">
            <v>1.21</v>
          </cell>
          <cell r="X228">
            <v>3.1</v>
          </cell>
          <cell r="Y228">
            <v>61</v>
          </cell>
          <cell r="Z228">
            <v>42</v>
          </cell>
          <cell r="AA228">
            <v>8908.1081081081084</v>
          </cell>
          <cell r="AB228">
            <v>1.2266666666666666</v>
          </cell>
          <cell r="AC228">
            <v>2.7333333333333329</v>
          </cell>
          <cell r="AD228">
            <v>74.333333333333329</v>
          </cell>
          <cell r="AE228">
            <v>65</v>
          </cell>
          <cell r="AF228">
            <v>12050.450450450451</v>
          </cell>
          <cell r="AG228">
            <v>0</v>
          </cell>
          <cell r="AI228">
            <v>719.41819259259239</v>
          </cell>
          <cell r="AJ228">
            <v>0.77006523335111088</v>
          </cell>
          <cell r="AK228">
            <v>9.2796329381121243</v>
          </cell>
          <cell r="AL228">
            <v>174.45709923650796</v>
          </cell>
          <cell r="AM228">
            <v>9.2796329381121243</v>
          </cell>
          <cell r="AN228">
            <v>174.45709923650796</v>
          </cell>
          <cell r="AO228">
            <v>94</v>
          </cell>
          <cell r="AP228">
            <v>5</v>
          </cell>
          <cell r="AQ228">
            <v>169.20000000000002</v>
          </cell>
          <cell r="AR228">
            <v>9</v>
          </cell>
          <cell r="AU228" t="str">
            <v>C</v>
          </cell>
        </row>
        <row r="229">
          <cell r="D229">
            <v>1307</v>
          </cell>
          <cell r="E229" t="str">
            <v>อ้อยตอ 1</v>
          </cell>
          <cell r="F229" t="str">
            <v>อ้อยตอ</v>
          </cell>
          <cell r="G229">
            <v>18.66</v>
          </cell>
          <cell r="H229">
            <v>242928</v>
          </cell>
          <cell r="I229" t="str">
            <v>KK-3</v>
          </cell>
          <cell r="J229" t="str">
            <v>เหนียว</v>
          </cell>
          <cell r="K229">
            <v>1.85</v>
          </cell>
          <cell r="L229">
            <v>6.4</v>
          </cell>
          <cell r="M229">
            <v>1.51</v>
          </cell>
          <cell r="N229">
            <v>3.4</v>
          </cell>
          <cell r="O229">
            <v>63</v>
          </cell>
          <cell r="P229">
            <v>63</v>
          </cell>
          <cell r="Q229">
            <v>10897.297297297297</v>
          </cell>
          <cell r="R229">
            <v>1</v>
          </cell>
          <cell r="S229">
            <v>2.9</v>
          </cell>
          <cell r="T229">
            <v>56</v>
          </cell>
          <cell r="U229">
            <v>67</v>
          </cell>
          <cell r="V229">
            <v>10637.837837837838</v>
          </cell>
          <cell r="W229">
            <v>1.19</v>
          </cell>
          <cell r="X229">
            <v>3.1</v>
          </cell>
          <cell r="Y229">
            <v>63</v>
          </cell>
          <cell r="Z229">
            <v>74</v>
          </cell>
          <cell r="AA229">
            <v>11848.648648648648</v>
          </cell>
          <cell r="AB229">
            <v>1.2333333333333332</v>
          </cell>
          <cell r="AC229">
            <v>3.1333333333333333</v>
          </cell>
          <cell r="AD229">
            <v>60.666666666666664</v>
          </cell>
          <cell r="AE229">
            <v>68</v>
          </cell>
          <cell r="AF229">
            <v>11127.927927927927</v>
          </cell>
          <cell r="AG229">
            <v>0</v>
          </cell>
          <cell r="AI229">
            <v>950.52451851851845</v>
          </cell>
          <cell r="AJ229">
            <v>1.0174414446222222</v>
          </cell>
          <cell r="AK229">
            <v>11.322015066642962</v>
          </cell>
          <cell r="AL229">
            <v>211.26880114355768</v>
          </cell>
          <cell r="AM229">
            <v>11.322015066642962</v>
          </cell>
          <cell r="AN229">
            <v>211.26880114355768</v>
          </cell>
          <cell r="AO229">
            <v>111.96000000000001</v>
          </cell>
          <cell r="AP229">
            <v>6</v>
          </cell>
          <cell r="AQ229">
            <v>186.6</v>
          </cell>
          <cell r="AR229">
            <v>10</v>
          </cell>
          <cell r="AU229" t="str">
            <v>B</v>
          </cell>
        </row>
        <row r="230">
          <cell r="D230">
            <v>1308</v>
          </cell>
          <cell r="E230" t="str">
            <v>อ้อยตอ 1</v>
          </cell>
          <cell r="F230" t="str">
            <v>อ้อยตอ</v>
          </cell>
          <cell r="G230">
            <v>10.68</v>
          </cell>
          <cell r="H230">
            <v>242928</v>
          </cell>
          <cell r="I230" t="str">
            <v>KK-3</v>
          </cell>
          <cell r="J230" t="str">
            <v>เหนียว</v>
          </cell>
          <cell r="K230">
            <v>1.85</v>
          </cell>
          <cell r="L230">
            <v>6.4</v>
          </cell>
          <cell r="M230">
            <v>0.98</v>
          </cell>
          <cell r="N230">
            <v>2.7</v>
          </cell>
          <cell r="O230">
            <v>70</v>
          </cell>
          <cell r="P230">
            <v>58</v>
          </cell>
          <cell r="Q230">
            <v>11070.27027027027</v>
          </cell>
          <cell r="R230">
            <v>0.86</v>
          </cell>
          <cell r="S230">
            <v>2.8</v>
          </cell>
          <cell r="T230">
            <v>69</v>
          </cell>
          <cell r="U230">
            <v>68</v>
          </cell>
          <cell r="V230">
            <v>11848.648648648648</v>
          </cell>
          <cell r="W230">
            <v>0.86</v>
          </cell>
          <cell r="X230">
            <v>2.7</v>
          </cell>
          <cell r="Y230">
            <v>64</v>
          </cell>
          <cell r="Z230">
            <v>62</v>
          </cell>
          <cell r="AA230">
            <v>10897.297297297297</v>
          </cell>
          <cell r="AB230">
            <v>0.89999999999999991</v>
          </cell>
          <cell r="AC230">
            <v>2.7333333333333329</v>
          </cell>
          <cell r="AD230">
            <v>67.666666666666671</v>
          </cell>
          <cell r="AE230">
            <v>62.666666666666664</v>
          </cell>
          <cell r="AF230">
            <v>11272.072072072071</v>
          </cell>
          <cell r="AG230">
            <v>18.726591760299627</v>
          </cell>
          <cell r="AH230">
            <v>2</v>
          </cell>
          <cell r="AI230">
            <v>527.83399999999983</v>
          </cell>
          <cell r="AJ230">
            <v>0.56499351359999983</v>
          </cell>
          <cell r="AK230">
            <v>6.3686476055524297</v>
          </cell>
          <cell r="AL230">
            <v>68.017156427299952</v>
          </cell>
          <cell r="AM230">
            <v>5.176016967808529</v>
          </cell>
          <cell r="AN230">
            <v>55.279861216195087</v>
          </cell>
          <cell r="AO230">
            <v>42.72</v>
          </cell>
          <cell r="AP230">
            <v>4</v>
          </cell>
          <cell r="AQ230">
            <v>96.12</v>
          </cell>
          <cell r="AR230">
            <v>9</v>
          </cell>
          <cell r="AU230" t="str">
            <v>C</v>
          </cell>
        </row>
        <row r="231">
          <cell r="D231">
            <v>1309</v>
          </cell>
          <cell r="E231" t="str">
            <v>อ้อยตอ 1</v>
          </cell>
          <cell r="F231" t="str">
            <v>อ้อยตอ</v>
          </cell>
          <cell r="G231">
            <v>26.85</v>
          </cell>
          <cell r="H231">
            <v>242945</v>
          </cell>
          <cell r="I231" t="str">
            <v>KK-3</v>
          </cell>
          <cell r="J231" t="str">
            <v>เหนียว</v>
          </cell>
          <cell r="K231">
            <v>1.65</v>
          </cell>
          <cell r="L231">
            <v>5.833333333333333</v>
          </cell>
          <cell r="M231">
            <v>1.08</v>
          </cell>
          <cell r="N231">
            <v>3</v>
          </cell>
          <cell r="O231">
            <v>66</v>
          </cell>
          <cell r="P231">
            <v>64</v>
          </cell>
          <cell r="Q231">
            <v>12606.060606060606</v>
          </cell>
          <cell r="R231">
            <v>0.96</v>
          </cell>
          <cell r="S231">
            <v>3</v>
          </cell>
          <cell r="T231">
            <v>76</v>
          </cell>
          <cell r="U231">
            <v>69</v>
          </cell>
          <cell r="V231">
            <v>14060.60606060606</v>
          </cell>
          <cell r="W231">
            <v>1.31</v>
          </cell>
          <cell r="X231">
            <v>3.2</v>
          </cell>
          <cell r="Y231">
            <v>71</v>
          </cell>
          <cell r="Z231">
            <v>58</v>
          </cell>
          <cell r="AA231">
            <v>12509.09090909091</v>
          </cell>
          <cell r="AB231">
            <v>1.1166666666666667</v>
          </cell>
          <cell r="AC231">
            <v>3.0666666666666664</v>
          </cell>
          <cell r="AD231">
            <v>71</v>
          </cell>
          <cell r="AE231">
            <v>63.666666666666664</v>
          </cell>
          <cell r="AF231">
            <v>13058.585858585859</v>
          </cell>
          <cell r="AG231">
            <v>0</v>
          </cell>
          <cell r="AI231">
            <v>824.37792592592587</v>
          </cell>
          <cell r="AJ231">
            <v>0.90895910112592582</v>
          </cell>
          <cell r="AK231">
            <v>11.869720463995929</v>
          </cell>
          <cell r="AL231">
            <v>318.7019944582907</v>
          </cell>
          <cell r="AM231">
            <v>11.869720463995929</v>
          </cell>
          <cell r="AN231">
            <v>318.7019944582907</v>
          </cell>
          <cell r="AO231">
            <v>134.25</v>
          </cell>
          <cell r="AP231">
            <v>5</v>
          </cell>
          <cell r="AQ231">
            <v>268.5</v>
          </cell>
          <cell r="AR231">
            <v>10</v>
          </cell>
          <cell r="AU231" t="str">
            <v>B</v>
          </cell>
        </row>
        <row r="232">
          <cell r="D232">
            <v>1310</v>
          </cell>
          <cell r="E232" t="str">
            <v>อ้อยตอ 1</v>
          </cell>
          <cell r="F232" t="str">
            <v>อ้อยตอ</v>
          </cell>
          <cell r="G232">
            <v>6.94</v>
          </cell>
          <cell r="H232">
            <v>242963</v>
          </cell>
          <cell r="I232" t="str">
            <v>KK-3</v>
          </cell>
          <cell r="J232" t="str">
            <v>เหนียว</v>
          </cell>
          <cell r="K232">
            <v>1.65</v>
          </cell>
          <cell r="L232">
            <v>5.2333333333333334</v>
          </cell>
          <cell r="M232">
            <v>0.77</v>
          </cell>
          <cell r="N232">
            <v>2.2999999999999998</v>
          </cell>
          <cell r="O232">
            <v>98</v>
          </cell>
          <cell r="P232">
            <v>67</v>
          </cell>
          <cell r="Q232">
            <v>16000</v>
          </cell>
          <cell r="R232">
            <v>0.88</v>
          </cell>
          <cell r="S232">
            <v>2.6</v>
          </cell>
          <cell r="T232">
            <v>85</v>
          </cell>
          <cell r="U232">
            <v>61</v>
          </cell>
          <cell r="V232">
            <v>14157.575757575758</v>
          </cell>
          <cell r="W232">
            <v>0.96</v>
          </cell>
          <cell r="X232">
            <v>2.6</v>
          </cell>
          <cell r="Y232">
            <v>66</v>
          </cell>
          <cell r="Z232">
            <v>64</v>
          </cell>
          <cell r="AA232">
            <v>12606.060606060606</v>
          </cell>
          <cell r="AB232">
            <v>0.87</v>
          </cell>
          <cell r="AC232">
            <v>2.5</v>
          </cell>
          <cell r="AD232">
            <v>83</v>
          </cell>
          <cell r="AE232">
            <v>64</v>
          </cell>
          <cell r="AF232">
            <v>14254.545454545456</v>
          </cell>
          <cell r="AG232">
            <v>0</v>
          </cell>
          <cell r="AI232">
            <v>426.84375</v>
          </cell>
          <cell r="AJ232">
            <v>0.45689354999999998</v>
          </cell>
          <cell r="AK232">
            <v>6.5128098763636375</v>
          </cell>
          <cell r="AL232">
            <v>45.198900541963646</v>
          </cell>
          <cell r="AM232">
            <v>6.5128098763636375</v>
          </cell>
          <cell r="AN232">
            <v>45.198900541963646</v>
          </cell>
          <cell r="AO232">
            <v>27.76</v>
          </cell>
          <cell r="AP232">
            <v>4</v>
          </cell>
          <cell r="AQ232">
            <v>62.46</v>
          </cell>
          <cell r="AR232">
            <v>9</v>
          </cell>
          <cell r="AU232" t="str">
            <v>C</v>
          </cell>
        </row>
        <row r="233">
          <cell r="D233">
            <v>1317</v>
          </cell>
          <cell r="E233" t="str">
            <v>อ้อยตอ 1</v>
          </cell>
          <cell r="F233" t="str">
            <v>อ้อยตอ</v>
          </cell>
          <cell r="G233">
            <v>13.54</v>
          </cell>
          <cell r="H233">
            <v>242870</v>
          </cell>
          <cell r="I233" t="str">
            <v>PK-1</v>
          </cell>
          <cell r="J233" t="str">
            <v>เหนียว</v>
          </cell>
          <cell r="K233">
            <v>1.85</v>
          </cell>
          <cell r="L233">
            <v>8.3333333333333339</v>
          </cell>
          <cell r="M233">
            <v>1.33</v>
          </cell>
          <cell r="N233">
            <v>2.2999999999999998</v>
          </cell>
          <cell r="O233">
            <v>104</v>
          </cell>
          <cell r="P233">
            <v>86</v>
          </cell>
          <cell r="Q233">
            <v>16432.432432432433</v>
          </cell>
          <cell r="R233">
            <v>1.61</v>
          </cell>
          <cell r="S233">
            <v>2.1</v>
          </cell>
          <cell r="T233">
            <v>86</v>
          </cell>
          <cell r="U233">
            <v>93</v>
          </cell>
          <cell r="V233">
            <v>15481.081081081082</v>
          </cell>
          <cell r="W233">
            <v>1.48</v>
          </cell>
          <cell r="X233">
            <v>2</v>
          </cell>
          <cell r="Y233">
            <v>72</v>
          </cell>
          <cell r="Z233">
            <v>71</v>
          </cell>
          <cell r="AA233">
            <v>12367.567567567568</v>
          </cell>
          <cell r="AB233">
            <v>1.4733333333333334</v>
          </cell>
          <cell r="AC233">
            <v>2.1333333333333333</v>
          </cell>
          <cell r="AD233">
            <v>87.333333333333329</v>
          </cell>
          <cell r="AE233">
            <v>83.333333333333329</v>
          </cell>
          <cell r="AF233">
            <v>14760.360360360361</v>
          </cell>
          <cell r="AG233">
            <v>0</v>
          </cell>
          <cell r="AI233">
            <v>526.36634074074084</v>
          </cell>
          <cell r="AJ233">
            <v>0.56342253112888896</v>
          </cell>
          <cell r="AK233">
            <v>8.3163195946087551</v>
          </cell>
          <cell r="AL233">
            <v>112.60296731100254</v>
          </cell>
          <cell r="AM233">
            <v>8.3163195946087551</v>
          </cell>
          <cell r="AN233">
            <v>112.60296731100254</v>
          </cell>
          <cell r="AO233">
            <v>54.16</v>
          </cell>
          <cell r="AP233">
            <v>4</v>
          </cell>
          <cell r="AQ233">
            <v>94.78</v>
          </cell>
          <cell r="AR233">
            <v>7</v>
          </cell>
          <cell r="AU233" t="str">
            <v>D</v>
          </cell>
        </row>
        <row r="234">
          <cell r="D234" t="str">
            <v>1317/1</v>
          </cell>
          <cell r="E234" t="str">
            <v>อ้อยตุลาคม</v>
          </cell>
          <cell r="F234" t="str">
            <v>อ้อยปลูก</v>
          </cell>
          <cell r="G234">
            <v>13.66</v>
          </cell>
          <cell r="H234">
            <v>242839</v>
          </cell>
          <cell r="I234" t="str">
            <v>KK-3</v>
          </cell>
          <cell r="J234" t="str">
            <v>เหนียว</v>
          </cell>
          <cell r="K234">
            <v>1.85</v>
          </cell>
          <cell r="L234">
            <v>9.3666666666666671</v>
          </cell>
          <cell r="M234">
            <v>1.41</v>
          </cell>
          <cell r="N234">
            <v>3</v>
          </cell>
          <cell r="O234">
            <v>55</v>
          </cell>
          <cell r="P234">
            <v>61</v>
          </cell>
          <cell r="Q234">
            <v>10032.432432432432</v>
          </cell>
          <cell r="R234">
            <v>1.23</v>
          </cell>
          <cell r="S234">
            <v>3</v>
          </cell>
          <cell r="T234">
            <v>54</v>
          </cell>
          <cell r="U234">
            <v>51</v>
          </cell>
          <cell r="V234">
            <v>9081.0810810810817</v>
          </cell>
          <cell r="W234">
            <v>1.37</v>
          </cell>
          <cell r="X234">
            <v>2.9</v>
          </cell>
          <cell r="Y234">
            <v>62</v>
          </cell>
          <cell r="Z234">
            <v>63</v>
          </cell>
          <cell r="AA234">
            <v>10810.81081081081</v>
          </cell>
          <cell r="AB234">
            <v>1.3366666666666667</v>
          </cell>
          <cell r="AC234">
            <v>2.9666666666666668</v>
          </cell>
          <cell r="AD234">
            <v>57</v>
          </cell>
          <cell r="AE234">
            <v>58.333333333333336</v>
          </cell>
          <cell r="AF234">
            <v>9974.7747747747744</v>
          </cell>
          <cell r="AG234">
            <v>0</v>
          </cell>
          <cell r="AI234">
            <v>923.48592037037042</v>
          </cell>
          <cell r="AJ234">
            <v>0.9884993291644445</v>
          </cell>
          <cell r="AK234">
            <v>9.8600581734312875</v>
          </cell>
          <cell r="AL234">
            <v>134.6883946490714</v>
          </cell>
          <cell r="AM234">
            <v>9.8600581734312875</v>
          </cell>
          <cell r="AN234">
            <v>134.6883946490714</v>
          </cell>
          <cell r="AO234">
            <v>81.960000000000008</v>
          </cell>
          <cell r="AP234">
            <v>6</v>
          </cell>
          <cell r="AQ234">
            <v>150.26</v>
          </cell>
          <cell r="AR234">
            <v>11</v>
          </cell>
          <cell r="AU234" t="str">
            <v>C</v>
          </cell>
        </row>
        <row r="235">
          <cell r="D235">
            <v>1319</v>
          </cell>
          <cell r="E235" t="str">
            <v>อ้อยตุลาคม</v>
          </cell>
          <cell r="F235" t="str">
            <v>อ้อยปลูก</v>
          </cell>
          <cell r="G235">
            <v>24.54</v>
          </cell>
          <cell r="H235">
            <v>242839</v>
          </cell>
          <cell r="I235" t="str">
            <v>KK-3</v>
          </cell>
          <cell r="J235" t="str">
            <v>เหนียว</v>
          </cell>
          <cell r="K235">
            <v>1.85</v>
          </cell>
          <cell r="L235">
            <v>9.3666666666666671</v>
          </cell>
          <cell r="M235">
            <v>2.48</v>
          </cell>
          <cell r="N235">
            <v>3.7</v>
          </cell>
          <cell r="O235">
            <v>81</v>
          </cell>
          <cell r="P235">
            <v>61</v>
          </cell>
          <cell r="Q235">
            <v>12281.081081081082</v>
          </cell>
          <cell r="R235">
            <v>1.98</v>
          </cell>
          <cell r="S235">
            <v>2.9</v>
          </cell>
          <cell r="T235">
            <v>74</v>
          </cell>
          <cell r="U235">
            <v>72</v>
          </cell>
          <cell r="V235">
            <v>12627.027027027027</v>
          </cell>
          <cell r="W235">
            <v>2.1</v>
          </cell>
          <cell r="X235">
            <v>2.8</v>
          </cell>
          <cell r="Y235">
            <v>77</v>
          </cell>
          <cell r="Z235">
            <v>73</v>
          </cell>
          <cell r="AA235">
            <v>12972.972972972973</v>
          </cell>
          <cell r="AB235">
            <v>2.186666666666667</v>
          </cell>
          <cell r="AC235">
            <v>3.1333333333333329</v>
          </cell>
          <cell r="AD235">
            <v>77.333333333333329</v>
          </cell>
          <cell r="AE235">
            <v>68.666666666666671</v>
          </cell>
          <cell r="AF235">
            <v>12627.027027027027</v>
          </cell>
          <cell r="AG235">
            <v>0</v>
          </cell>
          <cell r="AI235">
            <v>1685.254281481481</v>
          </cell>
          <cell r="AJ235">
            <v>1.8038961828977773</v>
          </cell>
          <cell r="AK235">
            <v>22.777845855401122</v>
          </cell>
          <cell r="AL235">
            <v>558.96833729154355</v>
          </cell>
          <cell r="AM235">
            <v>22.777845855401122</v>
          </cell>
          <cell r="AN235">
            <v>558.96833729154355</v>
          </cell>
          <cell r="AO235">
            <v>196.32</v>
          </cell>
          <cell r="AP235">
            <v>8</v>
          </cell>
          <cell r="AQ235">
            <v>319.02</v>
          </cell>
          <cell r="AR235">
            <v>13</v>
          </cell>
          <cell r="AU235" t="str">
            <v>B</v>
          </cell>
        </row>
        <row r="236">
          <cell r="D236">
            <v>1320</v>
          </cell>
          <cell r="E236" t="str">
            <v>อ้อยตอ 1</v>
          </cell>
          <cell r="F236" t="str">
            <v>อ้อยตอ</v>
          </cell>
          <cell r="G236">
            <v>52.04</v>
          </cell>
          <cell r="H236">
            <v>242870</v>
          </cell>
          <cell r="I236" t="str">
            <v>PK-1</v>
          </cell>
          <cell r="J236" t="str">
            <v>เหนียว</v>
          </cell>
          <cell r="K236">
            <v>1.85</v>
          </cell>
          <cell r="L236">
            <v>8.3333333333333339</v>
          </cell>
          <cell r="M236">
            <v>1.4</v>
          </cell>
          <cell r="N236">
            <v>2.8</v>
          </cell>
          <cell r="O236">
            <v>88</v>
          </cell>
          <cell r="P236">
            <v>91</v>
          </cell>
          <cell r="Q236">
            <v>15481.081081081082</v>
          </cell>
          <cell r="R236">
            <v>1.75</v>
          </cell>
          <cell r="S236">
            <v>2.2999999999999998</v>
          </cell>
          <cell r="T236">
            <v>115</v>
          </cell>
          <cell r="U236">
            <v>75</v>
          </cell>
          <cell r="V236">
            <v>16432.432432432433</v>
          </cell>
          <cell r="W236">
            <v>1.64</v>
          </cell>
          <cell r="X236">
            <v>1.9</v>
          </cell>
          <cell r="Y236">
            <v>105</v>
          </cell>
          <cell r="Z236">
            <v>38</v>
          </cell>
          <cell r="AA236">
            <v>12367.567567567568</v>
          </cell>
          <cell r="AB236">
            <v>1.5966666666666667</v>
          </cell>
          <cell r="AC236">
            <v>2.3333333333333335</v>
          </cell>
          <cell r="AD236">
            <v>102.66666666666667</v>
          </cell>
          <cell r="AE236">
            <v>68</v>
          </cell>
          <cell r="AF236">
            <v>14760.360360360361</v>
          </cell>
          <cell r="AG236">
            <v>0</v>
          </cell>
          <cell r="AI236">
            <v>682.39759259259267</v>
          </cell>
          <cell r="AJ236">
            <v>0.7304383831111112</v>
          </cell>
          <cell r="AK236">
            <v>10.781533755758961</v>
          </cell>
          <cell r="AL236">
            <v>561.07101664969628</v>
          </cell>
          <cell r="AM236">
            <v>10.781533755758961</v>
          </cell>
          <cell r="AN236">
            <v>561.07101664969628</v>
          </cell>
          <cell r="AO236">
            <v>208.16</v>
          </cell>
          <cell r="AP236">
            <v>4</v>
          </cell>
          <cell r="AQ236">
            <v>364.28</v>
          </cell>
          <cell r="AR236">
            <v>7</v>
          </cell>
          <cell r="AU236" t="str">
            <v>D</v>
          </cell>
        </row>
        <row r="237">
          <cell r="D237" t="str">
            <v>1323/1</v>
          </cell>
          <cell r="E237" t="str">
            <v>อ้อยตอ 1</v>
          </cell>
          <cell r="F237" t="str">
            <v>อ้อยตอ</v>
          </cell>
          <cell r="G237">
            <v>15.81</v>
          </cell>
          <cell r="H237">
            <v>242871</v>
          </cell>
          <cell r="I237" t="str">
            <v>PK-1</v>
          </cell>
          <cell r="J237" t="str">
            <v>เหนียว</v>
          </cell>
          <cell r="K237">
            <v>1.85</v>
          </cell>
          <cell r="L237">
            <v>8.3000000000000007</v>
          </cell>
          <cell r="M237">
            <v>1.0900000000000001</v>
          </cell>
          <cell r="N237">
            <v>2.7</v>
          </cell>
          <cell r="O237">
            <v>89</v>
          </cell>
          <cell r="P237">
            <v>93</v>
          </cell>
          <cell r="Q237">
            <v>15740.54054054054</v>
          </cell>
          <cell r="R237">
            <v>1.36</v>
          </cell>
          <cell r="S237">
            <v>2.6</v>
          </cell>
          <cell r="T237">
            <v>59</v>
          </cell>
          <cell r="U237">
            <v>93</v>
          </cell>
          <cell r="V237">
            <v>13145.945945945947</v>
          </cell>
          <cell r="W237">
            <v>1.1399999999999999</v>
          </cell>
          <cell r="X237">
            <v>2.7</v>
          </cell>
          <cell r="Y237">
            <v>89</v>
          </cell>
          <cell r="Z237">
            <v>88</v>
          </cell>
          <cell r="AA237">
            <v>15308.108108108108</v>
          </cell>
          <cell r="AB237">
            <v>1.1966666666666665</v>
          </cell>
          <cell r="AC237">
            <v>2.6666666666666665</v>
          </cell>
          <cell r="AD237">
            <v>79</v>
          </cell>
          <cell r="AE237">
            <v>91.333333333333329</v>
          </cell>
          <cell r="AF237">
            <v>14731.531531531531</v>
          </cell>
          <cell r="AG237">
            <v>0</v>
          </cell>
          <cell r="AI237">
            <v>668.00592592592579</v>
          </cell>
          <cell r="AJ237">
            <v>0.71503354311111089</v>
          </cell>
          <cell r="AK237">
            <v>10.53353918644404</v>
          </cell>
          <cell r="AL237">
            <v>166.53525453768029</v>
          </cell>
          <cell r="AM237">
            <v>10.53353918644404</v>
          </cell>
          <cell r="AN237">
            <v>166.53525453768029</v>
          </cell>
          <cell r="AO237">
            <v>47.43</v>
          </cell>
          <cell r="AP237">
            <v>3</v>
          </cell>
          <cell r="AQ237">
            <v>110.67</v>
          </cell>
          <cell r="AR237">
            <v>7</v>
          </cell>
          <cell r="AU237" t="str">
            <v>D</v>
          </cell>
        </row>
        <row r="238">
          <cell r="D238">
            <v>1329</v>
          </cell>
          <cell r="E238" t="str">
            <v>อ้อยตุลาคม</v>
          </cell>
          <cell r="F238" t="str">
            <v>อ้อยปลูก</v>
          </cell>
          <cell r="G238">
            <v>59.87</v>
          </cell>
          <cell r="H238">
            <v>242843</v>
          </cell>
          <cell r="I238" t="str">
            <v>KK-3</v>
          </cell>
          <cell r="J238" t="str">
            <v>เหนียว</v>
          </cell>
          <cell r="K238">
            <v>1.85</v>
          </cell>
          <cell r="L238">
            <v>9.2333333333333325</v>
          </cell>
          <cell r="M238">
            <v>1.55</v>
          </cell>
          <cell r="N238">
            <v>2.8</v>
          </cell>
          <cell r="O238">
            <v>61</v>
          </cell>
          <cell r="P238">
            <v>67</v>
          </cell>
          <cell r="Q238">
            <v>11070.27027027027</v>
          </cell>
          <cell r="R238">
            <v>1.64</v>
          </cell>
          <cell r="S238">
            <v>3.2</v>
          </cell>
          <cell r="T238">
            <v>86</v>
          </cell>
          <cell r="U238">
            <v>65</v>
          </cell>
          <cell r="V238">
            <v>13059.45945945946</v>
          </cell>
          <cell r="W238">
            <v>1.52</v>
          </cell>
          <cell r="X238">
            <v>2.4</v>
          </cell>
          <cell r="Y238">
            <v>70</v>
          </cell>
          <cell r="Z238">
            <v>69</v>
          </cell>
          <cell r="AA238">
            <v>12021.621621621622</v>
          </cell>
          <cell r="AB238">
            <v>1.57</v>
          </cell>
          <cell r="AC238">
            <v>2.8000000000000003</v>
          </cell>
          <cell r="AD238">
            <v>72.333333333333329</v>
          </cell>
          <cell r="AE238">
            <v>67</v>
          </cell>
          <cell r="AF238">
            <v>12050.450450450451</v>
          </cell>
          <cell r="AG238">
            <v>0</v>
          </cell>
          <cell r="AI238">
            <v>966.24080000000026</v>
          </cell>
          <cell r="AJ238">
            <v>1.0342641523200002</v>
          </cell>
          <cell r="AK238">
            <v>12.463348920209301</v>
          </cell>
          <cell r="AL238">
            <v>746.18069985293084</v>
          </cell>
          <cell r="AM238">
            <v>12.463348920209301</v>
          </cell>
          <cell r="AN238">
            <v>746.18069985293084</v>
          </cell>
          <cell r="AO238">
            <v>359.21999999999997</v>
          </cell>
          <cell r="AP238">
            <v>6</v>
          </cell>
          <cell r="AQ238">
            <v>658.56999999999994</v>
          </cell>
          <cell r="AR238">
            <v>11</v>
          </cell>
          <cell r="AU238" t="str">
            <v>C</v>
          </cell>
        </row>
        <row r="239">
          <cell r="D239">
            <v>1330</v>
          </cell>
          <cell r="E239" t="str">
            <v>อ้อยตุลาคม</v>
          </cell>
          <cell r="F239" t="str">
            <v>อ้อยปลูก</v>
          </cell>
          <cell r="G239">
            <v>28.08</v>
          </cell>
          <cell r="H239">
            <v>242844</v>
          </cell>
          <cell r="I239" t="str">
            <v>KK-3</v>
          </cell>
          <cell r="J239" t="str">
            <v>เหนียว</v>
          </cell>
          <cell r="K239">
            <v>1.85</v>
          </cell>
          <cell r="L239">
            <v>9.1999999999999993</v>
          </cell>
          <cell r="M239">
            <v>1.6</v>
          </cell>
          <cell r="N239">
            <v>3.1</v>
          </cell>
          <cell r="O239">
            <v>54</v>
          </cell>
          <cell r="P239">
            <v>56</v>
          </cell>
          <cell r="Q239">
            <v>9513.5135135135133</v>
          </cell>
          <cell r="R239">
            <v>1.22</v>
          </cell>
          <cell r="S239">
            <v>2.9</v>
          </cell>
          <cell r="T239">
            <v>82</v>
          </cell>
          <cell r="U239">
            <v>6</v>
          </cell>
          <cell r="V239">
            <v>7610.8108108108108</v>
          </cell>
          <cell r="W239">
            <v>1.42</v>
          </cell>
          <cell r="X239">
            <v>3.2</v>
          </cell>
          <cell r="Y239">
            <v>59</v>
          </cell>
          <cell r="Z239">
            <v>50</v>
          </cell>
          <cell r="AA239">
            <v>9427.0270270270266</v>
          </cell>
          <cell r="AB239">
            <v>1.4133333333333333</v>
          </cell>
          <cell r="AC239">
            <v>3.0666666666666664</v>
          </cell>
          <cell r="AD239">
            <v>65</v>
          </cell>
          <cell r="AE239">
            <v>37.333333333333336</v>
          </cell>
          <cell r="AF239">
            <v>8850.4504504504494</v>
          </cell>
          <cell r="AG239">
            <v>0</v>
          </cell>
          <cell r="AI239">
            <v>1043.391762962963</v>
          </cell>
          <cell r="AJ239">
            <v>1.1168465430755554</v>
          </cell>
          <cell r="AK239">
            <v>9.8845949902470771</v>
          </cell>
          <cell r="AL239">
            <v>277.55942732613789</v>
          </cell>
          <cell r="AM239">
            <v>9.8845949902470771</v>
          </cell>
          <cell r="AN239">
            <v>277.55942732613789</v>
          </cell>
          <cell r="AO239">
            <v>168.48</v>
          </cell>
          <cell r="AP239">
            <v>6</v>
          </cell>
          <cell r="AQ239">
            <v>308.88</v>
          </cell>
          <cell r="AR239">
            <v>11</v>
          </cell>
          <cell r="AU239" t="str">
            <v>C</v>
          </cell>
        </row>
        <row r="240">
          <cell r="D240" t="str">
            <v>1332/1</v>
          </cell>
          <cell r="E240" t="str">
            <v>อ้อยตุลาคม</v>
          </cell>
          <cell r="F240" t="str">
            <v>อ้อยปลูก</v>
          </cell>
          <cell r="G240">
            <v>17.809999999999999</v>
          </cell>
          <cell r="H240">
            <v>242843</v>
          </cell>
          <cell r="I240" t="str">
            <v>KK-3</v>
          </cell>
          <cell r="J240" t="str">
            <v>เหนียว</v>
          </cell>
          <cell r="K240">
            <v>1.85</v>
          </cell>
          <cell r="L240">
            <v>9.2333333333333325</v>
          </cell>
          <cell r="M240">
            <v>1.83</v>
          </cell>
          <cell r="N240">
            <v>3.2</v>
          </cell>
          <cell r="O240">
            <v>51</v>
          </cell>
          <cell r="P240">
            <v>66</v>
          </cell>
          <cell r="Q240">
            <v>10118.918918918918</v>
          </cell>
          <cell r="R240">
            <v>1.28</v>
          </cell>
          <cell r="S240">
            <v>2.9</v>
          </cell>
          <cell r="T240">
            <v>48</v>
          </cell>
          <cell r="U240">
            <v>58</v>
          </cell>
          <cell r="V240">
            <v>9167.5675675675684</v>
          </cell>
          <cell r="W240">
            <v>1.25</v>
          </cell>
          <cell r="X240">
            <v>2.9</v>
          </cell>
          <cell r="Y240">
            <v>41</v>
          </cell>
          <cell r="Z240">
            <v>39</v>
          </cell>
          <cell r="AA240">
            <v>6918.9189189189192</v>
          </cell>
          <cell r="AB240">
            <v>1.4533333333333334</v>
          </cell>
          <cell r="AC240">
            <v>3</v>
          </cell>
          <cell r="AD240">
            <v>46.666666666666664</v>
          </cell>
          <cell r="AE240">
            <v>54.333333333333336</v>
          </cell>
          <cell r="AF240">
            <v>8735.135135135135</v>
          </cell>
          <cell r="AG240">
            <v>0</v>
          </cell>
          <cell r="AI240">
            <v>1026.7800000000002</v>
          </cell>
          <cell r="AJ240">
            <v>1.0990653120000002</v>
          </cell>
          <cell r="AK240">
            <v>9.6004840226594599</v>
          </cell>
          <cell r="AL240">
            <v>170.98462044356498</v>
          </cell>
          <cell r="AM240">
            <v>9.6004840226594599</v>
          </cell>
          <cell r="AN240">
            <v>170.98462044356498</v>
          </cell>
          <cell r="AO240">
            <v>106.85999999999999</v>
          </cell>
          <cell r="AP240">
            <v>6</v>
          </cell>
          <cell r="AQ240">
            <v>195.91</v>
          </cell>
          <cell r="AR240">
            <v>11</v>
          </cell>
          <cell r="AU240" t="str">
            <v>C</v>
          </cell>
        </row>
        <row r="241">
          <cell r="D241">
            <v>1333</v>
          </cell>
          <cell r="E241" t="str">
            <v>อ้อยตุลาคม</v>
          </cell>
          <cell r="F241" t="str">
            <v>อ้อยปลูก</v>
          </cell>
          <cell r="G241">
            <v>19.84</v>
          </cell>
          <cell r="H241">
            <v>242843</v>
          </cell>
          <cell r="I241" t="str">
            <v>PK-3</v>
          </cell>
          <cell r="J241" t="str">
            <v>เหนียว</v>
          </cell>
          <cell r="K241">
            <v>1.85</v>
          </cell>
          <cell r="L241">
            <v>9.2333333333333325</v>
          </cell>
          <cell r="M241">
            <v>0.82</v>
          </cell>
          <cell r="N241">
            <v>2.9</v>
          </cell>
          <cell r="O241">
            <v>50</v>
          </cell>
          <cell r="P241">
            <v>52</v>
          </cell>
          <cell r="Q241">
            <v>8821.6216216216217</v>
          </cell>
          <cell r="R241">
            <v>1.37</v>
          </cell>
          <cell r="S241">
            <v>3.1</v>
          </cell>
          <cell r="T241">
            <v>56</v>
          </cell>
          <cell r="U241">
            <v>61</v>
          </cell>
          <cell r="V241">
            <v>10118.918918918918</v>
          </cell>
          <cell r="W241">
            <v>1.5</v>
          </cell>
          <cell r="X241">
            <v>2.2999999999999998</v>
          </cell>
          <cell r="Y241">
            <v>53</v>
          </cell>
          <cell r="Z241">
            <v>62</v>
          </cell>
          <cell r="AA241">
            <v>9945.9459459459467</v>
          </cell>
          <cell r="AB241">
            <v>1.23</v>
          </cell>
          <cell r="AC241">
            <v>2.7666666666666671</v>
          </cell>
          <cell r="AD241">
            <v>53</v>
          </cell>
          <cell r="AE241">
            <v>58.333333333333336</v>
          </cell>
          <cell r="AF241">
            <v>9628.8288288288295</v>
          </cell>
          <cell r="AG241">
            <v>0</v>
          </cell>
          <cell r="AI241">
            <v>739.07488333333356</v>
          </cell>
          <cell r="AJ241">
            <v>0.79110575512000025</v>
          </cell>
          <cell r="AK241">
            <v>7.6174219015518592</v>
          </cell>
          <cell r="AL241">
            <v>151.12965052678888</v>
          </cell>
          <cell r="AM241">
            <v>7.6174219015518592</v>
          </cell>
          <cell r="AN241">
            <v>151.12965052678888</v>
          </cell>
          <cell r="AO241">
            <v>138.88</v>
          </cell>
          <cell r="AP241">
            <v>7</v>
          </cell>
          <cell r="AQ241">
            <v>238.07999999999998</v>
          </cell>
          <cell r="AR241">
            <v>12</v>
          </cell>
          <cell r="AU241" t="str">
            <v>C</v>
          </cell>
        </row>
        <row r="242">
          <cell r="D242">
            <v>1334</v>
          </cell>
          <cell r="E242" t="str">
            <v>อ้อยตอ 1</v>
          </cell>
          <cell r="F242" t="str">
            <v>อ้อยตอ</v>
          </cell>
          <cell r="G242">
            <v>15.2</v>
          </cell>
          <cell r="H242">
            <v>242964</v>
          </cell>
          <cell r="I242" t="str">
            <v>KK-3</v>
          </cell>
          <cell r="J242" t="str">
            <v>เหนียว</v>
          </cell>
          <cell r="K242">
            <v>1.85</v>
          </cell>
          <cell r="L242">
            <v>5.2</v>
          </cell>
          <cell r="M242">
            <v>0.69</v>
          </cell>
          <cell r="N242">
            <v>2.6</v>
          </cell>
          <cell r="O242">
            <v>61</v>
          </cell>
          <cell r="P242">
            <v>58</v>
          </cell>
          <cell r="Q242">
            <v>10291.891891891892</v>
          </cell>
          <cell r="R242">
            <v>1.07</v>
          </cell>
          <cell r="S242">
            <v>2.8</v>
          </cell>
          <cell r="T242">
            <v>17</v>
          </cell>
          <cell r="U242">
            <v>44</v>
          </cell>
          <cell r="V242">
            <v>5275.6756756756758</v>
          </cell>
          <cell r="W242">
            <v>1.02</v>
          </cell>
          <cell r="X242">
            <v>2.4</v>
          </cell>
          <cell r="Y242">
            <v>42</v>
          </cell>
          <cell r="Z242">
            <v>49</v>
          </cell>
          <cell r="AA242">
            <v>7870.27027027027</v>
          </cell>
          <cell r="AB242">
            <v>0.92666666666666675</v>
          </cell>
          <cell r="AC242">
            <v>2.6</v>
          </cell>
          <cell r="AD242">
            <v>40</v>
          </cell>
          <cell r="AE242">
            <v>50.333333333333336</v>
          </cell>
          <cell r="AF242">
            <v>7812.6126126126119</v>
          </cell>
          <cell r="AG242">
            <v>0</v>
          </cell>
          <cell r="AI242">
            <v>491.74493333333339</v>
          </cell>
          <cell r="AJ242">
            <v>0.52636377664000011</v>
          </cell>
          <cell r="AK242">
            <v>4.1122762802000725</v>
          </cell>
          <cell r="AL242">
            <v>62.506599459041098</v>
          </cell>
          <cell r="AM242">
            <v>4.1122762802000725</v>
          </cell>
          <cell r="AN242">
            <v>62.506599459041098</v>
          </cell>
          <cell r="AO242">
            <v>60.8</v>
          </cell>
          <cell r="AP242">
            <v>4</v>
          </cell>
          <cell r="AQ242">
            <v>136.79999999999998</v>
          </cell>
          <cell r="AR242">
            <v>9</v>
          </cell>
          <cell r="AU242" t="str">
            <v>C</v>
          </cell>
        </row>
        <row r="243">
          <cell r="D243">
            <v>520</v>
          </cell>
          <cell r="E243" t="str">
            <v>อ้อยน้ำราด</v>
          </cell>
          <cell r="F243" t="str">
            <v>อ้อยปลูก</v>
          </cell>
          <cell r="G243">
            <v>54.79</v>
          </cell>
          <cell r="H243">
            <v>242939</v>
          </cell>
          <cell r="I243" t="str">
            <v>KK-3,PK-3</v>
          </cell>
          <cell r="J243" t="str">
            <v>เหนียว</v>
          </cell>
          <cell r="K243">
            <v>1.85</v>
          </cell>
          <cell r="L243">
            <v>6.0333333333333332</v>
          </cell>
          <cell r="M243">
            <v>1.42</v>
          </cell>
          <cell r="N243">
            <v>2.6</v>
          </cell>
          <cell r="O243">
            <v>65</v>
          </cell>
          <cell r="P243">
            <v>88</v>
          </cell>
          <cell r="Q243">
            <v>13232.432432432432</v>
          </cell>
          <cell r="R243">
            <v>1.54</v>
          </cell>
          <cell r="S243">
            <v>2.9</v>
          </cell>
          <cell r="T243">
            <v>35</v>
          </cell>
          <cell r="U243">
            <v>75</v>
          </cell>
          <cell r="V243">
            <v>9513.5135135135133</v>
          </cell>
          <cell r="W243">
            <v>1.26</v>
          </cell>
          <cell r="X243">
            <v>3</v>
          </cell>
          <cell r="Y243">
            <v>55</v>
          </cell>
          <cell r="Z243">
            <v>58</v>
          </cell>
          <cell r="AA243">
            <v>9772.9729729729734</v>
          </cell>
          <cell r="AB243">
            <v>1.4066666666666665</v>
          </cell>
          <cell r="AC243">
            <v>2.8333333333333335</v>
          </cell>
          <cell r="AD243">
            <v>51.666666666666664</v>
          </cell>
          <cell r="AE243">
            <v>73.666666666666671</v>
          </cell>
          <cell r="AF243">
            <v>10839.639639639639</v>
          </cell>
          <cell r="AG243">
            <v>0</v>
          </cell>
          <cell r="AI243">
            <v>886.45398148148149</v>
          </cell>
          <cell r="AJ243">
            <v>0.97740415998148145</v>
          </cell>
          <cell r="AK243">
            <v>10.594708876483949</v>
          </cell>
          <cell r="AL243">
            <v>580.48409934255562</v>
          </cell>
          <cell r="AM243">
            <v>10.594708876483949</v>
          </cell>
          <cell r="AN243">
            <v>580.48409934255562</v>
          </cell>
          <cell r="AO243">
            <v>273.95</v>
          </cell>
          <cell r="AP243">
            <v>5</v>
          </cell>
          <cell r="AQ243">
            <v>602.68999999999994</v>
          </cell>
          <cell r="AR243">
            <v>11</v>
          </cell>
          <cell r="AU243" t="str">
            <v>C</v>
          </cell>
        </row>
        <row r="244">
          <cell r="D244" t="str">
            <v>520/1</v>
          </cell>
          <cell r="E244" t="str">
            <v>อ้อยน้ำราด</v>
          </cell>
          <cell r="F244" t="str">
            <v>อ้อยปลูก</v>
          </cell>
          <cell r="G244">
            <v>39.93</v>
          </cell>
          <cell r="H244">
            <v>242923</v>
          </cell>
          <cell r="I244" t="str">
            <v>PK-3</v>
          </cell>
          <cell r="J244" t="str">
            <v>เหนียว</v>
          </cell>
          <cell r="K244">
            <v>1.85</v>
          </cell>
          <cell r="L244">
            <v>6.5666666666666664</v>
          </cell>
          <cell r="M244">
            <v>1.24</v>
          </cell>
          <cell r="N244">
            <v>2.9</v>
          </cell>
          <cell r="O244">
            <v>55</v>
          </cell>
          <cell r="P244">
            <v>58</v>
          </cell>
          <cell r="Q244">
            <v>9772.9729729729734</v>
          </cell>
          <cell r="R244">
            <v>1.1200000000000001</v>
          </cell>
          <cell r="S244">
            <v>2.2999999999999998</v>
          </cell>
          <cell r="T244">
            <v>42</v>
          </cell>
          <cell r="U244">
            <v>40</v>
          </cell>
          <cell r="V244">
            <v>7091.8918918918916</v>
          </cell>
          <cell r="W244">
            <v>1.1000000000000001</v>
          </cell>
          <cell r="X244">
            <v>2.1</v>
          </cell>
          <cell r="Y244">
            <v>47</v>
          </cell>
          <cell r="Z244">
            <v>43</v>
          </cell>
          <cell r="AA244">
            <v>7783.7837837837842</v>
          </cell>
          <cell r="AB244">
            <v>1.1533333333333335</v>
          </cell>
          <cell r="AC244">
            <v>2.4333333333333331</v>
          </cell>
          <cell r="AD244">
            <v>48</v>
          </cell>
          <cell r="AE244">
            <v>47</v>
          </cell>
          <cell r="AF244">
            <v>8216.2162162162167</v>
          </cell>
          <cell r="AG244">
            <v>2.504382669671926</v>
          </cell>
          <cell r="AH244">
            <v>1</v>
          </cell>
          <cell r="AI244">
            <v>536.07766296296302</v>
          </cell>
          <cell r="AJ244">
            <v>0.59107923118296302</v>
          </cell>
          <cell r="AK244">
            <v>4.8564347643140744</v>
          </cell>
          <cell r="AL244">
            <v>193.917440139061</v>
          </cell>
          <cell r="AM244">
            <v>4.7348110537126704</v>
          </cell>
          <cell r="AN244">
            <v>189.06100537474694</v>
          </cell>
          <cell r="AO244">
            <v>159.72</v>
          </cell>
          <cell r="AP244">
            <v>4</v>
          </cell>
          <cell r="AQ244">
            <v>399.3</v>
          </cell>
          <cell r="AR244">
            <v>10</v>
          </cell>
          <cell r="AU244" t="str">
            <v>C</v>
          </cell>
        </row>
        <row r="245">
          <cell r="D245">
            <v>525</v>
          </cell>
          <cell r="E245" t="str">
            <v>อ้อยน้ำราด</v>
          </cell>
          <cell r="F245" t="str">
            <v>อ้อยปลูก</v>
          </cell>
          <cell r="G245">
            <v>24.43</v>
          </cell>
          <cell r="H245">
            <v>242944</v>
          </cell>
          <cell r="I245" t="str">
            <v>KK-3</v>
          </cell>
          <cell r="J245" t="str">
            <v xml:space="preserve">ทราย </v>
          </cell>
          <cell r="K245">
            <v>1.85</v>
          </cell>
          <cell r="L245">
            <v>5.8666666666666663</v>
          </cell>
          <cell r="M245">
            <v>1.26</v>
          </cell>
          <cell r="N245">
            <v>2.7</v>
          </cell>
          <cell r="O245">
            <v>86</v>
          </cell>
          <cell r="P245">
            <v>89</v>
          </cell>
          <cell r="Q245">
            <v>15135.135135135135</v>
          </cell>
          <cell r="R245">
            <v>1.77</v>
          </cell>
          <cell r="S245">
            <v>2.9</v>
          </cell>
          <cell r="T245">
            <v>97</v>
          </cell>
          <cell r="U245">
            <v>91</v>
          </cell>
          <cell r="V245">
            <v>16259.45945945946</v>
          </cell>
          <cell r="W245">
            <v>1.55</v>
          </cell>
          <cell r="X245">
            <v>2.9</v>
          </cell>
          <cell r="Y245">
            <v>38</v>
          </cell>
          <cell r="Z245">
            <v>33</v>
          </cell>
          <cell r="AA245">
            <v>6140.5405405405409</v>
          </cell>
          <cell r="AB245">
            <v>1.5266666666666666</v>
          </cell>
          <cell r="AC245">
            <v>2.8333333333333335</v>
          </cell>
          <cell r="AD245">
            <v>73.666666666666671</v>
          </cell>
          <cell r="AE245">
            <v>71</v>
          </cell>
          <cell r="AF245">
            <v>12511.71171171171</v>
          </cell>
          <cell r="AG245">
            <v>0</v>
          </cell>
          <cell r="AI245">
            <v>962.07564814814816</v>
          </cell>
          <cell r="AJ245">
            <v>1.0298057737777779</v>
          </cell>
          <cell r="AK245">
            <v>12.884632960563764</v>
          </cell>
          <cell r="AL245">
            <v>314.77158322657272</v>
          </cell>
          <cell r="AM245">
            <v>12.884632960563764</v>
          </cell>
          <cell r="AN245">
            <v>314.77158322657272</v>
          </cell>
          <cell r="AO245">
            <v>122.15</v>
          </cell>
          <cell r="AP245">
            <v>5</v>
          </cell>
          <cell r="AQ245">
            <v>268.73</v>
          </cell>
          <cell r="AR245">
            <v>11</v>
          </cell>
          <cell r="AU245" t="str">
            <v>C</v>
          </cell>
        </row>
        <row r="246">
          <cell r="D246">
            <v>526</v>
          </cell>
          <cell r="E246" t="str">
            <v>อ้อยตุลาคม</v>
          </cell>
          <cell r="F246" t="str">
            <v>อ้อยปลูก</v>
          </cell>
          <cell r="G246">
            <v>8.86</v>
          </cell>
          <cell r="H246">
            <v>242880</v>
          </cell>
          <cell r="I246" t="str">
            <v>PK-3</v>
          </cell>
          <cell r="J246" t="str">
            <v xml:space="preserve">ทราย </v>
          </cell>
          <cell r="K246">
            <v>1.85</v>
          </cell>
          <cell r="L246">
            <v>8</v>
          </cell>
          <cell r="M246">
            <v>1.97</v>
          </cell>
          <cell r="N246">
            <v>3.5</v>
          </cell>
          <cell r="O246">
            <v>76</v>
          </cell>
          <cell r="P246">
            <v>68</v>
          </cell>
          <cell r="Q246">
            <v>12454.054054054053</v>
          </cell>
          <cell r="R246">
            <v>2.0499999999999998</v>
          </cell>
          <cell r="S246">
            <v>2.6</v>
          </cell>
          <cell r="T246">
            <v>69</v>
          </cell>
          <cell r="U246">
            <v>67</v>
          </cell>
          <cell r="V246">
            <v>11762.162162162162</v>
          </cell>
          <cell r="W246">
            <v>1.84</v>
          </cell>
          <cell r="X246">
            <v>3.1</v>
          </cell>
          <cell r="Y246">
            <v>76</v>
          </cell>
          <cell r="Z246">
            <v>78</v>
          </cell>
          <cell r="AA246">
            <v>13318.918918918918</v>
          </cell>
          <cell r="AB246">
            <v>1.9533333333333331</v>
          </cell>
          <cell r="AC246">
            <v>3.0666666666666664</v>
          </cell>
          <cell r="AD246">
            <v>73.666666666666671</v>
          </cell>
          <cell r="AE246">
            <v>71</v>
          </cell>
          <cell r="AF246">
            <v>12511.71171171171</v>
          </cell>
          <cell r="AG246">
            <v>0</v>
          </cell>
          <cell r="AI246">
            <v>1442.0461629629626</v>
          </cell>
          <cell r="AJ246">
            <v>1.5435662128355552</v>
          </cell>
          <cell r="AK246">
            <v>19.312655462937105</v>
          </cell>
          <cell r="AL246">
            <v>171.11012740162275</v>
          </cell>
          <cell r="AM246">
            <v>19.312655462937105</v>
          </cell>
          <cell r="AN246">
            <v>171.11012740162275</v>
          </cell>
          <cell r="AO246">
            <v>53.16</v>
          </cell>
          <cell r="AP246">
            <v>6</v>
          </cell>
          <cell r="AQ246">
            <v>106.32</v>
          </cell>
          <cell r="AR246">
            <v>12</v>
          </cell>
          <cell r="AU246" t="str">
            <v>C</v>
          </cell>
        </row>
        <row r="247">
          <cell r="D247">
            <v>527</v>
          </cell>
          <cell r="E247" t="str">
            <v>อ้อยตอ 2</v>
          </cell>
          <cell r="F247" t="str">
            <v>อ้อยตอ</v>
          </cell>
          <cell r="G247">
            <v>30.15</v>
          </cell>
          <cell r="H247">
            <v>242880</v>
          </cell>
          <cell r="I247" t="str">
            <v>KK-3</v>
          </cell>
          <cell r="J247" t="str">
            <v xml:space="preserve">ทราย </v>
          </cell>
          <cell r="K247">
            <v>1.65</v>
          </cell>
          <cell r="L247">
            <v>8</v>
          </cell>
          <cell r="M247">
            <v>1.44</v>
          </cell>
          <cell r="N247">
            <v>2.6</v>
          </cell>
          <cell r="O247">
            <v>78</v>
          </cell>
          <cell r="P247">
            <v>55</v>
          </cell>
          <cell r="Q247">
            <v>12896.969696969696</v>
          </cell>
          <cell r="R247">
            <v>1.63</v>
          </cell>
          <cell r="S247">
            <v>2.7</v>
          </cell>
          <cell r="T247">
            <v>49</v>
          </cell>
          <cell r="U247">
            <v>62</v>
          </cell>
          <cell r="V247">
            <v>10763.636363636364</v>
          </cell>
          <cell r="W247">
            <v>1.1299999999999999</v>
          </cell>
          <cell r="X247">
            <v>2.9</v>
          </cell>
          <cell r="Y247">
            <v>58</v>
          </cell>
          <cell r="Z247">
            <v>51</v>
          </cell>
          <cell r="AA247">
            <v>10569.69696969697</v>
          </cell>
          <cell r="AB247">
            <v>1.3999999999999997</v>
          </cell>
          <cell r="AC247">
            <v>2.7333333333333338</v>
          </cell>
          <cell r="AD247">
            <v>61.666666666666664</v>
          </cell>
          <cell r="AE247">
            <v>56</v>
          </cell>
          <cell r="AF247">
            <v>11410.101010101011</v>
          </cell>
          <cell r="AG247">
            <v>0</v>
          </cell>
          <cell r="AI247">
            <v>821.07511111111126</v>
          </cell>
          <cell r="AJ247">
            <v>0.87887879893333354</v>
          </cell>
          <cell r="AK247">
            <v>10.028095871465592</v>
          </cell>
          <cell r="AL247">
            <v>302.34709052468759</v>
          </cell>
          <cell r="AM247">
            <v>10.028095871465592</v>
          </cell>
          <cell r="AN247">
            <v>302.34709052468759</v>
          </cell>
          <cell r="AO247">
            <v>150.75</v>
          </cell>
          <cell r="AP247">
            <v>5</v>
          </cell>
          <cell r="AQ247">
            <v>271.34999999999997</v>
          </cell>
          <cell r="AR247">
            <v>9</v>
          </cell>
          <cell r="AU247" t="str">
            <v>C</v>
          </cell>
        </row>
        <row r="248">
          <cell r="D248">
            <v>1501</v>
          </cell>
          <cell r="E248" t="str">
            <v>อ้อยน้ำราด</v>
          </cell>
          <cell r="F248" t="str">
            <v>อ้อยปลูก</v>
          </cell>
          <cell r="G248">
            <v>18.670000000000002</v>
          </cell>
          <cell r="H248">
            <v>242881</v>
          </cell>
          <cell r="I248" t="str">
            <v>PK-3</v>
          </cell>
          <cell r="J248" t="str">
            <v>เหนียว</v>
          </cell>
          <cell r="K248">
            <v>1.85</v>
          </cell>
          <cell r="L248">
            <v>7.9666666666666668</v>
          </cell>
          <cell r="M248">
            <v>1.1499999999999999</v>
          </cell>
          <cell r="N248">
            <v>2.8</v>
          </cell>
          <cell r="O248">
            <v>55</v>
          </cell>
          <cell r="P248">
            <v>65</v>
          </cell>
          <cell r="Q248">
            <v>10378.378378378378</v>
          </cell>
          <cell r="R248">
            <v>1.25</v>
          </cell>
          <cell r="S248">
            <v>3</v>
          </cell>
          <cell r="T248">
            <v>58</v>
          </cell>
          <cell r="U248">
            <v>64</v>
          </cell>
          <cell r="V248">
            <v>10551.351351351352</v>
          </cell>
          <cell r="W248">
            <v>1.02</v>
          </cell>
          <cell r="X248">
            <v>2.7</v>
          </cell>
          <cell r="Y248">
            <v>69</v>
          </cell>
          <cell r="Z248">
            <v>50</v>
          </cell>
          <cell r="AA248">
            <v>10291.891891891892</v>
          </cell>
          <cell r="AB248">
            <v>1.1399999999999999</v>
          </cell>
          <cell r="AC248">
            <v>2.8333333333333335</v>
          </cell>
          <cell r="AD248">
            <v>60.666666666666664</v>
          </cell>
          <cell r="AE248">
            <v>59.666666666666664</v>
          </cell>
          <cell r="AF248">
            <v>10407.207207207206</v>
          </cell>
          <cell r="AG248">
            <v>0</v>
          </cell>
          <cell r="AI248">
            <v>718.40583333333336</v>
          </cell>
          <cell r="AJ248">
            <v>0.76898160400000004</v>
          </cell>
          <cell r="AK248">
            <v>8.002950891358557</v>
          </cell>
          <cell r="AL248">
            <v>149.41509314166427</v>
          </cell>
          <cell r="AM248">
            <v>8.002950891358557</v>
          </cell>
          <cell r="AN248">
            <v>149.41509314166427</v>
          </cell>
          <cell r="AO248">
            <v>112.02000000000001</v>
          </cell>
          <cell r="AP248">
            <v>6</v>
          </cell>
          <cell r="AQ248">
            <v>224.04000000000002</v>
          </cell>
          <cell r="AR248">
            <v>12</v>
          </cell>
          <cell r="AU248" t="str">
            <v>C</v>
          </cell>
        </row>
        <row r="249">
          <cell r="D249">
            <v>1502</v>
          </cell>
          <cell r="E249" t="str">
            <v>อ้อยน้ำราด</v>
          </cell>
          <cell r="F249" t="str">
            <v>อ้อยปลูก</v>
          </cell>
          <cell r="G249">
            <v>30.78</v>
          </cell>
          <cell r="H249">
            <v>242895</v>
          </cell>
          <cell r="I249" t="str">
            <v>PK-3</v>
          </cell>
          <cell r="J249" t="str">
            <v>เหนียว</v>
          </cell>
          <cell r="K249">
            <v>1.85</v>
          </cell>
          <cell r="L249">
            <v>7.5</v>
          </cell>
          <cell r="M249">
            <v>1.27</v>
          </cell>
          <cell r="N249">
            <v>2.6</v>
          </cell>
          <cell r="O249">
            <v>75</v>
          </cell>
          <cell r="P249">
            <v>77</v>
          </cell>
          <cell r="Q249">
            <v>13145.945945945947</v>
          </cell>
          <cell r="R249">
            <v>1.28</v>
          </cell>
          <cell r="S249">
            <v>2.8</v>
          </cell>
          <cell r="T249">
            <v>77</v>
          </cell>
          <cell r="U249">
            <v>70</v>
          </cell>
          <cell r="V249">
            <v>12713.513513513513</v>
          </cell>
          <cell r="W249">
            <v>1.42</v>
          </cell>
          <cell r="X249">
            <v>3</v>
          </cell>
          <cell r="Y249">
            <v>74</v>
          </cell>
          <cell r="Z249">
            <v>50</v>
          </cell>
          <cell r="AA249">
            <v>10724.324324324325</v>
          </cell>
          <cell r="AB249">
            <v>1.3233333333333333</v>
          </cell>
          <cell r="AC249">
            <v>2.8000000000000003</v>
          </cell>
          <cell r="AD249">
            <v>75.333333333333329</v>
          </cell>
          <cell r="AE249">
            <v>65.666666666666671</v>
          </cell>
          <cell r="AF249">
            <v>12194.594594594595</v>
          </cell>
          <cell r="AG249">
            <v>0</v>
          </cell>
          <cell r="AI249">
            <v>814.43226666666681</v>
          </cell>
          <cell r="AJ249">
            <v>0.87176829824000013</v>
          </cell>
          <cell r="AK249">
            <v>10.630860977456434</v>
          </cell>
          <cell r="AL249">
            <v>327.21790088610908</v>
          </cell>
          <cell r="AM249">
            <v>10.630860977456434</v>
          </cell>
          <cell r="AN249">
            <v>327.21790088610908</v>
          </cell>
          <cell r="AO249">
            <v>184.68</v>
          </cell>
          <cell r="AP249">
            <v>6</v>
          </cell>
          <cell r="AQ249">
            <v>338.58000000000004</v>
          </cell>
          <cell r="AR249">
            <v>11</v>
          </cell>
          <cell r="AU249" t="str">
            <v>C</v>
          </cell>
        </row>
        <row r="250">
          <cell r="D250">
            <v>1503</v>
          </cell>
          <cell r="E250" t="str">
            <v>อ้อยน้ำราด</v>
          </cell>
          <cell r="F250" t="str">
            <v>อ้อยปลูก</v>
          </cell>
          <cell r="G250">
            <v>7.52</v>
          </cell>
          <cell r="H250">
            <v>242893</v>
          </cell>
          <cell r="I250" t="str">
            <v>PK-3</v>
          </cell>
          <cell r="J250" t="str">
            <v>เหนียว</v>
          </cell>
          <cell r="K250">
            <v>1.85</v>
          </cell>
          <cell r="L250">
            <v>7.5666666666666664</v>
          </cell>
          <cell r="M250">
            <v>1.68</v>
          </cell>
          <cell r="N250">
            <v>2.6</v>
          </cell>
          <cell r="O250">
            <v>79</v>
          </cell>
          <cell r="P250">
            <v>84</v>
          </cell>
          <cell r="Q250">
            <v>14097.297297297297</v>
          </cell>
          <cell r="R250">
            <v>1.55</v>
          </cell>
          <cell r="S250">
            <v>2.8</v>
          </cell>
          <cell r="T250">
            <v>61</v>
          </cell>
          <cell r="U250">
            <v>72</v>
          </cell>
          <cell r="V250">
            <v>11502.702702702703</v>
          </cell>
          <cell r="W250">
            <v>1.65</v>
          </cell>
          <cell r="X250">
            <v>2.7</v>
          </cell>
          <cell r="Y250">
            <v>65</v>
          </cell>
          <cell r="Z250">
            <v>54</v>
          </cell>
          <cell r="AA250">
            <v>10291.891891891892</v>
          </cell>
          <cell r="AB250">
            <v>1.6266666666666667</v>
          </cell>
          <cell r="AC250">
            <v>2.7000000000000006</v>
          </cell>
          <cell r="AD250">
            <v>68.333333333333329</v>
          </cell>
          <cell r="AE250">
            <v>70</v>
          </cell>
          <cell r="AF250">
            <v>11963.963963963964</v>
          </cell>
          <cell r="AG250">
            <v>0</v>
          </cell>
          <cell r="AI250">
            <v>930.88440000000048</v>
          </cell>
          <cell r="AJ250">
            <v>0.98217613044000041</v>
          </cell>
          <cell r="AK250">
            <v>11.750719830849736</v>
          </cell>
          <cell r="AL250">
            <v>88.36541312799001</v>
          </cell>
          <cell r="AM250">
            <v>11.750719830849736</v>
          </cell>
          <cell r="AN250">
            <v>88.36541312799001</v>
          </cell>
          <cell r="AO250">
            <v>52.64</v>
          </cell>
          <cell r="AP250">
            <v>7</v>
          </cell>
          <cell r="AQ250">
            <v>97.759999999999991</v>
          </cell>
          <cell r="AR250">
            <v>13</v>
          </cell>
          <cell r="AU250" t="str">
            <v>B</v>
          </cell>
        </row>
        <row r="251">
          <cell r="D251" t="str">
            <v>1503/1</v>
          </cell>
          <cell r="E251" t="str">
            <v>อ้อยน้ำราด</v>
          </cell>
          <cell r="F251" t="str">
            <v>อ้อยปลูก</v>
          </cell>
          <cell r="G251">
            <v>24.33</v>
          </cell>
          <cell r="H251">
            <v>242891</v>
          </cell>
          <cell r="I251" t="str">
            <v>PK-3</v>
          </cell>
          <cell r="J251" t="str">
            <v>เหนียว</v>
          </cell>
          <cell r="K251">
            <v>1.85</v>
          </cell>
          <cell r="L251">
            <v>7.6333333333333337</v>
          </cell>
          <cell r="M251">
            <v>1.65</v>
          </cell>
          <cell r="N251">
            <v>3</v>
          </cell>
          <cell r="O251">
            <v>76</v>
          </cell>
          <cell r="P251">
            <v>63</v>
          </cell>
          <cell r="Q251">
            <v>12021.621621621622</v>
          </cell>
          <cell r="R251">
            <v>1.57</v>
          </cell>
          <cell r="S251">
            <v>3</v>
          </cell>
          <cell r="T251">
            <v>81</v>
          </cell>
          <cell r="U251">
            <v>92</v>
          </cell>
          <cell r="V251">
            <v>14962.162162162162</v>
          </cell>
          <cell r="W251">
            <v>1.36</v>
          </cell>
          <cell r="X251">
            <v>3</v>
          </cell>
          <cell r="Y251">
            <v>63</v>
          </cell>
          <cell r="Z251">
            <v>57</v>
          </cell>
          <cell r="AA251">
            <v>10378.378378378378</v>
          </cell>
          <cell r="AB251">
            <v>1.5266666666666666</v>
          </cell>
          <cell r="AC251">
            <v>3</v>
          </cell>
          <cell r="AD251">
            <v>73.333333333333329</v>
          </cell>
          <cell r="AE251">
            <v>70.666666666666671</v>
          </cell>
          <cell r="AF251">
            <v>12454.054054054053</v>
          </cell>
          <cell r="AG251">
            <v>0</v>
          </cell>
          <cell r="AI251">
            <v>1078.5899999999999</v>
          </cell>
          <cell r="AJ251">
            <v>1.1545227359999999</v>
          </cell>
          <cell r="AK251">
            <v>14.378488560778376</v>
          </cell>
          <cell r="AL251">
            <v>349.82862668373787</v>
          </cell>
          <cell r="AM251">
            <v>14.378488560778376</v>
          </cell>
          <cell r="AN251">
            <v>349.82862668373787</v>
          </cell>
          <cell r="AO251">
            <v>170.31</v>
          </cell>
          <cell r="AP251">
            <v>7</v>
          </cell>
          <cell r="AQ251">
            <v>291.95999999999998</v>
          </cell>
          <cell r="AR251">
            <v>12</v>
          </cell>
          <cell r="AU251" t="str">
            <v>C</v>
          </cell>
        </row>
        <row r="252">
          <cell r="D252">
            <v>1504</v>
          </cell>
          <cell r="E252" t="str">
            <v>อ้อยน้ำราด</v>
          </cell>
          <cell r="F252" t="str">
            <v>อ้อยปลูก</v>
          </cell>
          <cell r="G252">
            <v>42.59</v>
          </cell>
          <cell r="H252">
            <v>242899</v>
          </cell>
          <cell r="I252" t="str">
            <v>PK-3</v>
          </cell>
          <cell r="J252" t="str">
            <v>เหนียว</v>
          </cell>
          <cell r="K252">
            <v>1.85</v>
          </cell>
          <cell r="L252">
            <v>7.3666666666666663</v>
          </cell>
          <cell r="M252">
            <v>1.65</v>
          </cell>
          <cell r="N252">
            <v>3</v>
          </cell>
          <cell r="O252">
            <v>86</v>
          </cell>
          <cell r="P252">
            <v>76</v>
          </cell>
          <cell r="Q252">
            <v>14010.81081081081</v>
          </cell>
          <cell r="R252">
            <v>1.3</v>
          </cell>
          <cell r="S252">
            <v>2.8</v>
          </cell>
          <cell r="T252">
            <v>65</v>
          </cell>
          <cell r="U252">
            <v>79</v>
          </cell>
          <cell r="V252">
            <v>12454.054054054053</v>
          </cell>
          <cell r="W252">
            <v>1.1200000000000001</v>
          </cell>
          <cell r="X252">
            <v>3</v>
          </cell>
          <cell r="Y252">
            <v>76</v>
          </cell>
          <cell r="Z252">
            <v>77</v>
          </cell>
          <cell r="AA252">
            <v>13232.432432432432</v>
          </cell>
          <cell r="AB252">
            <v>1.3566666666666667</v>
          </cell>
          <cell r="AC252">
            <v>2.9333333333333336</v>
          </cell>
          <cell r="AD252">
            <v>75.666666666666671</v>
          </cell>
          <cell r="AE252">
            <v>77.333333333333329</v>
          </cell>
          <cell r="AF252">
            <v>13232.432432432432</v>
          </cell>
          <cell r="AG252">
            <v>0</v>
          </cell>
          <cell r="AI252">
            <v>916.35899259259281</v>
          </cell>
          <cell r="AJ252">
            <v>0.98087066567111136</v>
          </cell>
          <cell r="AK252">
            <v>12.979304808448003</v>
          </cell>
          <cell r="AL252">
            <v>552.78859179180051</v>
          </cell>
          <cell r="AM252">
            <v>12.979304808448003</v>
          </cell>
          <cell r="AN252">
            <v>552.78859179180051</v>
          </cell>
          <cell r="AO252">
            <v>298.13</v>
          </cell>
          <cell r="AP252">
            <v>7</v>
          </cell>
          <cell r="AQ252">
            <v>553.67000000000007</v>
          </cell>
          <cell r="AR252">
            <v>13</v>
          </cell>
          <cell r="AU252" t="str">
            <v>B</v>
          </cell>
        </row>
        <row r="253">
          <cell r="D253">
            <v>1505</v>
          </cell>
          <cell r="E253" t="str">
            <v>อ้อยน้ำราด</v>
          </cell>
          <cell r="F253" t="str">
            <v>อ้อยปลูก</v>
          </cell>
          <cell r="G253">
            <v>36.659999999999997</v>
          </cell>
          <cell r="H253">
            <v>242903</v>
          </cell>
          <cell r="I253" t="str">
            <v>PK-3</v>
          </cell>
          <cell r="J253" t="str">
            <v>เหนียว</v>
          </cell>
          <cell r="K253">
            <v>1.85</v>
          </cell>
          <cell r="L253">
            <v>7.2333333333333334</v>
          </cell>
          <cell r="M253">
            <v>1.1499999999999999</v>
          </cell>
          <cell r="N253">
            <v>2.8</v>
          </cell>
          <cell r="O253">
            <v>77</v>
          </cell>
          <cell r="P253">
            <v>73</v>
          </cell>
          <cell r="Q253">
            <v>12972.972972972973</v>
          </cell>
          <cell r="R253">
            <v>1.1599999999999999</v>
          </cell>
          <cell r="S253">
            <v>2.8</v>
          </cell>
          <cell r="T253">
            <v>68</v>
          </cell>
          <cell r="U253">
            <v>79</v>
          </cell>
          <cell r="V253">
            <v>12713.513513513513</v>
          </cell>
          <cell r="W253">
            <v>1.1200000000000001</v>
          </cell>
          <cell r="X253">
            <v>3</v>
          </cell>
          <cell r="Y253">
            <v>67</v>
          </cell>
          <cell r="Z253">
            <v>73</v>
          </cell>
          <cell r="AA253">
            <v>12108.108108108108</v>
          </cell>
          <cell r="AB253">
            <v>1.1433333333333333</v>
          </cell>
          <cell r="AC253">
            <v>2.8666666666666667</v>
          </cell>
          <cell r="AD253">
            <v>70.666666666666671</v>
          </cell>
          <cell r="AE253">
            <v>75</v>
          </cell>
          <cell r="AF253">
            <v>12598.198198198197</v>
          </cell>
          <cell r="AG253">
            <v>0</v>
          </cell>
          <cell r="AI253">
            <v>737.55925185185185</v>
          </cell>
          <cell r="AJ253">
            <v>0.77819876662888887</v>
          </cell>
          <cell r="AK253">
            <v>9.8039022995841272</v>
          </cell>
          <cell r="AL253">
            <v>359.41105830275404</v>
          </cell>
          <cell r="AM253">
            <v>9.8039022995841272</v>
          </cell>
          <cell r="AN253">
            <v>359.41105830275404</v>
          </cell>
          <cell r="AO253">
            <v>256.62</v>
          </cell>
          <cell r="AP253">
            <v>7</v>
          </cell>
          <cell r="AQ253">
            <v>439.91999999999996</v>
          </cell>
          <cell r="AR253">
            <v>12</v>
          </cell>
          <cell r="AU253" t="str">
            <v>C</v>
          </cell>
        </row>
        <row r="254">
          <cell r="D254">
            <v>1506</v>
          </cell>
          <cell r="E254" t="str">
            <v>อ้อยน้ำราด</v>
          </cell>
          <cell r="F254" t="str">
            <v>อ้อยปลูก</v>
          </cell>
          <cell r="G254">
            <v>45.58</v>
          </cell>
          <cell r="H254">
            <v>242908</v>
          </cell>
          <cell r="I254" t="str">
            <v>PK-3</v>
          </cell>
          <cell r="J254" t="str">
            <v>เหนียว</v>
          </cell>
          <cell r="K254">
            <v>1.85</v>
          </cell>
          <cell r="L254">
            <v>7.0666666666666664</v>
          </cell>
          <cell r="M254">
            <v>0.88</v>
          </cell>
          <cell r="N254">
            <v>3.2</v>
          </cell>
          <cell r="O254">
            <v>65</v>
          </cell>
          <cell r="P254">
            <v>66</v>
          </cell>
          <cell r="Q254">
            <v>11329.72972972973</v>
          </cell>
          <cell r="R254">
            <v>1.58</v>
          </cell>
          <cell r="S254">
            <v>3</v>
          </cell>
          <cell r="T254">
            <v>67</v>
          </cell>
          <cell r="U254">
            <v>60</v>
          </cell>
          <cell r="V254">
            <v>10983.783783783783</v>
          </cell>
          <cell r="W254">
            <v>1.43</v>
          </cell>
          <cell r="X254">
            <v>3</v>
          </cell>
          <cell r="Y254">
            <v>84</v>
          </cell>
          <cell r="Z254">
            <v>67</v>
          </cell>
          <cell r="AA254">
            <v>13059.45945945946</v>
          </cell>
          <cell r="AB254">
            <v>1.2966666666666666</v>
          </cell>
          <cell r="AC254">
            <v>3.0666666666666664</v>
          </cell>
          <cell r="AD254">
            <v>72</v>
          </cell>
          <cell r="AE254">
            <v>64.333333333333329</v>
          </cell>
          <cell r="AF254">
            <v>11790.990990990991</v>
          </cell>
          <cell r="AG254">
            <v>0</v>
          </cell>
          <cell r="AI254">
            <v>957.26272592592579</v>
          </cell>
          <cell r="AJ254">
            <v>1.0246540218311111</v>
          </cell>
          <cell r="AK254">
            <v>12.081686340293318</v>
          </cell>
          <cell r="AL254">
            <v>550.68326339056944</v>
          </cell>
          <cell r="AM254">
            <v>12.081686340293318</v>
          </cell>
          <cell r="AN254">
            <v>550.68326339056944</v>
          </cell>
          <cell r="AO254">
            <v>319.06</v>
          </cell>
          <cell r="AP254">
            <v>7</v>
          </cell>
          <cell r="AQ254">
            <v>546.96</v>
          </cell>
          <cell r="AR254">
            <v>12</v>
          </cell>
          <cell r="AU254" t="str">
            <v>C</v>
          </cell>
        </row>
        <row r="255">
          <cell r="D255" t="str">
            <v>1506/1</v>
          </cell>
          <cell r="E255" t="str">
            <v>อ้อยตอ 1</v>
          </cell>
          <cell r="F255" t="str">
            <v>อ้อยตอ</v>
          </cell>
          <cell r="G255">
            <v>7.72</v>
          </cell>
          <cell r="H255">
            <v>242869</v>
          </cell>
          <cell r="I255" t="str">
            <v>KK-3</v>
          </cell>
          <cell r="J255" t="str">
            <v>เหนียว</v>
          </cell>
          <cell r="K255">
            <v>1.85</v>
          </cell>
          <cell r="L255">
            <v>8.3666666666666671</v>
          </cell>
          <cell r="M255">
            <v>1.63</v>
          </cell>
          <cell r="N255">
            <v>2.6</v>
          </cell>
          <cell r="O255">
            <v>77</v>
          </cell>
          <cell r="P255">
            <v>88</v>
          </cell>
          <cell r="Q255">
            <v>14270.27027027027</v>
          </cell>
          <cell r="R255">
            <v>1.45</v>
          </cell>
          <cell r="S255">
            <v>2.8</v>
          </cell>
          <cell r="T255">
            <v>78</v>
          </cell>
          <cell r="U255">
            <v>77</v>
          </cell>
          <cell r="V255">
            <v>13405.405405405405</v>
          </cell>
          <cell r="W255">
            <v>1.5</v>
          </cell>
          <cell r="X255">
            <v>3</v>
          </cell>
          <cell r="Y255">
            <v>86</v>
          </cell>
          <cell r="Z255">
            <v>80</v>
          </cell>
          <cell r="AA255">
            <v>14356.756756756757</v>
          </cell>
          <cell r="AB255">
            <v>1.5266666666666666</v>
          </cell>
          <cell r="AC255">
            <v>2.8000000000000003</v>
          </cell>
          <cell r="AD255">
            <v>80.333333333333329</v>
          </cell>
          <cell r="AE255">
            <v>81.666666666666671</v>
          </cell>
          <cell r="AF255">
            <v>14010.810810810808</v>
          </cell>
          <cell r="AG255">
            <v>0</v>
          </cell>
          <cell r="AI255">
            <v>939.57173333333355</v>
          </cell>
          <cell r="AJ255">
            <v>1.0057175833600003</v>
          </cell>
          <cell r="AK255">
            <v>14.090918789562814</v>
          </cell>
          <cell r="AL255">
            <v>108.78189305542492</v>
          </cell>
          <cell r="AM255">
            <v>14.090918789562814</v>
          </cell>
          <cell r="AN255">
            <v>108.78189305542492</v>
          </cell>
          <cell r="AO255">
            <v>46.32</v>
          </cell>
          <cell r="AP255">
            <v>6</v>
          </cell>
          <cell r="AQ255">
            <v>84.92</v>
          </cell>
          <cell r="AR255">
            <v>11</v>
          </cell>
          <cell r="AU255" t="str">
            <v>B</v>
          </cell>
        </row>
        <row r="256">
          <cell r="D256">
            <v>1507</v>
          </cell>
          <cell r="E256" t="str">
            <v>อ้อยน้ำราด</v>
          </cell>
          <cell r="F256" t="str">
            <v>อ้อยปลูก</v>
          </cell>
          <cell r="G256">
            <v>49.36</v>
          </cell>
          <cell r="H256">
            <v>242914</v>
          </cell>
          <cell r="I256" t="str">
            <v>PK-2</v>
          </cell>
          <cell r="J256" t="str">
            <v>เหนียว</v>
          </cell>
          <cell r="K256">
            <v>1.85</v>
          </cell>
          <cell r="L256">
            <v>6.8666666666666663</v>
          </cell>
          <cell r="M256">
            <v>1.38</v>
          </cell>
          <cell r="N256">
            <v>3</v>
          </cell>
          <cell r="O256">
            <v>68</v>
          </cell>
          <cell r="P256">
            <v>67</v>
          </cell>
          <cell r="Q256">
            <v>11675.675675675675</v>
          </cell>
          <cell r="R256">
            <v>1.05</v>
          </cell>
          <cell r="S256">
            <v>2.6</v>
          </cell>
          <cell r="T256">
            <v>63</v>
          </cell>
          <cell r="U256">
            <v>67</v>
          </cell>
          <cell r="V256">
            <v>11243.243243243243</v>
          </cell>
          <cell r="W256">
            <v>1.25</v>
          </cell>
          <cell r="X256">
            <v>3</v>
          </cell>
          <cell r="Y256">
            <v>56</v>
          </cell>
          <cell r="Z256">
            <v>54</v>
          </cell>
          <cell r="AA256">
            <v>9513.5135135135133</v>
          </cell>
          <cell r="AB256">
            <v>1.2266666666666666</v>
          </cell>
          <cell r="AC256">
            <v>2.8666666666666667</v>
          </cell>
          <cell r="AD256">
            <v>62.333333333333336</v>
          </cell>
          <cell r="AE256">
            <v>62.666666666666664</v>
          </cell>
          <cell r="AF256">
            <v>10810.810810810812</v>
          </cell>
          <cell r="AG256">
            <v>0</v>
          </cell>
          <cell r="AI256">
            <v>791.31721481481475</v>
          </cell>
          <cell r="AJ256">
            <v>0.84702594673777776</v>
          </cell>
          <cell r="AK256">
            <v>9.1570372620300322</v>
          </cell>
          <cell r="AL256">
            <v>451.99135925380239</v>
          </cell>
          <cell r="AM256">
            <v>9.1570372620300322</v>
          </cell>
          <cell r="AN256">
            <v>451.99135925380239</v>
          </cell>
          <cell r="AO256">
            <v>246.8</v>
          </cell>
          <cell r="AP256">
            <v>5</v>
          </cell>
          <cell r="AQ256">
            <v>493.6</v>
          </cell>
          <cell r="AR256">
            <v>10</v>
          </cell>
          <cell r="AU256" t="str">
            <v>C</v>
          </cell>
        </row>
        <row r="257">
          <cell r="D257">
            <v>1510</v>
          </cell>
          <cell r="E257" t="str">
            <v>อ้อยตอ 2</v>
          </cell>
          <cell r="F257" t="str">
            <v>อ้อยตอ</v>
          </cell>
          <cell r="G257">
            <v>23.2</v>
          </cell>
          <cell r="H257">
            <v>242955</v>
          </cell>
          <cell r="I257" t="str">
            <v>PK-1/KK3</v>
          </cell>
          <cell r="J257" t="str">
            <v>เหนียว</v>
          </cell>
          <cell r="K257">
            <v>1.85</v>
          </cell>
          <cell r="L257">
            <v>5.5</v>
          </cell>
          <cell r="M257">
            <v>1.37</v>
          </cell>
          <cell r="N257">
            <v>3</v>
          </cell>
          <cell r="O257">
            <v>81</v>
          </cell>
          <cell r="P257">
            <v>93</v>
          </cell>
          <cell r="Q257">
            <v>15048.648648648648</v>
          </cell>
          <cell r="R257">
            <v>1.22</v>
          </cell>
          <cell r="S257">
            <v>3.1</v>
          </cell>
          <cell r="T257">
            <v>105</v>
          </cell>
          <cell r="U257">
            <v>91</v>
          </cell>
          <cell r="V257">
            <v>16951.35135135135</v>
          </cell>
          <cell r="W257">
            <v>1.25</v>
          </cell>
          <cell r="X257">
            <v>3</v>
          </cell>
          <cell r="Y257">
            <v>78</v>
          </cell>
          <cell r="Z257">
            <v>88</v>
          </cell>
          <cell r="AA257">
            <v>14356.756756756757</v>
          </cell>
          <cell r="AB257">
            <v>1.28</v>
          </cell>
          <cell r="AC257">
            <v>3.0333333333333332</v>
          </cell>
          <cell r="AD257">
            <v>88</v>
          </cell>
          <cell r="AE257">
            <v>90.666666666666671</v>
          </cell>
          <cell r="AF257">
            <v>15452.252252252254</v>
          </cell>
          <cell r="AG257">
            <v>0</v>
          </cell>
          <cell r="AI257">
            <v>924.52764444444438</v>
          </cell>
          <cell r="AJ257">
            <v>0.98961439061333334</v>
          </cell>
          <cell r="AK257">
            <v>15.291771196216121</v>
          </cell>
          <cell r="AL257">
            <v>354.76909175221402</v>
          </cell>
          <cell r="AM257">
            <v>15.291771196216121</v>
          </cell>
          <cell r="AN257">
            <v>354.76909175221402</v>
          </cell>
          <cell r="AO257">
            <v>139.19999999999999</v>
          </cell>
          <cell r="AP257">
            <v>6</v>
          </cell>
          <cell r="AQ257">
            <v>255.2</v>
          </cell>
          <cell r="AR257">
            <v>11</v>
          </cell>
          <cell r="AU257" t="str">
            <v>B</v>
          </cell>
        </row>
        <row r="258">
          <cell r="D258">
            <v>1512</v>
          </cell>
          <cell r="E258" t="str">
            <v>อ้อยตอ 2</v>
          </cell>
          <cell r="F258" t="str">
            <v>อ้อยตอ</v>
          </cell>
          <cell r="G258">
            <v>35.03</v>
          </cell>
          <cell r="H258">
            <v>242893</v>
          </cell>
          <cell r="I258" t="str">
            <v>KK-3</v>
          </cell>
          <cell r="J258" t="str">
            <v>เหนียว</v>
          </cell>
          <cell r="K258">
            <v>1.65</v>
          </cell>
          <cell r="L258">
            <v>7.5666666666666664</v>
          </cell>
          <cell r="M258">
            <v>1.08</v>
          </cell>
          <cell r="N258">
            <v>2.5</v>
          </cell>
          <cell r="O258">
            <v>71</v>
          </cell>
          <cell r="P258">
            <v>75</v>
          </cell>
          <cell r="Q258">
            <v>14157.575757575758</v>
          </cell>
          <cell r="R258">
            <v>1</v>
          </cell>
          <cell r="S258">
            <v>2.2999999999999998</v>
          </cell>
          <cell r="T258">
            <v>73</v>
          </cell>
          <cell r="U258">
            <v>58</v>
          </cell>
          <cell r="V258">
            <v>12703.030303030304</v>
          </cell>
          <cell r="W258">
            <v>1.1000000000000001</v>
          </cell>
          <cell r="X258">
            <v>2.4</v>
          </cell>
          <cell r="Y258">
            <v>73</v>
          </cell>
          <cell r="Z258">
            <v>62</v>
          </cell>
          <cell r="AA258">
            <v>13090.90909090909</v>
          </cell>
          <cell r="AB258">
            <v>1.06</v>
          </cell>
          <cell r="AC258">
            <v>2.4</v>
          </cell>
          <cell r="AD258">
            <v>72.333333333333329</v>
          </cell>
          <cell r="AE258">
            <v>65</v>
          </cell>
          <cell r="AF258">
            <v>13317.171717171717</v>
          </cell>
          <cell r="AG258">
            <v>0</v>
          </cell>
          <cell r="AI258">
            <v>479.28960000000001</v>
          </cell>
          <cell r="AJ258">
            <v>0.50569845696000004</v>
          </cell>
          <cell r="AK258">
            <v>6.734473188445091</v>
          </cell>
          <cell r="AL258">
            <v>235.90859579123153</v>
          </cell>
          <cell r="AM258">
            <v>6.734473188445091</v>
          </cell>
          <cell r="AN258">
            <v>235.90859579123153</v>
          </cell>
          <cell r="AO258">
            <v>210.18</v>
          </cell>
          <cell r="AP258">
            <v>6</v>
          </cell>
          <cell r="AQ258">
            <v>385.33000000000004</v>
          </cell>
          <cell r="AR258">
            <v>11</v>
          </cell>
          <cell r="AU258" t="str">
            <v>B</v>
          </cell>
        </row>
        <row r="259">
          <cell r="D259" t="str">
            <v>1512/1</v>
          </cell>
          <cell r="E259" t="str">
            <v>อ้อยตอ 2</v>
          </cell>
          <cell r="F259" t="str">
            <v>อ้อยตอ</v>
          </cell>
          <cell r="G259">
            <v>36.950000000000003</v>
          </cell>
          <cell r="H259">
            <v>242959</v>
          </cell>
          <cell r="I259" t="str">
            <v>KK-3</v>
          </cell>
          <cell r="J259" t="str">
            <v>เหนียว</v>
          </cell>
          <cell r="K259">
            <v>1.65</v>
          </cell>
          <cell r="L259">
            <v>5.3666666666666663</v>
          </cell>
          <cell r="M259">
            <v>0.93</v>
          </cell>
          <cell r="N259">
            <v>2.2999999999999998</v>
          </cell>
          <cell r="O259">
            <v>65</v>
          </cell>
          <cell r="P259">
            <v>61</v>
          </cell>
          <cell r="Q259">
            <v>12218.181818181818</v>
          </cell>
          <cell r="R259">
            <v>1.3</v>
          </cell>
          <cell r="S259">
            <v>3</v>
          </cell>
          <cell r="T259">
            <v>51</v>
          </cell>
          <cell r="U259">
            <v>54</v>
          </cell>
          <cell r="V259">
            <v>10181.818181818182</v>
          </cell>
          <cell r="W259">
            <v>1.02</v>
          </cell>
          <cell r="X259">
            <v>2.5</v>
          </cell>
          <cell r="Y259">
            <v>56</v>
          </cell>
          <cell r="Z259">
            <v>55</v>
          </cell>
          <cell r="AA259">
            <v>10763.636363636364</v>
          </cell>
          <cell r="AB259">
            <v>1.0833333333333333</v>
          </cell>
          <cell r="AC259">
            <v>2.6</v>
          </cell>
          <cell r="AD259">
            <v>57.333333333333336</v>
          </cell>
          <cell r="AE259">
            <v>56.666666666666664</v>
          </cell>
          <cell r="AF259">
            <v>11054.545454545456</v>
          </cell>
          <cell r="AG259">
            <v>0</v>
          </cell>
          <cell r="AI259">
            <v>574.88166666666666</v>
          </cell>
          <cell r="AJ259">
            <v>0.60655764649999988</v>
          </cell>
          <cell r="AK259">
            <v>6.7052190740363633</v>
          </cell>
          <cell r="AL259">
            <v>247.75784478564364</v>
          </cell>
          <cell r="AM259">
            <v>6.7052190740363633</v>
          </cell>
          <cell r="AN259">
            <v>247.75784478564364</v>
          </cell>
          <cell r="AO259">
            <v>184.75</v>
          </cell>
          <cell r="AP259">
            <v>5</v>
          </cell>
          <cell r="AQ259">
            <v>332.55</v>
          </cell>
          <cell r="AR259">
            <v>9</v>
          </cell>
          <cell r="AU259" t="str">
            <v>C</v>
          </cell>
        </row>
        <row r="260">
          <cell r="D260">
            <v>1513</v>
          </cell>
          <cell r="E260" t="str">
            <v>อ้อยตอ 1</v>
          </cell>
          <cell r="F260" t="str">
            <v>อ้อยตอ</v>
          </cell>
          <cell r="G260">
            <v>61.66</v>
          </cell>
          <cell r="H260">
            <v>242908</v>
          </cell>
          <cell r="I260" t="str">
            <v>LK92-11</v>
          </cell>
          <cell r="J260" t="str">
            <v>เหนียว</v>
          </cell>
          <cell r="K260">
            <v>1.65</v>
          </cell>
          <cell r="L260">
            <v>7.0666666666666664</v>
          </cell>
          <cell r="M260">
            <v>1.5</v>
          </cell>
          <cell r="N260">
            <v>2.6</v>
          </cell>
          <cell r="O260">
            <v>81</v>
          </cell>
          <cell r="P260">
            <v>107</v>
          </cell>
          <cell r="Q260">
            <v>18230.303030303032</v>
          </cell>
          <cell r="R260">
            <v>1.42</v>
          </cell>
          <cell r="S260">
            <v>2.5</v>
          </cell>
          <cell r="T260">
            <v>115</v>
          </cell>
          <cell r="U260">
            <v>100</v>
          </cell>
          <cell r="V260">
            <v>20848.484848484848</v>
          </cell>
          <cell r="W260">
            <v>1.55</v>
          </cell>
          <cell r="X260">
            <v>2.7</v>
          </cell>
          <cell r="Y260">
            <v>80</v>
          </cell>
          <cell r="Z260">
            <v>88</v>
          </cell>
          <cell r="AA260">
            <v>16290.90909090909</v>
          </cell>
          <cell r="AB260">
            <v>1.49</v>
          </cell>
          <cell r="AC260">
            <v>2.6</v>
          </cell>
          <cell r="AD260">
            <v>92</v>
          </cell>
          <cell r="AE260">
            <v>98.333333333333329</v>
          </cell>
          <cell r="AF260">
            <v>18456.565656565657</v>
          </cell>
          <cell r="AG260">
            <v>0</v>
          </cell>
          <cell r="AI260">
            <v>790.68340000000012</v>
          </cell>
          <cell r="AJ260">
            <v>0.87180751684000013</v>
          </cell>
          <cell r="AK260">
            <v>16.090572674444932</v>
          </cell>
          <cell r="AL260">
            <v>992.14471110627449</v>
          </cell>
          <cell r="AM260">
            <v>16.090572674444932</v>
          </cell>
          <cell r="AN260">
            <v>992.14471110627449</v>
          </cell>
          <cell r="AO260">
            <v>369.96</v>
          </cell>
          <cell r="AP260">
            <v>6</v>
          </cell>
          <cell r="AQ260">
            <v>678.26</v>
          </cell>
          <cell r="AR260">
            <v>11</v>
          </cell>
          <cell r="AU260" t="str">
            <v>B</v>
          </cell>
        </row>
        <row r="261">
          <cell r="D261">
            <v>1514</v>
          </cell>
          <cell r="E261" t="str">
            <v>อ้อยตอ 2</v>
          </cell>
          <cell r="F261" t="str">
            <v>อ้อยตอ</v>
          </cell>
          <cell r="G261">
            <v>31.4</v>
          </cell>
          <cell r="H261">
            <v>242946</v>
          </cell>
          <cell r="I261" t="str">
            <v>KK-3</v>
          </cell>
          <cell r="J261" t="str">
            <v>เหนียว</v>
          </cell>
          <cell r="K261">
            <v>1.65</v>
          </cell>
          <cell r="L261">
            <v>5.8</v>
          </cell>
          <cell r="M261">
            <v>1.58</v>
          </cell>
          <cell r="N261">
            <v>2.8</v>
          </cell>
          <cell r="O261">
            <v>90</v>
          </cell>
          <cell r="P261">
            <v>87</v>
          </cell>
          <cell r="Q261">
            <v>17163.636363636364</v>
          </cell>
          <cell r="R261">
            <v>1.47</v>
          </cell>
          <cell r="S261">
            <v>2.8</v>
          </cell>
          <cell r="T261">
            <v>81</v>
          </cell>
          <cell r="U261">
            <v>86</v>
          </cell>
          <cell r="V261">
            <v>16193.939393939394</v>
          </cell>
          <cell r="W261">
            <v>1.5</v>
          </cell>
          <cell r="X261">
            <v>2.8</v>
          </cell>
          <cell r="Y261">
            <v>83</v>
          </cell>
          <cell r="Z261">
            <v>97</v>
          </cell>
          <cell r="AA261">
            <v>17454.545454545456</v>
          </cell>
          <cell r="AB261">
            <v>1.5166666666666666</v>
          </cell>
          <cell r="AC261">
            <v>2.7999999999999994</v>
          </cell>
          <cell r="AD261">
            <v>84.666666666666671</v>
          </cell>
          <cell r="AE261">
            <v>90</v>
          </cell>
          <cell r="AF261">
            <v>16937.373737373739</v>
          </cell>
          <cell r="AG261">
            <v>0</v>
          </cell>
          <cell r="AI261">
            <v>933.41733333333286</v>
          </cell>
          <cell r="AJ261">
            <v>0.98484862839999954</v>
          </cell>
          <cell r="AK261">
            <v>16.680749293950701</v>
          </cell>
          <cell r="AL261">
            <v>523.77552783005194</v>
          </cell>
          <cell r="AM261">
            <v>16.680749293950701</v>
          </cell>
          <cell r="AN261">
            <v>523.77552783005194</v>
          </cell>
          <cell r="AO261">
            <v>188.39999999999998</v>
          </cell>
          <cell r="AP261">
            <v>6</v>
          </cell>
          <cell r="AQ261">
            <v>345.4</v>
          </cell>
          <cell r="AR261">
            <v>11</v>
          </cell>
          <cell r="AU261" t="str">
            <v>B</v>
          </cell>
        </row>
        <row r="262">
          <cell r="D262">
            <v>1515</v>
          </cell>
          <cell r="E262" t="str">
            <v>อ้อยตอ 2</v>
          </cell>
          <cell r="F262" t="str">
            <v>อ้อยตอ</v>
          </cell>
          <cell r="G262">
            <v>14.85</v>
          </cell>
          <cell r="H262">
            <v>242908</v>
          </cell>
          <cell r="I262" t="str">
            <v>KK-3</v>
          </cell>
          <cell r="J262" t="str">
            <v>เหนียว</v>
          </cell>
          <cell r="K262">
            <v>1.65</v>
          </cell>
          <cell r="L262">
            <v>7.0666666666666664</v>
          </cell>
          <cell r="M262">
            <v>1.35</v>
          </cell>
          <cell r="N262">
            <v>3</v>
          </cell>
          <cell r="O262">
            <v>64</v>
          </cell>
          <cell r="P262">
            <v>78</v>
          </cell>
          <cell r="Q262">
            <v>13769.69696969697</v>
          </cell>
          <cell r="R262">
            <v>1.43</v>
          </cell>
          <cell r="S262">
            <v>2.6</v>
          </cell>
          <cell r="T262">
            <v>81</v>
          </cell>
          <cell r="U262">
            <v>85</v>
          </cell>
          <cell r="V262">
            <v>16096.969696969696</v>
          </cell>
          <cell r="W262">
            <v>1.42</v>
          </cell>
          <cell r="X262">
            <v>3</v>
          </cell>
          <cell r="Y262">
            <v>98</v>
          </cell>
          <cell r="Z262">
            <v>80</v>
          </cell>
          <cell r="AA262">
            <v>17260.60606060606</v>
          </cell>
          <cell r="AB262">
            <v>1.4000000000000001</v>
          </cell>
          <cell r="AC262">
            <v>2.8666666666666667</v>
          </cell>
          <cell r="AD262">
            <v>81</v>
          </cell>
          <cell r="AE262">
            <v>81</v>
          </cell>
          <cell r="AF262">
            <v>15709.090909090906</v>
          </cell>
          <cell r="AG262">
            <v>0</v>
          </cell>
          <cell r="AI262">
            <v>903.13377777777782</v>
          </cell>
          <cell r="AJ262">
            <v>0.95289644893333336</v>
          </cell>
          <cell r="AK262">
            <v>14.969136943243635</v>
          </cell>
          <cell r="AL262">
            <v>222.29168360716798</v>
          </cell>
          <cell r="AM262">
            <v>14.969136943243635</v>
          </cell>
          <cell r="AN262">
            <v>222.29168360716798</v>
          </cell>
          <cell r="AO262">
            <v>89.1</v>
          </cell>
          <cell r="AP262">
            <v>6</v>
          </cell>
          <cell r="AQ262">
            <v>163.35</v>
          </cell>
          <cell r="AR262">
            <v>11</v>
          </cell>
          <cell r="AU262" t="str">
            <v>B</v>
          </cell>
        </row>
        <row r="263">
          <cell r="D263">
            <v>1519</v>
          </cell>
          <cell r="E263" t="str">
            <v>อ้อยตอ 2</v>
          </cell>
          <cell r="F263" t="str">
            <v>อ้อยตอ</v>
          </cell>
          <cell r="G263">
            <v>9.99</v>
          </cell>
          <cell r="H263">
            <v>242909</v>
          </cell>
          <cell r="I263" t="str">
            <v>KK-3</v>
          </cell>
          <cell r="J263" t="str">
            <v>เหนียว</v>
          </cell>
          <cell r="K263">
            <v>1.85</v>
          </cell>
          <cell r="L263">
            <v>7.0333333333333332</v>
          </cell>
          <cell r="M263">
            <v>1.03</v>
          </cell>
          <cell r="N263">
            <v>2.8</v>
          </cell>
          <cell r="O263">
            <v>72</v>
          </cell>
          <cell r="P263">
            <v>81</v>
          </cell>
          <cell r="Q263">
            <v>13232.432432432432</v>
          </cell>
          <cell r="R263">
            <v>1.23</v>
          </cell>
          <cell r="S263">
            <v>2.5</v>
          </cell>
          <cell r="T263">
            <v>83</v>
          </cell>
          <cell r="U263">
            <v>98</v>
          </cell>
          <cell r="V263">
            <v>15654.054054054053</v>
          </cell>
          <cell r="W263">
            <v>1.35</v>
          </cell>
          <cell r="X263">
            <v>2.7</v>
          </cell>
          <cell r="Y263">
            <v>86</v>
          </cell>
          <cell r="Z263">
            <v>90</v>
          </cell>
          <cell r="AA263">
            <v>15221.621621621622</v>
          </cell>
          <cell r="AB263">
            <v>1.2033333333333334</v>
          </cell>
          <cell r="AC263">
            <v>2.6666666666666665</v>
          </cell>
          <cell r="AD263">
            <v>80.333333333333329</v>
          </cell>
          <cell r="AE263">
            <v>89.666666666666671</v>
          </cell>
          <cell r="AF263">
            <v>14702.702702702702</v>
          </cell>
          <cell r="AG263">
            <v>0</v>
          </cell>
          <cell r="AI263">
            <v>671.72740740740744</v>
          </cell>
          <cell r="AJ263">
            <v>0.71901701688888897</v>
          </cell>
          <cell r="AK263">
            <v>10.571493437501502</v>
          </cell>
          <cell r="AL263">
            <v>105.60921944064</v>
          </cell>
          <cell r="AM263">
            <v>10.571493437501502</v>
          </cell>
          <cell r="AN263">
            <v>105.60921944064</v>
          </cell>
          <cell r="AO263">
            <v>59.94</v>
          </cell>
          <cell r="AP263">
            <v>6</v>
          </cell>
          <cell r="AQ263">
            <v>109.89</v>
          </cell>
          <cell r="AR263">
            <v>11</v>
          </cell>
          <cell r="AU263" t="str">
            <v>B</v>
          </cell>
        </row>
        <row r="264">
          <cell r="D264">
            <v>1520</v>
          </cell>
          <cell r="E264" t="str">
            <v>อ้อยตอ 2</v>
          </cell>
          <cell r="F264" t="str">
            <v>อ้อยตอ</v>
          </cell>
          <cell r="G264">
            <v>29.08</v>
          </cell>
          <cell r="H264">
            <v>242945</v>
          </cell>
          <cell r="I264" t="str">
            <v>KK-3</v>
          </cell>
          <cell r="J264" t="str">
            <v>เหนียว</v>
          </cell>
          <cell r="K264">
            <v>1.85</v>
          </cell>
          <cell r="L264">
            <v>5.833333333333333</v>
          </cell>
          <cell r="M264">
            <v>0.63</v>
          </cell>
          <cell r="N264">
            <v>2</v>
          </cell>
          <cell r="O264">
            <v>57</v>
          </cell>
          <cell r="P264">
            <v>59</v>
          </cell>
          <cell r="Q264">
            <v>10032.432432432432</v>
          </cell>
          <cell r="R264">
            <v>0.7</v>
          </cell>
          <cell r="S264">
            <v>2.6</v>
          </cell>
          <cell r="T264">
            <v>69</v>
          </cell>
          <cell r="U264">
            <v>77</v>
          </cell>
          <cell r="V264">
            <v>12627.027027027027</v>
          </cell>
          <cell r="W264">
            <v>0.77</v>
          </cell>
          <cell r="X264">
            <v>3</v>
          </cell>
          <cell r="Y264">
            <v>68</v>
          </cell>
          <cell r="Z264">
            <v>74</v>
          </cell>
          <cell r="AA264">
            <v>12281.081081081082</v>
          </cell>
          <cell r="AB264">
            <v>0.70000000000000007</v>
          </cell>
          <cell r="AC264">
            <v>2.5333333333333332</v>
          </cell>
          <cell r="AD264">
            <v>64.666666666666671</v>
          </cell>
          <cell r="AE264">
            <v>70</v>
          </cell>
          <cell r="AF264">
            <v>11646.846846846847</v>
          </cell>
          <cell r="AG264">
            <v>0</v>
          </cell>
          <cell r="AI264">
            <v>352.65688888888889</v>
          </cell>
          <cell r="AJ264">
            <v>0.37748393386666668</v>
          </cell>
          <cell r="AK264">
            <v>4.3964975648903311</v>
          </cell>
          <cell r="AL264">
            <v>127.85014918701081</v>
          </cell>
          <cell r="AM264">
            <v>4.3964975648903311</v>
          </cell>
          <cell r="AN264">
            <v>127.85014918701081</v>
          </cell>
          <cell r="AO264">
            <v>116.32</v>
          </cell>
          <cell r="AP264">
            <v>4</v>
          </cell>
          <cell r="AQ264">
            <v>232.64</v>
          </cell>
          <cell r="AR264">
            <v>8</v>
          </cell>
          <cell r="AU264" t="str">
            <v>C</v>
          </cell>
        </row>
        <row r="265">
          <cell r="D265">
            <v>1523</v>
          </cell>
          <cell r="E265" t="str">
            <v>อ้อยตอ 2</v>
          </cell>
          <cell r="F265" t="str">
            <v>อ้อยตอ</v>
          </cell>
          <cell r="G265">
            <v>13.57</v>
          </cell>
          <cell r="H265">
            <v>242947</v>
          </cell>
          <cell r="I265" t="str">
            <v>KK-3</v>
          </cell>
          <cell r="J265" t="str">
            <v>เหนียว</v>
          </cell>
          <cell r="K265">
            <v>1.85</v>
          </cell>
          <cell r="L265">
            <v>5.7666666666666666</v>
          </cell>
          <cell r="M265">
            <v>1.2</v>
          </cell>
          <cell r="N265">
            <v>2.8</v>
          </cell>
          <cell r="O265">
            <v>73</v>
          </cell>
          <cell r="P265">
            <v>83</v>
          </cell>
          <cell r="Q265">
            <v>13491.891891891892</v>
          </cell>
          <cell r="R265">
            <v>1.08</v>
          </cell>
          <cell r="S265">
            <v>2.7</v>
          </cell>
          <cell r="T265">
            <v>74</v>
          </cell>
          <cell r="U265">
            <v>107</v>
          </cell>
          <cell r="V265">
            <v>15654.054054054053</v>
          </cell>
          <cell r="W265">
            <v>1.2</v>
          </cell>
          <cell r="X265">
            <v>2.6</v>
          </cell>
          <cell r="Y265">
            <v>92</v>
          </cell>
          <cell r="Z265">
            <v>94</v>
          </cell>
          <cell r="AA265">
            <v>16086.486486486487</v>
          </cell>
          <cell r="AB265">
            <v>1.1600000000000001</v>
          </cell>
          <cell r="AC265">
            <v>2.6999999999999997</v>
          </cell>
          <cell r="AD265">
            <v>79.666666666666671</v>
          </cell>
          <cell r="AE265">
            <v>94.666666666666671</v>
          </cell>
          <cell r="AF265">
            <v>15077.477477477478</v>
          </cell>
          <cell r="AG265">
            <v>0</v>
          </cell>
          <cell r="AI265">
            <v>663.8273999999999</v>
          </cell>
          <cell r="AJ265">
            <v>0.71056084895999994</v>
          </cell>
          <cell r="AK265">
            <v>10.713465196571676</v>
          </cell>
          <cell r="AL265">
            <v>145.38172271747763</v>
          </cell>
          <cell r="AM265">
            <v>10.713465196571676</v>
          </cell>
          <cell r="AN265">
            <v>145.38172271747763</v>
          </cell>
          <cell r="AO265">
            <v>81.42</v>
          </cell>
          <cell r="AP265">
            <v>6</v>
          </cell>
          <cell r="AQ265">
            <v>135.69999999999999</v>
          </cell>
          <cell r="AR265">
            <v>10</v>
          </cell>
          <cell r="AU265" t="str">
            <v>B</v>
          </cell>
        </row>
        <row r="266">
          <cell r="D266">
            <v>807901</v>
          </cell>
          <cell r="E266" t="str">
            <v>อ้อยน้ำราด</v>
          </cell>
          <cell r="F266" t="str">
            <v>อ้อยปลูก</v>
          </cell>
          <cell r="G266">
            <v>9.59</v>
          </cell>
          <cell r="H266">
            <v>242954</v>
          </cell>
          <cell r="I266" t="str">
            <v>KK-3</v>
          </cell>
          <cell r="J266" t="str">
            <v xml:space="preserve">ทราย </v>
          </cell>
          <cell r="K266">
            <v>1.85</v>
          </cell>
          <cell r="L266">
            <v>5.5333333333333332</v>
          </cell>
          <cell r="M266">
            <v>1.3</v>
          </cell>
          <cell r="N266">
            <v>3.1</v>
          </cell>
          <cell r="O266">
            <v>40</v>
          </cell>
          <cell r="P266">
            <v>45</v>
          </cell>
          <cell r="Q266">
            <v>7351.3513513513517</v>
          </cell>
          <cell r="R266">
            <v>1.2</v>
          </cell>
          <cell r="S266">
            <v>3</v>
          </cell>
          <cell r="T266">
            <v>51</v>
          </cell>
          <cell r="U266">
            <v>55</v>
          </cell>
          <cell r="V266">
            <v>9167.5675675675684</v>
          </cell>
          <cell r="W266">
            <v>1.1000000000000001</v>
          </cell>
          <cell r="X266">
            <v>3</v>
          </cell>
          <cell r="Y266">
            <v>52</v>
          </cell>
          <cell r="Z266">
            <v>58</v>
          </cell>
          <cell r="AA266">
            <v>9513.5135135135133</v>
          </cell>
          <cell r="AB266">
            <v>1.2</v>
          </cell>
          <cell r="AC266">
            <v>3.0333333333333332</v>
          </cell>
          <cell r="AD266">
            <v>47.666666666666664</v>
          </cell>
          <cell r="AE266">
            <v>52.666666666666664</v>
          </cell>
          <cell r="AF266">
            <v>8677.4774774774778</v>
          </cell>
          <cell r="AG266">
            <v>0</v>
          </cell>
          <cell r="AI266">
            <v>866.7446666666666</v>
          </cell>
          <cell r="AJ266">
            <v>0.95567266946666662</v>
          </cell>
          <cell r="AK266">
            <v>8.2928280651377779</v>
          </cell>
          <cell r="AL266">
            <v>79.528221144671292</v>
          </cell>
          <cell r="AM266">
            <v>8.2928280651377779</v>
          </cell>
          <cell r="AN266">
            <v>79.528221144671292</v>
          </cell>
          <cell r="AO266">
            <v>57.54</v>
          </cell>
          <cell r="AP266">
            <v>6</v>
          </cell>
          <cell r="AQ266">
            <v>115.08</v>
          </cell>
          <cell r="AR266">
            <v>12</v>
          </cell>
          <cell r="AU266" t="str">
            <v>C</v>
          </cell>
        </row>
        <row r="267">
          <cell r="D267">
            <v>807903</v>
          </cell>
          <cell r="E267" t="str">
            <v>อ้อยตอ 2</v>
          </cell>
          <cell r="F267" t="str">
            <v>อ้อยตอ</v>
          </cell>
          <cell r="G267">
            <v>19.260000000000002</v>
          </cell>
          <cell r="H267">
            <v>242915</v>
          </cell>
          <cell r="I267" t="str">
            <v>KK-3</v>
          </cell>
          <cell r="J267" t="str">
            <v xml:space="preserve">ทราย </v>
          </cell>
          <cell r="K267">
            <v>1.65</v>
          </cell>
          <cell r="L267">
            <v>6.833333333333333</v>
          </cell>
          <cell r="M267">
            <v>1.4</v>
          </cell>
          <cell r="N267">
            <v>3</v>
          </cell>
          <cell r="O267">
            <v>58</v>
          </cell>
          <cell r="P267">
            <v>52</v>
          </cell>
          <cell r="Q267">
            <v>10666.666666666666</v>
          </cell>
          <cell r="R267">
            <v>1.5</v>
          </cell>
          <cell r="S267">
            <v>2.9</v>
          </cell>
          <cell r="T267">
            <v>51</v>
          </cell>
          <cell r="U267">
            <v>49</v>
          </cell>
          <cell r="V267">
            <v>9696.9696969696961</v>
          </cell>
          <cell r="W267">
            <v>1.3</v>
          </cell>
          <cell r="X267">
            <v>3</v>
          </cell>
          <cell r="Y267">
            <v>45</v>
          </cell>
          <cell r="Z267">
            <v>47</v>
          </cell>
          <cell r="AA267">
            <v>8921.2121212121219</v>
          </cell>
          <cell r="AB267">
            <v>1.4000000000000001</v>
          </cell>
          <cell r="AC267">
            <v>2.9666666666666668</v>
          </cell>
          <cell r="AD267">
            <v>51.333333333333336</v>
          </cell>
          <cell r="AE267">
            <v>49.333333333333336</v>
          </cell>
          <cell r="AF267">
            <v>9761.6161616161608</v>
          </cell>
          <cell r="AG267">
            <v>0</v>
          </cell>
          <cell r="AI267">
            <v>967.24211111111129</v>
          </cell>
          <cell r="AJ267">
            <v>1.0353359557333335</v>
          </cell>
          <cell r="AK267">
            <v>10.106552198188821</v>
          </cell>
          <cell r="AL267">
            <v>194.65219533711669</v>
          </cell>
          <cell r="AM267">
            <v>10.106552198188821</v>
          </cell>
          <cell r="AN267">
            <v>194.65219533711669</v>
          </cell>
          <cell r="AO267">
            <v>77.040000000000006</v>
          </cell>
          <cell r="AP267">
            <v>4</v>
          </cell>
          <cell r="AQ267">
            <v>134.82000000000002</v>
          </cell>
          <cell r="AR267">
            <v>7</v>
          </cell>
          <cell r="AU267" t="str">
            <v>D</v>
          </cell>
        </row>
        <row r="268">
          <cell r="D268" t="str">
            <v>807903/2</v>
          </cell>
          <cell r="E268" t="str">
            <v>อ้อยตอ 2</v>
          </cell>
          <cell r="F268" t="str">
            <v>อ้อยตอ</v>
          </cell>
          <cell r="G268">
            <v>17.03</v>
          </cell>
          <cell r="H268">
            <v>242915</v>
          </cell>
          <cell r="I268" t="str">
            <v>KK-3</v>
          </cell>
          <cell r="J268" t="str">
            <v xml:space="preserve">ทราย </v>
          </cell>
          <cell r="K268">
            <v>1.65</v>
          </cell>
          <cell r="L268">
            <v>6.833333333333333</v>
          </cell>
          <cell r="M268">
            <v>1.2</v>
          </cell>
          <cell r="N268">
            <v>2.9</v>
          </cell>
          <cell r="O268">
            <v>40</v>
          </cell>
          <cell r="P268">
            <v>42</v>
          </cell>
          <cell r="Q268">
            <v>7951.515151515152</v>
          </cell>
          <cell r="R268">
            <v>1.4</v>
          </cell>
          <cell r="S268">
            <v>3</v>
          </cell>
          <cell r="T268">
            <v>44</v>
          </cell>
          <cell r="U268">
            <v>45</v>
          </cell>
          <cell r="V268">
            <v>8630.30303030303</v>
          </cell>
          <cell r="W268">
            <v>1.2</v>
          </cell>
          <cell r="X268">
            <v>2.7</v>
          </cell>
          <cell r="Y268">
            <v>36</v>
          </cell>
          <cell r="Z268">
            <v>40</v>
          </cell>
          <cell r="AA268">
            <v>7369.69696969697</v>
          </cell>
          <cell r="AB268">
            <v>1.2666666666666666</v>
          </cell>
          <cell r="AC268">
            <v>2.8666666666666671</v>
          </cell>
          <cell r="AD268">
            <v>40</v>
          </cell>
          <cell r="AE268">
            <v>42.333333333333336</v>
          </cell>
          <cell r="AF268">
            <v>7983.8383838383843</v>
          </cell>
          <cell r="AG268">
            <v>0</v>
          </cell>
          <cell r="AI268">
            <v>817.12103703703724</v>
          </cell>
          <cell r="AJ268">
            <v>0.87464635804444468</v>
          </cell>
          <cell r="AK268">
            <v>6.9830351656396878</v>
          </cell>
          <cell r="AL268">
            <v>118.92108887084389</v>
          </cell>
          <cell r="AM268">
            <v>6.9830351656396878</v>
          </cell>
          <cell r="AN268">
            <v>118.92108887084389</v>
          </cell>
          <cell r="AO268">
            <v>68.12</v>
          </cell>
          <cell r="AP268">
            <v>4</v>
          </cell>
          <cell r="AQ268">
            <v>102.18</v>
          </cell>
          <cell r="AR268">
            <v>6</v>
          </cell>
          <cell r="AU268" t="str">
            <v>D</v>
          </cell>
        </row>
        <row r="269">
          <cell r="D269">
            <v>807904</v>
          </cell>
          <cell r="E269" t="str">
            <v>อ้อยตอ 2</v>
          </cell>
          <cell r="F269" t="str">
            <v>อ้อยตอ</v>
          </cell>
          <cell r="G269">
            <v>28.03</v>
          </cell>
          <cell r="H269">
            <v>242918</v>
          </cell>
          <cell r="I269" t="str">
            <v>KK-3</v>
          </cell>
          <cell r="J269" t="str">
            <v xml:space="preserve">ทราย </v>
          </cell>
          <cell r="K269">
            <v>1.65</v>
          </cell>
          <cell r="L269">
            <v>6.7333333333333334</v>
          </cell>
          <cell r="M269">
            <v>1.4</v>
          </cell>
          <cell r="N269">
            <v>3</v>
          </cell>
          <cell r="O269">
            <v>42</v>
          </cell>
          <cell r="P269">
            <v>51</v>
          </cell>
          <cell r="Q269">
            <v>9018.181818181818</v>
          </cell>
          <cell r="R269">
            <v>1.4</v>
          </cell>
          <cell r="S269">
            <v>3</v>
          </cell>
          <cell r="T269">
            <v>43</v>
          </cell>
          <cell r="U269">
            <v>47</v>
          </cell>
          <cell r="V269">
            <v>8727.2727272727279</v>
          </cell>
          <cell r="W269">
            <v>1.5</v>
          </cell>
          <cell r="X269">
            <v>3</v>
          </cell>
          <cell r="Y269">
            <v>52</v>
          </cell>
          <cell r="Z269">
            <v>50</v>
          </cell>
          <cell r="AA269">
            <v>9890.9090909090901</v>
          </cell>
          <cell r="AB269">
            <v>1.4333333333333333</v>
          </cell>
          <cell r="AC269">
            <v>3</v>
          </cell>
          <cell r="AD269">
            <v>45.666666666666664</v>
          </cell>
          <cell r="AE269">
            <v>49.333333333333336</v>
          </cell>
          <cell r="AF269">
            <v>9212.1212121212102</v>
          </cell>
          <cell r="AG269">
            <v>0</v>
          </cell>
          <cell r="AI269">
            <v>1012.6500000000001</v>
          </cell>
          <cell r="AJ269">
            <v>1.0839405600000001</v>
          </cell>
          <cell r="AK269">
            <v>9.9853918254545437</v>
          </cell>
          <cell r="AL269">
            <v>279.89053286749089</v>
          </cell>
          <cell r="AM269">
            <v>9.9853918254545437</v>
          </cell>
          <cell r="AN269">
            <v>279.89053286749089</v>
          </cell>
          <cell r="AO269">
            <v>140.15</v>
          </cell>
          <cell r="AP269">
            <v>5</v>
          </cell>
          <cell r="AQ269">
            <v>280.3</v>
          </cell>
          <cell r="AR269">
            <v>10</v>
          </cell>
          <cell r="AU269" t="str">
            <v>B</v>
          </cell>
        </row>
        <row r="270">
          <cell r="D270">
            <v>807906</v>
          </cell>
          <cell r="E270" t="str">
            <v>อ้อยตอ 1</v>
          </cell>
          <cell r="F270" t="str">
            <v>อ้อยตอ</v>
          </cell>
          <cell r="G270">
            <v>67.03</v>
          </cell>
          <cell r="H270">
            <v>242918</v>
          </cell>
          <cell r="I270" t="str">
            <v>KK-3</v>
          </cell>
          <cell r="J270" t="str">
            <v>เหนียว</v>
          </cell>
          <cell r="K270">
            <v>1.65</v>
          </cell>
          <cell r="L270">
            <v>6.7333333333333334</v>
          </cell>
          <cell r="M270">
            <v>1.5</v>
          </cell>
          <cell r="N270">
            <v>3.2</v>
          </cell>
          <cell r="O270">
            <v>45</v>
          </cell>
          <cell r="P270">
            <v>46</v>
          </cell>
          <cell r="Q270">
            <v>8824.242424242424</v>
          </cell>
          <cell r="R270">
            <v>1.5</v>
          </cell>
          <cell r="S270">
            <v>3.1</v>
          </cell>
          <cell r="T270">
            <v>52</v>
          </cell>
          <cell r="U270">
            <v>58</v>
          </cell>
          <cell r="V270">
            <v>10666.666666666666</v>
          </cell>
          <cell r="W270">
            <v>1.5</v>
          </cell>
          <cell r="X270">
            <v>3.1</v>
          </cell>
          <cell r="Y270">
            <v>49</v>
          </cell>
          <cell r="Z270">
            <v>53</v>
          </cell>
          <cell r="AA270">
            <v>9890.9090909090901</v>
          </cell>
          <cell r="AB270">
            <v>1.5</v>
          </cell>
          <cell r="AC270">
            <v>3.1333333333333333</v>
          </cell>
          <cell r="AD270">
            <v>48.666666666666664</v>
          </cell>
          <cell r="AE270">
            <v>52.333333333333336</v>
          </cell>
          <cell r="AF270">
            <v>9793.9393939393922</v>
          </cell>
          <cell r="AG270">
            <v>0</v>
          </cell>
          <cell r="AI270">
            <v>1156.0433333333333</v>
          </cell>
          <cell r="AJ270">
            <v>1.237428784</v>
          </cell>
          <cell r="AK270">
            <v>12.119302514812119</v>
          </cell>
          <cell r="AL270">
            <v>812.35684756785633</v>
          </cell>
          <cell r="AM270">
            <v>12.119302514812119</v>
          </cell>
          <cell r="AN270">
            <v>812.35684756785633</v>
          </cell>
          <cell r="AO270">
            <v>402.18</v>
          </cell>
          <cell r="AP270">
            <v>6</v>
          </cell>
          <cell r="AQ270">
            <v>737.33</v>
          </cell>
          <cell r="AR270">
            <v>11</v>
          </cell>
          <cell r="AU270" t="str">
            <v>B</v>
          </cell>
        </row>
        <row r="271">
          <cell r="D271">
            <v>807914</v>
          </cell>
          <cell r="E271" t="str">
            <v>อ้อยตอ 1</v>
          </cell>
          <cell r="F271" t="str">
            <v>อ้อยตอ</v>
          </cell>
          <cell r="G271">
            <v>22.21</v>
          </cell>
          <cell r="H271">
            <v>242915</v>
          </cell>
          <cell r="I271" t="str">
            <v>KK-3</v>
          </cell>
          <cell r="J271" t="str">
            <v>เหนียว</v>
          </cell>
          <cell r="K271">
            <v>1.65</v>
          </cell>
          <cell r="L271">
            <v>6.833333333333333</v>
          </cell>
          <cell r="M271">
            <v>1</v>
          </cell>
          <cell r="N271">
            <v>2.8</v>
          </cell>
          <cell r="O271">
            <v>41</v>
          </cell>
          <cell r="P271">
            <v>39</v>
          </cell>
          <cell r="Q271">
            <v>7757.575757575758</v>
          </cell>
          <cell r="R271">
            <v>1.2</v>
          </cell>
          <cell r="S271">
            <v>2.8</v>
          </cell>
          <cell r="T271">
            <v>42</v>
          </cell>
          <cell r="U271">
            <v>45</v>
          </cell>
          <cell r="V271">
            <v>8436.363636363636</v>
          </cell>
          <cell r="W271">
            <v>1</v>
          </cell>
          <cell r="X271">
            <v>2.7</v>
          </cell>
          <cell r="Y271">
            <v>43</v>
          </cell>
          <cell r="Z271">
            <v>36</v>
          </cell>
          <cell r="AA271">
            <v>7660.606060606061</v>
          </cell>
          <cell r="AB271">
            <v>1.0666666666666667</v>
          </cell>
          <cell r="AC271">
            <v>2.7666666666666671</v>
          </cell>
          <cell r="AD271">
            <v>42</v>
          </cell>
          <cell r="AE271">
            <v>40</v>
          </cell>
          <cell r="AF271">
            <v>7951.515151515152</v>
          </cell>
          <cell r="AG271">
            <v>63.980189104007202</v>
          </cell>
          <cell r="AH271">
            <v>14.21</v>
          </cell>
          <cell r="AI271">
            <v>640.93214814814837</v>
          </cell>
          <cell r="AJ271">
            <v>0.68605377137777801</v>
          </cell>
          <cell r="AK271">
            <v>5.4551669578645141</v>
          </cell>
          <cell r="AL271">
            <v>121.15925813417087</v>
          </cell>
          <cell r="AM271">
            <v>1.9649408222834812</v>
          </cell>
          <cell r="AN271">
            <v>43.64133566291612</v>
          </cell>
          <cell r="AO271">
            <v>66.63</v>
          </cell>
          <cell r="AP271">
            <v>3</v>
          </cell>
          <cell r="AQ271">
            <v>133.26</v>
          </cell>
          <cell r="AR271">
            <v>6</v>
          </cell>
          <cell r="AU271" t="str">
            <v>D</v>
          </cell>
        </row>
        <row r="272">
          <cell r="D272">
            <v>807919</v>
          </cell>
          <cell r="E272" t="str">
            <v>อ้อยตอ 2</v>
          </cell>
          <cell r="F272" t="str">
            <v>อ้อยตอ</v>
          </cell>
          <cell r="G272">
            <v>34.5</v>
          </cell>
          <cell r="H272">
            <v>242964</v>
          </cell>
          <cell r="I272" t="str">
            <v>KK-3</v>
          </cell>
          <cell r="J272" t="str">
            <v xml:space="preserve">ทราย </v>
          </cell>
          <cell r="K272">
            <v>1.85</v>
          </cell>
          <cell r="L272">
            <v>5.2</v>
          </cell>
          <cell r="M272">
            <v>1</v>
          </cell>
          <cell r="N272">
            <v>2.9</v>
          </cell>
          <cell r="O272">
            <v>55</v>
          </cell>
          <cell r="P272">
            <v>49</v>
          </cell>
          <cell r="Q272">
            <v>8994.594594594595</v>
          </cell>
          <cell r="R272">
            <v>1</v>
          </cell>
          <cell r="S272">
            <v>3</v>
          </cell>
          <cell r="T272">
            <v>60</v>
          </cell>
          <cell r="U272">
            <v>65</v>
          </cell>
          <cell r="V272">
            <v>10810.81081081081</v>
          </cell>
          <cell r="W272">
            <v>1</v>
          </cell>
          <cell r="X272">
            <v>2.9</v>
          </cell>
          <cell r="Y272">
            <v>55</v>
          </cell>
          <cell r="Z272">
            <v>60</v>
          </cell>
          <cell r="AA272">
            <v>9945.9459459459467</v>
          </cell>
          <cell r="AB272">
            <v>1</v>
          </cell>
          <cell r="AC272">
            <v>2.9333333333333336</v>
          </cell>
          <cell r="AD272">
            <v>56.666666666666664</v>
          </cell>
          <cell r="AE272">
            <v>58</v>
          </cell>
          <cell r="AF272">
            <v>9917.1171171171172</v>
          </cell>
          <cell r="AG272">
            <v>0</v>
          </cell>
          <cell r="AI272">
            <v>675.44888888888909</v>
          </cell>
          <cell r="AJ272">
            <v>0.72300049066666694</v>
          </cell>
          <cell r="AK272">
            <v>7.1700805416744773</v>
          </cell>
          <cell r="AL272">
            <v>247.36777868776946</v>
          </cell>
          <cell r="AM272">
            <v>7.1700805416744773</v>
          </cell>
          <cell r="AN272">
            <v>247.36777868776946</v>
          </cell>
          <cell r="AO272">
            <v>138</v>
          </cell>
          <cell r="AP272">
            <v>4</v>
          </cell>
          <cell r="AQ272">
            <v>241.5</v>
          </cell>
          <cell r="AR272">
            <v>7</v>
          </cell>
          <cell r="AU272" t="str">
            <v>D</v>
          </cell>
        </row>
        <row r="273">
          <cell r="D273">
            <v>807923</v>
          </cell>
          <cell r="E273" t="str">
            <v>อ้อยตอ 1</v>
          </cell>
          <cell r="F273" t="str">
            <v>อ้อยตอ</v>
          </cell>
          <cell r="G273">
            <v>24.7</v>
          </cell>
          <cell r="H273">
            <v>242914</v>
          </cell>
          <cell r="I273" t="str">
            <v>KK-3</v>
          </cell>
          <cell r="J273" t="str">
            <v>เหนียว</v>
          </cell>
          <cell r="K273">
            <v>1.65</v>
          </cell>
          <cell r="L273">
            <v>6.8666666666666663</v>
          </cell>
          <cell r="M273">
            <v>1.5</v>
          </cell>
          <cell r="N273">
            <v>2.9</v>
          </cell>
          <cell r="O273">
            <v>52</v>
          </cell>
          <cell r="P273">
            <v>50</v>
          </cell>
          <cell r="Q273">
            <v>9890.9090909090901</v>
          </cell>
          <cell r="R273">
            <v>1.5</v>
          </cell>
          <cell r="S273">
            <v>3</v>
          </cell>
          <cell r="T273">
            <v>51</v>
          </cell>
          <cell r="U273">
            <v>56</v>
          </cell>
          <cell r="V273">
            <v>10375.757575757576</v>
          </cell>
          <cell r="W273">
            <v>1.5</v>
          </cell>
          <cell r="X273">
            <v>3</v>
          </cell>
          <cell r="Y273">
            <v>49</v>
          </cell>
          <cell r="Z273">
            <v>50</v>
          </cell>
          <cell r="AA273">
            <v>9600</v>
          </cell>
          <cell r="AB273">
            <v>1.5</v>
          </cell>
          <cell r="AC273">
            <v>2.9666666666666668</v>
          </cell>
          <cell r="AD273">
            <v>50.666666666666664</v>
          </cell>
          <cell r="AE273">
            <v>52</v>
          </cell>
          <cell r="AF273">
            <v>9955.5555555555547</v>
          </cell>
          <cell r="AG273">
            <v>0</v>
          </cell>
          <cell r="AI273">
            <v>1036.3308333333334</v>
          </cell>
          <cell r="AJ273">
            <v>1.1092885240000001</v>
          </cell>
          <cell r="AK273">
            <v>11.043583527822221</v>
          </cell>
          <cell r="AL273">
            <v>272.77651313720884</v>
          </cell>
          <cell r="AM273">
            <v>11.043583527822221</v>
          </cell>
          <cell r="AN273">
            <v>272.77651313720884</v>
          </cell>
          <cell r="AO273">
            <v>172.9</v>
          </cell>
          <cell r="AP273">
            <v>7</v>
          </cell>
          <cell r="AQ273">
            <v>296.39999999999998</v>
          </cell>
          <cell r="AR273">
            <v>12</v>
          </cell>
          <cell r="AU273" t="str">
            <v>B</v>
          </cell>
        </row>
        <row r="274">
          <cell r="D274">
            <v>807925</v>
          </cell>
          <cell r="E274" t="str">
            <v>อ้อยตอ 1</v>
          </cell>
          <cell r="F274" t="str">
            <v>อ้อยตอ</v>
          </cell>
          <cell r="G274">
            <v>19.559999999999999</v>
          </cell>
          <cell r="H274">
            <v>242920</v>
          </cell>
          <cell r="I274" t="str">
            <v>KK-3/LK92-11</v>
          </cell>
          <cell r="J274" t="str">
            <v>เหนียว</v>
          </cell>
          <cell r="K274">
            <v>1.65</v>
          </cell>
          <cell r="L274">
            <v>6.666666666666667</v>
          </cell>
          <cell r="M274">
            <v>1.5</v>
          </cell>
          <cell r="N274">
            <v>3</v>
          </cell>
          <cell r="O274">
            <v>40</v>
          </cell>
          <cell r="P274">
            <v>45</v>
          </cell>
          <cell r="Q274">
            <v>8242.424242424242</v>
          </cell>
          <cell r="R274">
            <v>1.5</v>
          </cell>
          <cell r="S274">
            <v>3</v>
          </cell>
          <cell r="T274">
            <v>56</v>
          </cell>
          <cell r="U274">
            <v>50</v>
          </cell>
          <cell r="V274">
            <v>10278.787878787878</v>
          </cell>
          <cell r="W274">
            <v>1.5</v>
          </cell>
          <cell r="X274">
            <v>2.9</v>
          </cell>
          <cell r="Y274">
            <v>47</v>
          </cell>
          <cell r="Z274">
            <v>51</v>
          </cell>
          <cell r="AA274">
            <v>9503.0303030303039</v>
          </cell>
          <cell r="AB274">
            <v>1.5</v>
          </cell>
          <cell r="AC274">
            <v>2.9666666666666668</v>
          </cell>
          <cell r="AD274">
            <v>47.666666666666664</v>
          </cell>
          <cell r="AE274">
            <v>48.666666666666664</v>
          </cell>
          <cell r="AF274">
            <v>9341.4141414141413</v>
          </cell>
          <cell r="AG274">
            <v>0</v>
          </cell>
          <cell r="AI274">
            <v>1036.3308333333334</v>
          </cell>
          <cell r="AJ274">
            <v>1.1092885240000001</v>
          </cell>
          <cell r="AK274">
            <v>10.362323505002021</v>
          </cell>
          <cell r="AL274">
            <v>202.68704775783951</v>
          </cell>
          <cell r="AM274">
            <v>10.362323505002021</v>
          </cell>
          <cell r="AN274">
            <v>202.68704775783951</v>
          </cell>
          <cell r="AO274">
            <v>117.35999999999999</v>
          </cell>
          <cell r="AP274">
            <v>6</v>
          </cell>
          <cell r="AQ274">
            <v>195.6</v>
          </cell>
          <cell r="AR274">
            <v>10</v>
          </cell>
          <cell r="AU274" t="str">
            <v>B</v>
          </cell>
        </row>
        <row r="275">
          <cell r="D275">
            <v>807926</v>
          </cell>
          <cell r="E275" t="str">
            <v>อ้อยตอ 1</v>
          </cell>
          <cell r="F275" t="str">
            <v>อ้อยตอ</v>
          </cell>
          <cell r="G275">
            <v>56.47</v>
          </cell>
          <cell r="H275">
            <v>242913</v>
          </cell>
          <cell r="I275" t="str">
            <v>LK92-11</v>
          </cell>
          <cell r="J275" t="str">
            <v>เหนียว</v>
          </cell>
          <cell r="K275">
            <v>1.65</v>
          </cell>
          <cell r="L275">
            <v>6.9</v>
          </cell>
          <cell r="M275">
            <v>1.5</v>
          </cell>
          <cell r="N275">
            <v>2.9</v>
          </cell>
          <cell r="O275">
            <v>58</v>
          </cell>
          <cell r="P275">
            <v>61</v>
          </cell>
          <cell r="Q275">
            <v>11539.39393939394</v>
          </cell>
          <cell r="R275">
            <v>1.5</v>
          </cell>
          <cell r="S275">
            <v>3</v>
          </cell>
          <cell r="T275">
            <v>61</v>
          </cell>
          <cell r="U275">
            <v>56</v>
          </cell>
          <cell r="V275">
            <v>11345.454545454546</v>
          </cell>
          <cell r="W275">
            <v>1.5</v>
          </cell>
          <cell r="X275">
            <v>2.8</v>
          </cell>
          <cell r="Y275">
            <v>53</v>
          </cell>
          <cell r="Z275">
            <v>52</v>
          </cell>
          <cell r="AA275">
            <v>10181.818181818182</v>
          </cell>
          <cell r="AB275">
            <v>1.5</v>
          </cell>
          <cell r="AC275">
            <v>2.9</v>
          </cell>
          <cell r="AD275">
            <v>57.333333333333336</v>
          </cell>
          <cell r="AE275">
            <v>56.333333333333336</v>
          </cell>
          <cell r="AF275">
            <v>11022.222222222224</v>
          </cell>
          <cell r="AG275">
            <v>0</v>
          </cell>
          <cell r="AI275">
            <v>990.27750000000015</v>
          </cell>
          <cell r="AJ275">
            <v>1.04484179025</v>
          </cell>
          <cell r="AK275">
            <v>11.516478399200002</v>
          </cell>
          <cell r="AL275">
            <v>650.33553520282408</v>
          </cell>
          <cell r="AM275">
            <v>11.516478399200002</v>
          </cell>
          <cell r="AN275">
            <v>650.33553520282408</v>
          </cell>
          <cell r="AO275">
            <v>338.82</v>
          </cell>
          <cell r="AP275">
            <v>6</v>
          </cell>
          <cell r="AQ275">
            <v>564.70000000000005</v>
          </cell>
          <cell r="AR275">
            <v>10</v>
          </cell>
          <cell r="AU275" t="str">
            <v>B</v>
          </cell>
        </row>
        <row r="276">
          <cell r="D276">
            <v>807927</v>
          </cell>
          <cell r="E276" t="str">
            <v>อ้อยตอ 1</v>
          </cell>
          <cell r="F276" t="str">
            <v>อ้อยตอ</v>
          </cell>
          <cell r="G276">
            <v>17.14</v>
          </cell>
          <cell r="H276">
            <v>242912</v>
          </cell>
          <cell r="I276" t="str">
            <v>KK-3/PK3</v>
          </cell>
          <cell r="J276" t="str">
            <v>เหนียว</v>
          </cell>
          <cell r="K276">
            <v>1.85</v>
          </cell>
          <cell r="L276">
            <v>6.9333333333333336</v>
          </cell>
          <cell r="M276">
            <v>1.5</v>
          </cell>
          <cell r="N276">
            <v>3</v>
          </cell>
          <cell r="O276">
            <v>66</v>
          </cell>
          <cell r="P276">
            <v>69</v>
          </cell>
          <cell r="Q276">
            <v>11675.675675675675</v>
          </cell>
          <cell r="R276">
            <v>1.6</v>
          </cell>
          <cell r="S276">
            <v>2.8</v>
          </cell>
          <cell r="T276">
            <v>55</v>
          </cell>
          <cell r="U276">
            <v>55</v>
          </cell>
          <cell r="V276">
            <v>9513.5135135135133</v>
          </cell>
          <cell r="W276">
            <v>1.5</v>
          </cell>
          <cell r="X276">
            <v>3</v>
          </cell>
          <cell r="Y276">
            <v>55</v>
          </cell>
          <cell r="Z276">
            <v>53</v>
          </cell>
          <cell r="AA276">
            <v>9340.54054054054</v>
          </cell>
          <cell r="AB276">
            <v>1.5333333333333332</v>
          </cell>
          <cell r="AC276">
            <v>2.9333333333333336</v>
          </cell>
          <cell r="AD276">
            <v>58.666666666666664</v>
          </cell>
          <cell r="AE276">
            <v>59</v>
          </cell>
          <cell r="AF276">
            <v>10176.576576576575</v>
          </cell>
          <cell r="AG276">
            <v>0</v>
          </cell>
          <cell r="AI276">
            <v>1035.6882962962964</v>
          </cell>
          <cell r="AJ276">
            <v>1.0927547214222222</v>
          </cell>
          <cell r="AK276">
            <v>11.120502101968846</v>
          </cell>
          <cell r="AL276">
            <v>190.60540602774603</v>
          </cell>
          <cell r="AM276">
            <v>11.120502101968846</v>
          </cell>
          <cell r="AN276">
            <v>190.60540602774603</v>
          </cell>
          <cell r="AO276">
            <v>119.98</v>
          </cell>
          <cell r="AP276">
            <v>7</v>
          </cell>
          <cell r="AQ276">
            <v>222.82</v>
          </cell>
          <cell r="AR276">
            <v>13</v>
          </cell>
          <cell r="AU276" t="str">
            <v>A</v>
          </cell>
        </row>
        <row r="277">
          <cell r="D277" t="str">
            <v>807929/1</v>
          </cell>
          <cell r="E277" t="str">
            <v>อ้อยตอ 1</v>
          </cell>
          <cell r="F277" t="str">
            <v>อ้อยตอ</v>
          </cell>
          <cell r="G277">
            <v>32.340000000000003</v>
          </cell>
          <cell r="H277">
            <v>242911</v>
          </cell>
          <cell r="I277" t="str">
            <v>PK-3</v>
          </cell>
          <cell r="J277" t="str">
            <v>เหนียว</v>
          </cell>
          <cell r="K277">
            <v>1.85</v>
          </cell>
          <cell r="L277">
            <v>6.9666666666666668</v>
          </cell>
          <cell r="M277">
            <v>1.6</v>
          </cell>
          <cell r="N277">
            <v>3</v>
          </cell>
          <cell r="O277">
            <v>55</v>
          </cell>
          <cell r="P277">
            <v>65</v>
          </cell>
          <cell r="Q277">
            <v>10378.378378378378</v>
          </cell>
          <cell r="R277">
            <v>1.5</v>
          </cell>
          <cell r="S277">
            <v>2.9</v>
          </cell>
          <cell r="T277">
            <v>56</v>
          </cell>
          <cell r="U277">
            <v>60</v>
          </cell>
          <cell r="V277">
            <v>10032.432432432432</v>
          </cell>
          <cell r="W277">
            <v>1.5</v>
          </cell>
          <cell r="X277">
            <v>3</v>
          </cell>
          <cell r="Y277">
            <v>54</v>
          </cell>
          <cell r="Z277">
            <v>58</v>
          </cell>
          <cell r="AA277">
            <v>9686.4864864864867</v>
          </cell>
          <cell r="AB277">
            <v>1.5333333333333332</v>
          </cell>
          <cell r="AC277">
            <v>2.9666666666666668</v>
          </cell>
          <cell r="AD277">
            <v>55</v>
          </cell>
          <cell r="AE277">
            <v>61</v>
          </cell>
          <cell r="AF277">
            <v>10032.432432432432</v>
          </cell>
          <cell r="AG277">
            <v>0</v>
          </cell>
          <cell r="AI277">
            <v>1059.3604074074074</v>
          </cell>
          <cell r="AJ277">
            <v>1.1177311658555555</v>
          </cell>
          <cell r="AK277">
            <v>11.21356239906979</v>
          </cell>
          <cell r="AL277">
            <v>362.64660798591706</v>
          </cell>
          <cell r="AM277">
            <v>11.21356239906979</v>
          </cell>
          <cell r="AN277">
            <v>362.64660798591706</v>
          </cell>
          <cell r="AO277">
            <v>226.38000000000002</v>
          </cell>
          <cell r="AP277">
            <v>7</v>
          </cell>
          <cell r="AQ277">
            <v>420.42000000000007</v>
          </cell>
          <cell r="AR277">
            <v>13</v>
          </cell>
          <cell r="AU277" t="str">
            <v>A</v>
          </cell>
        </row>
        <row r="278">
          <cell r="D278">
            <v>807930</v>
          </cell>
          <cell r="E278" t="str">
            <v>อ้อยตอ 2</v>
          </cell>
          <cell r="F278" t="str">
            <v>อ้อยตอ</v>
          </cell>
          <cell r="G278">
            <v>9.5299999999999994</v>
          </cell>
          <cell r="H278">
            <v>242920</v>
          </cell>
          <cell r="I278" t="str">
            <v>KK-3</v>
          </cell>
          <cell r="J278" t="str">
            <v>เหนียว</v>
          </cell>
          <cell r="K278">
            <v>1.85</v>
          </cell>
          <cell r="L278">
            <v>6.666666666666667</v>
          </cell>
          <cell r="M278">
            <v>1.2</v>
          </cell>
          <cell r="N278">
            <v>2.9</v>
          </cell>
          <cell r="O278">
            <v>50</v>
          </cell>
          <cell r="P278">
            <v>55</v>
          </cell>
          <cell r="Q278">
            <v>9081.0810810810817</v>
          </cell>
          <cell r="R278">
            <v>1.2</v>
          </cell>
          <cell r="S278">
            <v>2.8</v>
          </cell>
          <cell r="T278">
            <v>43</v>
          </cell>
          <cell r="U278">
            <v>45</v>
          </cell>
          <cell r="V278">
            <v>7610.8108108108108</v>
          </cell>
          <cell r="W278">
            <v>1.1000000000000001</v>
          </cell>
          <cell r="X278">
            <v>2.8</v>
          </cell>
          <cell r="Y278">
            <v>53</v>
          </cell>
          <cell r="Z278">
            <v>57</v>
          </cell>
          <cell r="AA278">
            <v>9513.5135135135133</v>
          </cell>
          <cell r="AB278">
            <v>1.1666666666666667</v>
          </cell>
          <cell r="AC278">
            <v>2.8333333333333335</v>
          </cell>
          <cell r="AD278">
            <v>48.666666666666664</v>
          </cell>
          <cell r="AE278">
            <v>52.333333333333336</v>
          </cell>
          <cell r="AF278">
            <v>8735.135135135135</v>
          </cell>
          <cell r="AG278">
            <v>0</v>
          </cell>
          <cell r="AI278">
            <v>735.21064814814827</v>
          </cell>
          <cell r="AJ278">
            <v>0.77572075486111125</v>
          </cell>
          <cell r="AK278">
            <v>6.7760256208408416</v>
          </cell>
          <cell r="AL278">
            <v>64.575524166613221</v>
          </cell>
          <cell r="AM278">
            <v>6.7760256208408416</v>
          </cell>
          <cell r="AN278">
            <v>64.575524166613221</v>
          </cell>
          <cell r="AO278">
            <v>28.589999999999996</v>
          </cell>
          <cell r="AP278">
            <v>3</v>
          </cell>
          <cell r="AQ278">
            <v>66.709999999999994</v>
          </cell>
          <cell r="AR278">
            <v>7</v>
          </cell>
          <cell r="AU278" t="str">
            <v>D</v>
          </cell>
        </row>
        <row r="279">
          <cell r="D279" t="str">
            <v>807931/2</v>
          </cell>
          <cell r="E279" t="str">
            <v>อ้อยน้ำราด</v>
          </cell>
          <cell r="F279" t="str">
            <v>อ้อยปลูก</v>
          </cell>
          <cell r="G279">
            <v>5.03</v>
          </cell>
          <cell r="H279">
            <v>242934</v>
          </cell>
          <cell r="I279" t="str">
            <v>PK-3</v>
          </cell>
          <cell r="J279" t="str">
            <v>เหนียว</v>
          </cell>
          <cell r="K279">
            <v>1.85</v>
          </cell>
          <cell r="L279">
            <v>6.2</v>
          </cell>
          <cell r="M279">
            <v>1</v>
          </cell>
          <cell r="N279">
            <v>2.5</v>
          </cell>
          <cell r="O279">
            <v>40</v>
          </cell>
          <cell r="P279">
            <v>46</v>
          </cell>
          <cell r="Q279">
            <v>7437.8378378378375</v>
          </cell>
          <cell r="R279">
            <v>1</v>
          </cell>
          <cell r="S279">
            <v>2.5</v>
          </cell>
          <cell r="T279">
            <v>40</v>
          </cell>
          <cell r="U279">
            <v>41</v>
          </cell>
          <cell r="V279">
            <v>7005.405405405405</v>
          </cell>
          <cell r="W279">
            <v>1</v>
          </cell>
          <cell r="X279">
            <v>2.5</v>
          </cell>
          <cell r="Y279">
            <v>38</v>
          </cell>
          <cell r="Z279">
            <v>40</v>
          </cell>
          <cell r="AA279">
            <v>6745.9459459459458</v>
          </cell>
          <cell r="AB279">
            <v>1</v>
          </cell>
          <cell r="AC279">
            <v>2.5</v>
          </cell>
          <cell r="AD279">
            <v>39.333333333333336</v>
          </cell>
          <cell r="AE279">
            <v>42.333333333333336</v>
          </cell>
          <cell r="AF279">
            <v>7063.0630630630631</v>
          </cell>
          <cell r="AG279">
            <v>0</v>
          </cell>
          <cell r="AI279">
            <v>490.625</v>
          </cell>
          <cell r="AJ279">
            <v>0.54096312499999999</v>
          </cell>
          <cell r="AK279">
            <v>3.8208566666666668</v>
          </cell>
          <cell r="AL279">
            <v>19.218909033333336</v>
          </cell>
          <cell r="AM279">
            <v>3.8208566666666668</v>
          </cell>
          <cell r="AN279">
            <v>19.218909033333336</v>
          </cell>
          <cell r="AO279">
            <v>20.12</v>
          </cell>
          <cell r="AP279">
            <v>4</v>
          </cell>
          <cell r="AQ279">
            <v>55.330000000000005</v>
          </cell>
          <cell r="AR279">
            <v>11</v>
          </cell>
          <cell r="AU279" t="str">
            <v>C</v>
          </cell>
        </row>
        <row r="280">
          <cell r="D280">
            <v>807933</v>
          </cell>
          <cell r="E280" t="str">
            <v>อ้อยน้ำราด</v>
          </cell>
          <cell r="F280" t="str">
            <v>อ้อยปลูก</v>
          </cell>
          <cell r="G280">
            <v>18.23</v>
          </cell>
          <cell r="H280">
            <v>242933</v>
          </cell>
          <cell r="I280" t="str">
            <v>KK-3</v>
          </cell>
          <cell r="J280" t="str">
            <v>เหนียว</v>
          </cell>
          <cell r="K280">
            <v>1.85</v>
          </cell>
          <cell r="L280">
            <v>6.2333333333333334</v>
          </cell>
          <cell r="M280">
            <v>1.4</v>
          </cell>
          <cell r="N280">
            <v>3</v>
          </cell>
          <cell r="O280">
            <v>60</v>
          </cell>
          <cell r="P280">
            <v>58</v>
          </cell>
          <cell r="Q280">
            <v>10205.405405405405</v>
          </cell>
          <cell r="R280">
            <v>1.4</v>
          </cell>
          <cell r="S280">
            <v>3</v>
          </cell>
          <cell r="T280">
            <v>61</v>
          </cell>
          <cell r="U280">
            <v>59</v>
          </cell>
          <cell r="V280">
            <v>10378.378378378378</v>
          </cell>
          <cell r="W280">
            <v>1.4</v>
          </cell>
          <cell r="X280">
            <v>3</v>
          </cell>
          <cell r="Y280">
            <v>60</v>
          </cell>
          <cell r="Z280">
            <v>55</v>
          </cell>
          <cell r="AA280">
            <v>9945.9459459459467</v>
          </cell>
          <cell r="AB280">
            <v>1.3999999999999997</v>
          </cell>
          <cell r="AC280">
            <v>3</v>
          </cell>
          <cell r="AD280">
            <v>60.333333333333336</v>
          </cell>
          <cell r="AE280">
            <v>57.333333333333336</v>
          </cell>
          <cell r="AF280">
            <v>10176.576576576577</v>
          </cell>
          <cell r="AG280">
            <v>0</v>
          </cell>
          <cell r="AI280">
            <v>989.09999999999991</v>
          </cell>
          <cell r="AJ280">
            <v>1.0435994099999999</v>
          </cell>
          <cell r="AK280">
            <v>10.620269311135134</v>
          </cell>
          <cell r="AL280">
            <v>193.60750954199349</v>
          </cell>
          <cell r="AM280">
            <v>10.620269311135134</v>
          </cell>
          <cell r="AN280">
            <v>193.60750954199349</v>
          </cell>
          <cell r="AO280">
            <v>91.15</v>
          </cell>
          <cell r="AP280">
            <v>5</v>
          </cell>
          <cell r="AQ280">
            <v>218.76</v>
          </cell>
          <cell r="AR280">
            <v>12</v>
          </cell>
          <cell r="AU280" t="str">
            <v>C</v>
          </cell>
        </row>
        <row r="281">
          <cell r="D281">
            <v>807934</v>
          </cell>
          <cell r="E281" t="str">
            <v>อ้อยตุลาคม</v>
          </cell>
          <cell r="F281" t="str">
            <v>อ้อยปลูก</v>
          </cell>
          <cell r="G281">
            <v>18.010000000000002</v>
          </cell>
          <cell r="H281">
            <v>242876</v>
          </cell>
          <cell r="I281" t="str">
            <v>PK-3</v>
          </cell>
          <cell r="J281" t="str">
            <v>เหนียว</v>
          </cell>
          <cell r="K281">
            <v>1.85</v>
          </cell>
          <cell r="L281">
            <v>8.1333333333333329</v>
          </cell>
          <cell r="M281">
            <v>1.5</v>
          </cell>
          <cell r="N281">
            <v>3.2</v>
          </cell>
          <cell r="O281">
            <v>61</v>
          </cell>
          <cell r="P281">
            <v>59</v>
          </cell>
          <cell r="Q281">
            <v>10378.378378378378</v>
          </cell>
          <cell r="R281">
            <v>1.6</v>
          </cell>
          <cell r="S281">
            <v>3</v>
          </cell>
          <cell r="T281">
            <v>57</v>
          </cell>
          <cell r="U281">
            <v>56</v>
          </cell>
          <cell r="V281">
            <v>9772.9729729729734</v>
          </cell>
          <cell r="W281">
            <v>1.7</v>
          </cell>
          <cell r="X281">
            <v>3.3</v>
          </cell>
          <cell r="Y281">
            <v>59</v>
          </cell>
          <cell r="Z281">
            <v>60</v>
          </cell>
          <cell r="AA281">
            <v>10291.891891891892</v>
          </cell>
          <cell r="AB281">
            <v>1.5999999999999999</v>
          </cell>
          <cell r="AC281">
            <v>3.1666666666666665</v>
          </cell>
          <cell r="AD281">
            <v>59</v>
          </cell>
          <cell r="AE281">
            <v>58.333333333333336</v>
          </cell>
          <cell r="AF281">
            <v>10147.74774774775</v>
          </cell>
          <cell r="AG281">
            <v>0</v>
          </cell>
          <cell r="AI281">
            <v>1259.4888888888888</v>
          </cell>
          <cell r="AJ281">
            <v>1.3887124488888889</v>
          </cell>
          <cell r="AK281">
            <v>14.092303625481483</v>
          </cell>
          <cell r="AL281">
            <v>253.80238829492154</v>
          </cell>
          <cell r="AM281">
            <v>14.092303625481483</v>
          </cell>
          <cell r="AN281">
            <v>253.80238829492154</v>
          </cell>
          <cell r="AO281">
            <v>144.08000000000001</v>
          </cell>
          <cell r="AP281">
            <v>8</v>
          </cell>
          <cell r="AQ281">
            <v>270.15000000000003</v>
          </cell>
          <cell r="AR281">
            <v>15</v>
          </cell>
          <cell r="AU281" t="str">
            <v>B</v>
          </cell>
        </row>
        <row r="282">
          <cell r="D282">
            <v>807935</v>
          </cell>
          <cell r="E282" t="str">
            <v>อ้อยตอ 1</v>
          </cell>
          <cell r="F282" t="str">
            <v>อ้อยตอ</v>
          </cell>
          <cell r="G282">
            <v>20.79</v>
          </cell>
          <cell r="H282">
            <v>242920</v>
          </cell>
          <cell r="I282" t="str">
            <v>KK-3</v>
          </cell>
          <cell r="J282" t="str">
            <v>เหนียว</v>
          </cell>
          <cell r="K282">
            <v>1.85</v>
          </cell>
          <cell r="L282">
            <v>6.666666666666667</v>
          </cell>
          <cell r="M282">
            <v>1.2</v>
          </cell>
          <cell r="N282">
            <v>2.7</v>
          </cell>
          <cell r="O282">
            <v>41</v>
          </cell>
          <cell r="P282">
            <v>42</v>
          </cell>
          <cell r="Q282">
            <v>7178.3783783783783</v>
          </cell>
          <cell r="R282">
            <v>1.2</v>
          </cell>
          <cell r="S282">
            <v>2.5</v>
          </cell>
          <cell r="T282">
            <v>40</v>
          </cell>
          <cell r="U282">
            <v>46</v>
          </cell>
          <cell r="V282">
            <v>7437.8378378378375</v>
          </cell>
          <cell r="W282">
            <v>1.1000000000000001</v>
          </cell>
          <cell r="X282">
            <v>2.9</v>
          </cell>
          <cell r="Y282">
            <v>47</v>
          </cell>
          <cell r="Z282">
            <v>46</v>
          </cell>
          <cell r="AA282">
            <v>8043.2432432432433</v>
          </cell>
          <cell r="AB282">
            <v>1.1666666666666667</v>
          </cell>
          <cell r="AC282">
            <v>2.6999999999999997</v>
          </cell>
          <cell r="AD282">
            <v>42.666666666666664</v>
          </cell>
          <cell r="AE282">
            <v>44.666666666666664</v>
          </cell>
          <cell r="AF282">
            <v>7553.1531531531537</v>
          </cell>
          <cell r="AG282">
            <v>0</v>
          </cell>
          <cell r="AI282">
            <v>667.64249999999993</v>
          </cell>
          <cell r="AJ282">
            <v>0.71464453199999989</v>
          </cell>
          <cell r="AK282">
            <v>5.3978196002594583</v>
          </cell>
          <cell r="AL282">
            <v>112.22066948939413</v>
          </cell>
          <cell r="AM282">
            <v>5.3978196002594583</v>
          </cell>
          <cell r="AN282">
            <v>112.22066948939413</v>
          </cell>
          <cell r="AO282">
            <v>103.94999999999999</v>
          </cell>
          <cell r="AP282">
            <v>5</v>
          </cell>
          <cell r="AQ282">
            <v>207.89999999999998</v>
          </cell>
          <cell r="AR282">
            <v>10</v>
          </cell>
          <cell r="AU282" t="str">
            <v>B</v>
          </cell>
        </row>
        <row r="283">
          <cell r="D283">
            <v>807939</v>
          </cell>
          <cell r="E283" t="str">
            <v>อ้อยตอ 4</v>
          </cell>
          <cell r="F283" t="str">
            <v>อ้อยตอ</v>
          </cell>
          <cell r="G283">
            <v>12.59</v>
          </cell>
          <cell r="H283">
            <v>242930</v>
          </cell>
          <cell r="I283" t="str">
            <v>KK-3</v>
          </cell>
          <cell r="J283" t="str">
            <v>เหนียว</v>
          </cell>
          <cell r="K283">
            <v>1.85</v>
          </cell>
          <cell r="L283">
            <v>6.333333333333333</v>
          </cell>
          <cell r="M283">
            <v>1.2</v>
          </cell>
          <cell r="N283">
            <v>2.8</v>
          </cell>
          <cell r="O283">
            <v>40</v>
          </cell>
          <cell r="P283">
            <v>57</v>
          </cell>
          <cell r="Q283">
            <v>8389.1891891891901</v>
          </cell>
          <cell r="R283">
            <v>1.1000000000000001</v>
          </cell>
          <cell r="S283">
            <v>2.7</v>
          </cell>
          <cell r="T283">
            <v>50</v>
          </cell>
          <cell r="U283">
            <v>42</v>
          </cell>
          <cell r="V283">
            <v>7956.7567567567567</v>
          </cell>
          <cell r="W283">
            <v>1.1000000000000001</v>
          </cell>
          <cell r="X283">
            <v>2.5</v>
          </cell>
          <cell r="Y283">
            <v>48</v>
          </cell>
          <cell r="Z283">
            <v>50</v>
          </cell>
          <cell r="AA283">
            <v>8475.6756756756749</v>
          </cell>
          <cell r="AB283">
            <v>1.1333333333333333</v>
          </cell>
          <cell r="AC283">
            <v>2.6666666666666665</v>
          </cell>
          <cell r="AD283">
            <v>46</v>
          </cell>
          <cell r="AE283">
            <v>49.666666666666664</v>
          </cell>
          <cell r="AF283">
            <v>8273.8738738738739</v>
          </cell>
          <cell r="AG283">
            <v>0</v>
          </cell>
          <cell r="AI283">
            <v>632.6518518518518</v>
          </cell>
          <cell r="AJ283">
            <v>0.67719054222222219</v>
          </cell>
          <cell r="AK283">
            <v>5.6029891349269265</v>
          </cell>
          <cell r="AL283">
            <v>70.541633208730005</v>
          </cell>
          <cell r="AM283">
            <v>5.6029891349269265</v>
          </cell>
          <cell r="AN283">
            <v>70.541633208730005</v>
          </cell>
          <cell r="AO283">
            <v>50.36</v>
          </cell>
          <cell r="AP283">
            <v>4</v>
          </cell>
          <cell r="AQ283">
            <v>88.13</v>
          </cell>
          <cell r="AR283">
            <v>7</v>
          </cell>
          <cell r="AU283" t="str">
            <v>D</v>
          </cell>
        </row>
        <row r="284">
          <cell r="D284">
            <v>807940</v>
          </cell>
          <cell r="E284" t="str">
            <v>อ้อยตอ 4</v>
          </cell>
          <cell r="F284" t="str">
            <v>อ้อยตอ</v>
          </cell>
          <cell r="G284">
            <v>26.31</v>
          </cell>
          <cell r="H284">
            <v>242930</v>
          </cell>
          <cell r="I284" t="str">
            <v>KK-3</v>
          </cell>
          <cell r="J284" t="str">
            <v>เหนียว</v>
          </cell>
          <cell r="K284">
            <v>1.85</v>
          </cell>
          <cell r="L284">
            <v>6.333333333333333</v>
          </cell>
          <cell r="M284">
            <v>1.1000000000000001</v>
          </cell>
          <cell r="N284">
            <v>2.5</v>
          </cell>
          <cell r="O284">
            <v>57</v>
          </cell>
          <cell r="P284">
            <v>60</v>
          </cell>
          <cell r="Q284">
            <v>10118.918918918918</v>
          </cell>
          <cell r="R284">
            <v>1.1000000000000001</v>
          </cell>
          <cell r="S284">
            <v>2.5</v>
          </cell>
          <cell r="T284">
            <v>57</v>
          </cell>
          <cell r="U284">
            <v>45</v>
          </cell>
          <cell r="V284">
            <v>8821.6216216216217</v>
          </cell>
          <cell r="W284">
            <v>1.1000000000000001</v>
          </cell>
          <cell r="X284">
            <v>2.5</v>
          </cell>
          <cell r="Y284">
            <v>59</v>
          </cell>
          <cell r="Z284">
            <v>54</v>
          </cell>
          <cell r="AA284">
            <v>9772.9729729729734</v>
          </cell>
          <cell r="AB284">
            <v>1.1000000000000001</v>
          </cell>
          <cell r="AC284">
            <v>2.5</v>
          </cell>
          <cell r="AD284">
            <v>57.666666666666664</v>
          </cell>
          <cell r="AE284">
            <v>53</v>
          </cell>
          <cell r="AF284">
            <v>9571.1711711711705</v>
          </cell>
          <cell r="AG284">
            <v>0</v>
          </cell>
          <cell r="AI284">
            <v>539.68750000000011</v>
          </cell>
          <cell r="AJ284">
            <v>0.57768150000000018</v>
          </cell>
          <cell r="AK284">
            <v>5.5290885189189201</v>
          </cell>
          <cell r="AL284">
            <v>145.47031893275678</v>
          </cell>
          <cell r="AM284">
            <v>5.5290885189189201</v>
          </cell>
          <cell r="AN284">
            <v>145.47031893275678</v>
          </cell>
          <cell r="AO284">
            <v>105.24</v>
          </cell>
          <cell r="AP284">
            <v>4</v>
          </cell>
          <cell r="AQ284">
            <v>184.17</v>
          </cell>
          <cell r="AR284">
            <v>7</v>
          </cell>
          <cell r="AU284" t="str">
            <v>D</v>
          </cell>
        </row>
        <row r="285">
          <cell r="D285">
            <v>807945</v>
          </cell>
          <cell r="E285" t="str">
            <v>อ้อยตุลาคม</v>
          </cell>
          <cell r="F285" t="str">
            <v>อ้อยปลูก</v>
          </cell>
          <cell r="G285">
            <v>12</v>
          </cell>
          <cell r="H285">
            <v>242877</v>
          </cell>
          <cell r="I285" t="str">
            <v>PK-3</v>
          </cell>
          <cell r="J285" t="str">
            <v>เหนียว</v>
          </cell>
          <cell r="K285">
            <v>1.85</v>
          </cell>
          <cell r="L285">
            <v>8.1</v>
          </cell>
          <cell r="M285">
            <v>1.5</v>
          </cell>
          <cell r="N285">
            <v>3.1</v>
          </cell>
          <cell r="O285">
            <v>50</v>
          </cell>
          <cell r="P285">
            <v>51</v>
          </cell>
          <cell r="Q285">
            <v>8735.135135135135</v>
          </cell>
          <cell r="R285">
            <v>1.5</v>
          </cell>
          <cell r="S285">
            <v>3</v>
          </cell>
          <cell r="T285">
            <v>48</v>
          </cell>
          <cell r="U285">
            <v>50</v>
          </cell>
          <cell r="V285">
            <v>8475.6756756756749</v>
          </cell>
          <cell r="W285">
            <v>1.5</v>
          </cell>
          <cell r="X285">
            <v>2.9</v>
          </cell>
          <cell r="Y285">
            <v>51</v>
          </cell>
          <cell r="Z285">
            <v>49</v>
          </cell>
          <cell r="AA285">
            <v>8648.6486486486483</v>
          </cell>
          <cell r="AB285">
            <v>1.5</v>
          </cell>
          <cell r="AC285">
            <v>3</v>
          </cell>
          <cell r="AD285">
            <v>49.666666666666664</v>
          </cell>
          <cell r="AE285">
            <v>50</v>
          </cell>
          <cell r="AF285">
            <v>8619.8198198198206</v>
          </cell>
          <cell r="AG285">
            <v>0</v>
          </cell>
          <cell r="AI285">
            <v>1059.75</v>
          </cell>
          <cell r="AJ285">
            <v>1.1684803500000001</v>
          </cell>
          <cell r="AK285">
            <v>10.072090080000002</v>
          </cell>
          <cell r="AL285">
            <v>120.86508096000003</v>
          </cell>
          <cell r="AM285">
            <v>10.072090080000002</v>
          </cell>
          <cell r="AN285">
            <v>120.86508096000003</v>
          </cell>
          <cell r="AO285">
            <v>84</v>
          </cell>
          <cell r="AP285">
            <v>7</v>
          </cell>
          <cell r="AQ285">
            <v>168</v>
          </cell>
          <cell r="AR285">
            <v>14</v>
          </cell>
          <cell r="AU285" t="str">
            <v>B</v>
          </cell>
        </row>
        <row r="286">
          <cell r="D286">
            <v>807946</v>
          </cell>
          <cell r="E286" t="str">
            <v>อ้อยตอ 1</v>
          </cell>
          <cell r="F286" t="str">
            <v>อ้อยตอ</v>
          </cell>
          <cell r="G286">
            <v>26.4</v>
          </cell>
          <cell r="H286">
            <v>242911</v>
          </cell>
          <cell r="I286" t="str">
            <v>KK-3/PK3</v>
          </cell>
          <cell r="J286" t="str">
            <v>เหนียว</v>
          </cell>
          <cell r="K286">
            <v>1.85</v>
          </cell>
          <cell r="L286">
            <v>6.9666666666666668</v>
          </cell>
          <cell r="M286">
            <v>1.2</v>
          </cell>
          <cell r="N286">
            <v>3</v>
          </cell>
          <cell r="O286">
            <v>41</v>
          </cell>
          <cell r="P286">
            <v>45</v>
          </cell>
          <cell r="Q286">
            <v>7437.8378378378375</v>
          </cell>
          <cell r="R286">
            <v>1.2</v>
          </cell>
          <cell r="S286">
            <v>3</v>
          </cell>
          <cell r="T286">
            <v>46</v>
          </cell>
          <cell r="U286">
            <v>53</v>
          </cell>
          <cell r="V286">
            <v>8562.1621621621616</v>
          </cell>
          <cell r="W286">
            <v>1.3</v>
          </cell>
          <cell r="X286">
            <v>3.1</v>
          </cell>
          <cell r="Y286">
            <v>46</v>
          </cell>
          <cell r="Z286">
            <v>49</v>
          </cell>
          <cell r="AA286">
            <v>8216.2162162162167</v>
          </cell>
          <cell r="AB286">
            <v>1.2333333333333334</v>
          </cell>
          <cell r="AC286">
            <v>3.0333333333333332</v>
          </cell>
          <cell r="AD286">
            <v>44.333333333333336</v>
          </cell>
          <cell r="AE286">
            <v>49</v>
          </cell>
          <cell r="AF286">
            <v>8072.0720720720719</v>
          </cell>
          <cell r="AG286">
            <v>0</v>
          </cell>
          <cell r="AI286">
            <v>890.82090740740739</v>
          </cell>
          <cell r="AJ286">
            <v>0.98221913250740733</v>
          </cell>
          <cell r="AK286">
            <v>7.9285436281679003</v>
          </cell>
          <cell r="AL286">
            <v>209.31355178363256</v>
          </cell>
          <cell r="AM286">
            <v>7.9285436281679003</v>
          </cell>
          <cell r="AN286">
            <v>209.31355178363256</v>
          </cell>
          <cell r="AO286">
            <v>105.6</v>
          </cell>
          <cell r="AP286">
            <v>4</v>
          </cell>
          <cell r="AQ286">
            <v>264</v>
          </cell>
          <cell r="AR286">
            <v>10</v>
          </cell>
          <cell r="AU286" t="str">
            <v>B</v>
          </cell>
        </row>
        <row r="287">
          <cell r="D287">
            <v>807947</v>
          </cell>
          <cell r="E287" t="str">
            <v>อ้อยตอ 1</v>
          </cell>
          <cell r="F287" t="str">
            <v>อ้อยตอ</v>
          </cell>
          <cell r="G287">
            <v>30.73</v>
          </cell>
          <cell r="H287">
            <v>242875</v>
          </cell>
          <cell r="I287" t="str">
            <v>PK-3</v>
          </cell>
          <cell r="J287" t="str">
            <v>เหนียว</v>
          </cell>
          <cell r="K287">
            <v>1.85</v>
          </cell>
          <cell r="L287">
            <v>8.1666666666666661</v>
          </cell>
          <cell r="M287">
            <v>1.1000000000000001</v>
          </cell>
          <cell r="N287">
            <v>3.1</v>
          </cell>
          <cell r="O287">
            <v>56</v>
          </cell>
          <cell r="P287">
            <v>56</v>
          </cell>
          <cell r="Q287">
            <v>9686.4864864864867</v>
          </cell>
          <cell r="R287">
            <v>1.2</v>
          </cell>
          <cell r="S287">
            <v>3.1</v>
          </cell>
          <cell r="T287">
            <v>42</v>
          </cell>
          <cell r="U287">
            <v>55</v>
          </cell>
          <cell r="V287">
            <v>8389.1891891891901</v>
          </cell>
          <cell r="W287">
            <v>1.1000000000000001</v>
          </cell>
          <cell r="X287">
            <v>3</v>
          </cell>
          <cell r="Y287">
            <v>55</v>
          </cell>
          <cell r="Z287">
            <v>53</v>
          </cell>
          <cell r="AA287">
            <v>9340.54054054054</v>
          </cell>
          <cell r="AB287">
            <v>1.1333333333333333</v>
          </cell>
          <cell r="AC287">
            <v>3.0666666666666664</v>
          </cell>
          <cell r="AD287">
            <v>51</v>
          </cell>
          <cell r="AE287">
            <v>54.666666666666664</v>
          </cell>
          <cell r="AF287">
            <v>9138.7387387387389</v>
          </cell>
          <cell r="AG287">
            <v>0</v>
          </cell>
          <cell r="AI287">
            <v>836.68207407407397</v>
          </cell>
          <cell r="AJ287">
            <v>0.92252565487407401</v>
          </cell>
          <cell r="AK287">
            <v>8.4307209396780234</v>
          </cell>
          <cell r="AL287">
            <v>259.07605447630567</v>
          </cell>
          <cell r="AM287">
            <v>8.4307209396780234</v>
          </cell>
          <cell r="AN287">
            <v>259.07605447630567</v>
          </cell>
          <cell r="AO287">
            <v>92.19</v>
          </cell>
          <cell r="AP287">
            <v>3</v>
          </cell>
          <cell r="AQ287">
            <v>307.3</v>
          </cell>
          <cell r="AR287">
            <v>10</v>
          </cell>
          <cell r="AU287" t="str">
            <v>B</v>
          </cell>
        </row>
        <row r="288">
          <cell r="D288">
            <v>807949</v>
          </cell>
          <cell r="E288" t="str">
            <v>อ้อยตอ 2</v>
          </cell>
          <cell r="F288" t="str">
            <v>อ้อยตอ</v>
          </cell>
          <cell r="G288">
            <v>6.1</v>
          </cell>
          <cell r="H288">
            <v>242933</v>
          </cell>
          <cell r="I288" t="str">
            <v>KK-3</v>
          </cell>
          <cell r="J288" t="str">
            <v>เหนียว</v>
          </cell>
          <cell r="K288">
            <v>1.85</v>
          </cell>
          <cell r="L288">
            <v>6.2333333333333334</v>
          </cell>
          <cell r="M288">
            <v>1.1000000000000001</v>
          </cell>
          <cell r="N288">
            <v>2.7</v>
          </cell>
          <cell r="O288">
            <v>34</v>
          </cell>
          <cell r="P288">
            <v>38</v>
          </cell>
          <cell r="Q288">
            <v>6227.0270270270266</v>
          </cell>
          <cell r="R288">
            <v>1.1000000000000001</v>
          </cell>
          <cell r="S288">
            <v>2.5</v>
          </cell>
          <cell r="T288">
            <v>32</v>
          </cell>
          <cell r="U288">
            <v>34</v>
          </cell>
          <cell r="V288">
            <v>5708.1081081081084</v>
          </cell>
          <cell r="W288">
            <v>1.1000000000000001</v>
          </cell>
          <cell r="X288">
            <v>2.9</v>
          </cell>
          <cell r="Y288">
            <v>42</v>
          </cell>
          <cell r="Z288">
            <v>40</v>
          </cell>
          <cell r="AA288">
            <v>7091.8918918918916</v>
          </cell>
          <cell r="AB288">
            <v>1.1000000000000001</v>
          </cell>
          <cell r="AC288">
            <v>2.6999999999999997</v>
          </cell>
          <cell r="AD288">
            <v>36</v>
          </cell>
          <cell r="AE288">
            <v>37.333333333333336</v>
          </cell>
          <cell r="AF288">
            <v>6342.3423423423419</v>
          </cell>
          <cell r="AG288">
            <v>0</v>
          </cell>
          <cell r="AI288">
            <v>629.49149999999997</v>
          </cell>
          <cell r="AJ288">
            <v>0.67380770159999992</v>
          </cell>
          <cell r="AK288">
            <v>4.2735191164540529</v>
          </cell>
          <cell r="AL288">
            <v>26.068466610369722</v>
          </cell>
          <cell r="AM288">
            <v>4.2735191164540529</v>
          </cell>
          <cell r="AN288">
            <v>26.068466610369722</v>
          </cell>
          <cell r="AO288">
            <v>18.299999999999997</v>
          </cell>
          <cell r="AP288">
            <v>3</v>
          </cell>
          <cell r="AQ288">
            <v>36.599999999999994</v>
          </cell>
          <cell r="AR288">
            <v>6</v>
          </cell>
          <cell r="AU288" t="str">
            <v>D</v>
          </cell>
        </row>
        <row r="289">
          <cell r="D289">
            <v>117</v>
          </cell>
          <cell r="E289" t="str">
            <v>อ้อยตุลาคม</v>
          </cell>
          <cell r="F289" t="str">
            <v>อ้อยปลูก</v>
          </cell>
          <cell r="G289">
            <v>24.64</v>
          </cell>
          <cell r="H289">
            <v>242841</v>
          </cell>
          <cell r="I289" t="str">
            <v>KK-3</v>
          </cell>
          <cell r="J289" t="str">
            <v xml:space="preserve">ทราย </v>
          </cell>
          <cell r="K289">
            <v>1.85</v>
          </cell>
          <cell r="L289">
            <v>9.3000000000000007</v>
          </cell>
          <cell r="M289">
            <v>1.6</v>
          </cell>
          <cell r="N289">
            <v>2.9</v>
          </cell>
          <cell r="O289">
            <v>50</v>
          </cell>
          <cell r="P289">
            <v>48</v>
          </cell>
          <cell r="Q289">
            <v>8475.6756756756749</v>
          </cell>
          <cell r="R289">
            <v>1.5</v>
          </cell>
          <cell r="S289">
            <v>3.2</v>
          </cell>
          <cell r="T289">
            <v>51</v>
          </cell>
          <cell r="U289">
            <v>52</v>
          </cell>
          <cell r="V289">
            <v>8908.1081081081084</v>
          </cell>
          <cell r="W289">
            <v>1.6</v>
          </cell>
          <cell r="X289">
            <v>3</v>
          </cell>
          <cell r="Y289">
            <v>45</v>
          </cell>
          <cell r="Z289">
            <v>43</v>
          </cell>
          <cell r="AA289">
            <v>7610.8108108108108</v>
          </cell>
          <cell r="AB289">
            <v>1.5666666666666667</v>
          </cell>
          <cell r="AC289">
            <v>3.0333333333333332</v>
          </cell>
          <cell r="AD289">
            <v>48.666666666666664</v>
          </cell>
          <cell r="AE289">
            <v>47.666666666666664</v>
          </cell>
          <cell r="AF289">
            <v>8331.5315315315311</v>
          </cell>
          <cell r="AG289">
            <v>0</v>
          </cell>
          <cell r="AI289">
            <v>1131.5833148148147</v>
          </cell>
          <cell r="AJ289">
            <v>1.2476837629148148</v>
          </cell>
          <cell r="AK289">
            <v>10.39511661210469</v>
          </cell>
          <cell r="AL289">
            <v>256.13567332225955</v>
          </cell>
          <cell r="AM289">
            <v>10.39511661210469</v>
          </cell>
          <cell r="AN289">
            <v>256.13567332225955</v>
          </cell>
          <cell r="AO289">
            <v>123.2</v>
          </cell>
          <cell r="AP289">
            <v>5</v>
          </cell>
          <cell r="AQ289">
            <v>246.4</v>
          </cell>
          <cell r="AR289">
            <v>10</v>
          </cell>
          <cell r="AU289" t="str">
            <v>C</v>
          </cell>
        </row>
        <row r="290">
          <cell r="D290">
            <v>118</v>
          </cell>
          <cell r="E290" t="str">
            <v>อ้อยตอ 1</v>
          </cell>
          <cell r="F290" t="str">
            <v>อ้อยตอ</v>
          </cell>
          <cell r="G290">
            <v>31.96</v>
          </cell>
          <cell r="H290">
            <v>242904</v>
          </cell>
          <cell r="I290" t="str">
            <v>KK-3</v>
          </cell>
          <cell r="J290" t="str">
            <v xml:space="preserve">ทราย </v>
          </cell>
          <cell r="K290">
            <v>1.65</v>
          </cell>
          <cell r="L290">
            <v>7.2</v>
          </cell>
          <cell r="M290">
            <v>1</v>
          </cell>
          <cell r="N290">
            <v>2.5</v>
          </cell>
          <cell r="O290">
            <v>52</v>
          </cell>
          <cell r="P290">
            <v>50</v>
          </cell>
          <cell r="Q290">
            <v>9890.9090909090901</v>
          </cell>
          <cell r="R290">
            <v>0.9</v>
          </cell>
          <cell r="S290">
            <v>3</v>
          </cell>
          <cell r="T290">
            <v>31</v>
          </cell>
          <cell r="U290">
            <v>35</v>
          </cell>
          <cell r="V290">
            <v>6400</v>
          </cell>
          <cell r="W290">
            <v>0.9</v>
          </cell>
          <cell r="X290">
            <v>2.8</v>
          </cell>
          <cell r="Y290">
            <v>32</v>
          </cell>
          <cell r="Z290">
            <v>31</v>
          </cell>
          <cell r="AA290">
            <v>6109.090909090909</v>
          </cell>
          <cell r="AB290">
            <v>0.93333333333333324</v>
          </cell>
          <cell r="AC290">
            <v>2.7666666666666671</v>
          </cell>
          <cell r="AD290">
            <v>38.333333333333336</v>
          </cell>
          <cell r="AE290">
            <v>38.666666666666664</v>
          </cell>
          <cell r="AF290">
            <v>7466.666666666667</v>
          </cell>
          <cell r="AG290">
            <v>0</v>
          </cell>
          <cell r="AI290">
            <v>560.81562962962971</v>
          </cell>
          <cell r="AJ290">
            <v>0.61835531322962967</v>
          </cell>
          <cell r="AK290">
            <v>4.6170530054479011</v>
          </cell>
          <cell r="AL290">
            <v>147.56101405411493</v>
          </cell>
          <cell r="AM290">
            <v>4.6170530054479011</v>
          </cell>
          <cell r="AN290">
            <v>147.56101405411493</v>
          </cell>
          <cell r="AO290">
            <v>95.88</v>
          </cell>
          <cell r="AP290">
            <v>3</v>
          </cell>
          <cell r="AQ290">
            <v>159.80000000000001</v>
          </cell>
          <cell r="AR290">
            <v>5</v>
          </cell>
          <cell r="AU290" t="str">
            <v>D</v>
          </cell>
        </row>
        <row r="291">
          <cell r="D291">
            <v>120</v>
          </cell>
          <cell r="E291" t="str">
            <v>อ้อยตุลาคม</v>
          </cell>
          <cell r="F291" t="str">
            <v>อ้อยปลูก</v>
          </cell>
          <cell r="G291">
            <v>70.45</v>
          </cell>
          <cell r="H291">
            <v>242881</v>
          </cell>
          <cell r="I291" t="str">
            <v>KK-3</v>
          </cell>
          <cell r="J291" t="str">
            <v xml:space="preserve">ทราย </v>
          </cell>
          <cell r="K291">
            <v>1.85</v>
          </cell>
          <cell r="L291">
            <v>7.9666666666666668</v>
          </cell>
          <cell r="M291">
            <v>1.5</v>
          </cell>
          <cell r="N291">
            <v>3</v>
          </cell>
          <cell r="O291">
            <v>55</v>
          </cell>
          <cell r="P291">
            <v>57</v>
          </cell>
          <cell r="Q291">
            <v>9686.4864864864867</v>
          </cell>
          <cell r="R291">
            <v>1.5</v>
          </cell>
          <cell r="S291">
            <v>3.2</v>
          </cell>
          <cell r="T291">
            <v>72</v>
          </cell>
          <cell r="U291">
            <v>68</v>
          </cell>
          <cell r="V291">
            <v>12108.108108108108</v>
          </cell>
          <cell r="W291">
            <v>1.5</v>
          </cell>
          <cell r="X291">
            <v>2.8</v>
          </cell>
          <cell r="Y291">
            <v>60</v>
          </cell>
          <cell r="Z291">
            <v>60</v>
          </cell>
          <cell r="AA291">
            <v>10378.378378378378</v>
          </cell>
          <cell r="AB291">
            <v>1.5</v>
          </cell>
          <cell r="AC291">
            <v>3</v>
          </cell>
          <cell r="AD291">
            <v>62.333333333333336</v>
          </cell>
          <cell r="AE291">
            <v>61.666666666666664</v>
          </cell>
          <cell r="AF291">
            <v>10724.324324324325</v>
          </cell>
          <cell r="AG291">
            <v>0</v>
          </cell>
          <cell r="AI291">
            <v>1059.75</v>
          </cell>
          <cell r="AJ291">
            <v>1.1684803500000001</v>
          </cell>
          <cell r="AK291">
            <v>12.531162240000002</v>
          </cell>
          <cell r="AL291">
            <v>882.82037980800021</v>
          </cell>
          <cell r="AM291">
            <v>12.531162240000002</v>
          </cell>
          <cell r="AN291">
            <v>882.82037980800021</v>
          </cell>
          <cell r="AO291">
            <v>493.15000000000003</v>
          </cell>
          <cell r="AP291">
            <v>7</v>
          </cell>
          <cell r="AQ291">
            <v>915.85</v>
          </cell>
          <cell r="AR291">
            <v>13</v>
          </cell>
          <cell r="AU291" t="str">
            <v>B</v>
          </cell>
        </row>
        <row r="292">
          <cell r="D292">
            <v>125</v>
          </cell>
          <cell r="E292" t="str">
            <v>อ้อยตุลาคม</v>
          </cell>
          <cell r="F292" t="str">
            <v>อ้อยปลูก</v>
          </cell>
          <cell r="G292">
            <v>8.66</v>
          </cell>
          <cell r="H292">
            <v>242883</v>
          </cell>
          <cell r="I292" t="str">
            <v>KK-3</v>
          </cell>
          <cell r="J292" t="str">
            <v xml:space="preserve">ทราย </v>
          </cell>
          <cell r="K292">
            <v>1.85</v>
          </cell>
          <cell r="L292">
            <v>7.9</v>
          </cell>
          <cell r="M292">
            <v>1.3</v>
          </cell>
          <cell r="N292">
            <v>2.7</v>
          </cell>
          <cell r="O292">
            <v>56</v>
          </cell>
          <cell r="P292">
            <v>55</v>
          </cell>
          <cell r="Q292">
            <v>9600</v>
          </cell>
          <cell r="R292">
            <v>1.6</v>
          </cell>
          <cell r="S292">
            <v>3</v>
          </cell>
          <cell r="T292">
            <v>75</v>
          </cell>
          <cell r="U292">
            <v>72</v>
          </cell>
          <cell r="V292">
            <v>12713.513513513513</v>
          </cell>
          <cell r="W292">
            <v>1.8</v>
          </cell>
          <cell r="X292">
            <v>2.8</v>
          </cell>
          <cell r="Y292">
            <v>59</v>
          </cell>
          <cell r="Z292">
            <v>64</v>
          </cell>
          <cell r="AA292">
            <v>10637.837837837838</v>
          </cell>
          <cell r="AB292">
            <v>1.5666666666666667</v>
          </cell>
          <cell r="AC292">
            <v>2.8333333333333335</v>
          </cell>
          <cell r="AD292">
            <v>63.333333333333336</v>
          </cell>
          <cell r="AE292">
            <v>63.666666666666664</v>
          </cell>
          <cell r="AF292">
            <v>10983.783783783785</v>
          </cell>
          <cell r="AG292">
            <v>0</v>
          </cell>
          <cell r="AI292">
            <v>987.28287037037035</v>
          </cell>
          <cell r="AJ292">
            <v>1.0885780928703703</v>
          </cell>
          <cell r="AK292">
            <v>11.956706403851852</v>
          </cell>
          <cell r="AL292">
            <v>103.54507745735704</v>
          </cell>
          <cell r="AM292">
            <v>11.956706403851852</v>
          </cell>
          <cell r="AN292">
            <v>103.54507745735704</v>
          </cell>
          <cell r="AO292">
            <v>69.28</v>
          </cell>
          <cell r="AP292">
            <v>8</v>
          </cell>
          <cell r="AQ292">
            <v>121.24000000000001</v>
          </cell>
          <cell r="AR292">
            <v>14</v>
          </cell>
          <cell r="AU292" t="str">
            <v>B</v>
          </cell>
        </row>
        <row r="293">
          <cell r="D293">
            <v>129</v>
          </cell>
          <cell r="E293" t="str">
            <v>อ้อยตุลาคม</v>
          </cell>
          <cell r="F293" t="str">
            <v>อ้อยปลูก</v>
          </cell>
          <cell r="G293">
            <v>20.63</v>
          </cell>
          <cell r="H293">
            <v>242871</v>
          </cell>
          <cell r="I293" t="str">
            <v>KK-3</v>
          </cell>
          <cell r="J293" t="str">
            <v xml:space="preserve">ทราย </v>
          </cell>
          <cell r="K293">
            <v>1.85</v>
          </cell>
          <cell r="L293">
            <v>8.3000000000000007</v>
          </cell>
          <cell r="M293">
            <v>1.3</v>
          </cell>
          <cell r="N293">
            <v>3</v>
          </cell>
          <cell r="O293">
            <v>58</v>
          </cell>
          <cell r="P293">
            <v>60</v>
          </cell>
          <cell r="Q293">
            <v>10205.405405405405</v>
          </cell>
          <cell r="R293">
            <v>1.6</v>
          </cell>
          <cell r="S293">
            <v>3.3</v>
          </cell>
          <cell r="T293">
            <v>53</v>
          </cell>
          <cell r="U293">
            <v>55</v>
          </cell>
          <cell r="V293">
            <v>9340.54054054054</v>
          </cell>
          <cell r="W293">
            <v>1.4</v>
          </cell>
          <cell r="X293">
            <v>3</v>
          </cell>
          <cell r="Y293">
            <v>61</v>
          </cell>
          <cell r="Z293">
            <v>59</v>
          </cell>
          <cell r="AA293">
            <v>10378.378378378378</v>
          </cell>
          <cell r="AB293">
            <v>1.4333333333333336</v>
          </cell>
          <cell r="AC293">
            <v>3.1</v>
          </cell>
          <cell r="AD293">
            <v>57.333333333333336</v>
          </cell>
          <cell r="AE293">
            <v>58</v>
          </cell>
          <cell r="AF293">
            <v>9974.7747747747762</v>
          </cell>
          <cell r="AG293">
            <v>0</v>
          </cell>
          <cell r="AI293">
            <v>1081.285166666667</v>
          </cell>
          <cell r="AJ293">
            <v>1.192225024766667</v>
          </cell>
          <cell r="AK293">
            <v>11.892176102897784</v>
          </cell>
          <cell r="AL293">
            <v>245.33559300278125</v>
          </cell>
          <cell r="AM293">
            <v>11.892176102897784</v>
          </cell>
          <cell r="AN293">
            <v>245.33559300278125</v>
          </cell>
          <cell r="AO293">
            <v>165.04</v>
          </cell>
          <cell r="AP293">
            <v>8</v>
          </cell>
          <cell r="AQ293">
            <v>288.82</v>
          </cell>
          <cell r="AR293">
            <v>14</v>
          </cell>
          <cell r="AU293" t="str">
            <v>B</v>
          </cell>
        </row>
        <row r="294">
          <cell r="D294">
            <v>121</v>
          </cell>
          <cell r="E294" t="str">
            <v>อ้อยตุลาคม</v>
          </cell>
          <cell r="F294" t="str">
            <v>อ้อยปลูก</v>
          </cell>
          <cell r="G294">
            <v>23.4</v>
          </cell>
          <cell r="H294">
            <v>242855</v>
          </cell>
          <cell r="I294" t="str">
            <v>KK-3</v>
          </cell>
          <cell r="J294" t="str">
            <v xml:space="preserve">ทราย </v>
          </cell>
          <cell r="K294">
            <v>1.85</v>
          </cell>
          <cell r="L294">
            <v>8.8333333333333339</v>
          </cell>
          <cell r="M294">
            <v>1.4</v>
          </cell>
          <cell r="N294">
            <v>2.7</v>
          </cell>
          <cell r="O294">
            <v>65</v>
          </cell>
          <cell r="P294">
            <v>62</v>
          </cell>
          <cell r="Q294">
            <v>10983.783783783783</v>
          </cell>
          <cell r="R294">
            <v>1.5</v>
          </cell>
          <cell r="S294">
            <v>3.2</v>
          </cell>
          <cell r="T294">
            <v>49</v>
          </cell>
          <cell r="U294">
            <v>50</v>
          </cell>
          <cell r="V294">
            <v>8562.1621621621616</v>
          </cell>
          <cell r="W294">
            <v>1.8</v>
          </cell>
          <cell r="X294">
            <v>3.1</v>
          </cell>
          <cell r="Y294">
            <v>54</v>
          </cell>
          <cell r="Z294">
            <v>52</v>
          </cell>
          <cell r="AA294">
            <v>9167.5675675675684</v>
          </cell>
          <cell r="AB294">
            <v>1.5666666666666667</v>
          </cell>
          <cell r="AC294">
            <v>3</v>
          </cell>
          <cell r="AD294">
            <v>56</v>
          </cell>
          <cell r="AE294">
            <v>54.666666666666664</v>
          </cell>
          <cell r="AF294">
            <v>9571.1711711711705</v>
          </cell>
          <cell r="AG294">
            <v>0</v>
          </cell>
          <cell r="AI294">
            <v>1106.8499999999999</v>
          </cell>
          <cell r="AJ294">
            <v>1.22041281</v>
          </cell>
          <cell r="AK294">
            <v>11.680779904</v>
          </cell>
          <cell r="AL294">
            <v>273.33024975359996</v>
          </cell>
          <cell r="AM294">
            <v>11.680779904</v>
          </cell>
          <cell r="AN294">
            <v>273.33024975359996</v>
          </cell>
          <cell r="AO294">
            <v>140.39999999999998</v>
          </cell>
          <cell r="AP294">
            <v>6</v>
          </cell>
          <cell r="AQ294">
            <v>280.79999999999995</v>
          </cell>
          <cell r="AR294">
            <v>12</v>
          </cell>
          <cell r="AU294" t="str">
            <v>C</v>
          </cell>
        </row>
        <row r="295">
          <cell r="D295">
            <v>206</v>
          </cell>
          <cell r="E295" t="str">
            <v>อ้อยตอ 2</v>
          </cell>
          <cell r="F295" t="str">
            <v>อ้อยตอ</v>
          </cell>
          <cell r="G295">
            <v>30.6</v>
          </cell>
          <cell r="H295">
            <v>242908</v>
          </cell>
          <cell r="I295" t="str">
            <v>KK-3</v>
          </cell>
          <cell r="J295" t="str">
            <v>เหนียว</v>
          </cell>
          <cell r="K295">
            <v>1.65</v>
          </cell>
          <cell r="L295">
            <v>7.0666666666666664</v>
          </cell>
          <cell r="M295">
            <v>1.4</v>
          </cell>
          <cell r="N295">
            <v>2.8</v>
          </cell>
          <cell r="O295">
            <v>55</v>
          </cell>
          <cell r="P295">
            <v>52</v>
          </cell>
          <cell r="Q295">
            <v>10375.757575757576</v>
          </cell>
          <cell r="R295">
            <v>1.7</v>
          </cell>
          <cell r="S295">
            <v>2.8</v>
          </cell>
          <cell r="T295">
            <v>58</v>
          </cell>
          <cell r="U295">
            <v>55</v>
          </cell>
          <cell r="V295">
            <v>10957.575757575758</v>
          </cell>
          <cell r="W295">
            <v>1.2</v>
          </cell>
          <cell r="X295">
            <v>2.7</v>
          </cell>
          <cell r="Y295">
            <v>35</v>
          </cell>
          <cell r="Z295">
            <v>32</v>
          </cell>
          <cell r="AA295">
            <v>6496.969696969697</v>
          </cell>
          <cell r="AB295">
            <v>1.4333333333333333</v>
          </cell>
          <cell r="AC295">
            <v>2.7666666666666671</v>
          </cell>
          <cell r="AD295">
            <v>49.333333333333336</v>
          </cell>
          <cell r="AE295">
            <v>46.333333333333336</v>
          </cell>
          <cell r="AF295">
            <v>9276.7676767676767</v>
          </cell>
          <cell r="AG295">
            <v>0</v>
          </cell>
          <cell r="AI295">
            <v>861.25257407407435</v>
          </cell>
          <cell r="AJ295">
            <v>0.92188475528888925</v>
          </cell>
          <cell r="AK295">
            <v>8.5521106995688481</v>
          </cell>
          <cell r="AL295">
            <v>261.69458740680676</v>
          </cell>
          <cell r="AM295">
            <v>8.5521106995688481</v>
          </cell>
          <cell r="AN295">
            <v>261.69458740680676</v>
          </cell>
          <cell r="AO295">
            <v>122.4</v>
          </cell>
          <cell r="AP295">
            <v>4</v>
          </cell>
          <cell r="AQ295">
            <v>214.20000000000002</v>
          </cell>
          <cell r="AR295">
            <v>7</v>
          </cell>
          <cell r="AU295" t="str">
            <v>D</v>
          </cell>
        </row>
        <row r="296">
          <cell r="D296">
            <v>208</v>
          </cell>
          <cell r="E296" t="str">
            <v>อ้อยตุลาคม</v>
          </cell>
          <cell r="F296" t="str">
            <v>อ้อยปลูก</v>
          </cell>
          <cell r="G296">
            <v>10.38</v>
          </cell>
          <cell r="H296">
            <v>242856</v>
          </cell>
          <cell r="I296" t="str">
            <v>PK-3</v>
          </cell>
          <cell r="J296" t="str">
            <v xml:space="preserve">ทราย </v>
          </cell>
          <cell r="K296">
            <v>1.85</v>
          </cell>
          <cell r="L296">
            <v>8.8000000000000007</v>
          </cell>
          <cell r="M296">
            <v>1.8</v>
          </cell>
          <cell r="N296">
            <v>2.9</v>
          </cell>
          <cell r="O296">
            <v>45</v>
          </cell>
          <cell r="P296">
            <v>47</v>
          </cell>
          <cell r="Q296">
            <v>7956.7567567567567</v>
          </cell>
          <cell r="R296">
            <v>1.3</v>
          </cell>
          <cell r="S296">
            <v>3.1</v>
          </cell>
          <cell r="T296">
            <v>51</v>
          </cell>
          <cell r="U296">
            <v>53</v>
          </cell>
          <cell r="V296">
            <v>8994.594594594595</v>
          </cell>
          <cell r="W296">
            <v>1.3</v>
          </cell>
          <cell r="X296">
            <v>2.7</v>
          </cell>
          <cell r="Y296">
            <v>51</v>
          </cell>
          <cell r="Z296">
            <v>48</v>
          </cell>
          <cell r="AA296">
            <v>8562.1621621621616</v>
          </cell>
          <cell r="AB296">
            <v>1.4666666666666668</v>
          </cell>
          <cell r="AC296">
            <v>2.9</v>
          </cell>
          <cell r="AD296">
            <v>49</v>
          </cell>
          <cell r="AE296">
            <v>49.333333333333336</v>
          </cell>
          <cell r="AF296">
            <v>8504.5045045045044</v>
          </cell>
          <cell r="AG296">
            <v>0</v>
          </cell>
          <cell r="AI296">
            <v>968.27133333333359</v>
          </cell>
          <cell r="AJ296">
            <v>1.0364376352000004</v>
          </cell>
          <cell r="AK296">
            <v>8.8143885371964004</v>
          </cell>
          <cell r="AL296">
            <v>91.493353016098638</v>
          </cell>
          <cell r="AM296">
            <v>8.8143885371964004</v>
          </cell>
          <cell r="AN296">
            <v>91.493353016098638</v>
          </cell>
          <cell r="AO296">
            <v>62.28</v>
          </cell>
          <cell r="AP296">
            <v>6</v>
          </cell>
          <cell r="AQ296">
            <v>124.56</v>
          </cell>
          <cell r="AR296">
            <v>12</v>
          </cell>
          <cell r="AU296" t="str">
            <v>C</v>
          </cell>
        </row>
        <row r="297">
          <cell r="D297">
            <v>209</v>
          </cell>
          <cell r="E297" t="str">
            <v>อ้อยตุลาคม</v>
          </cell>
          <cell r="F297" t="str">
            <v>อ้อยปลูก</v>
          </cell>
          <cell r="G297">
            <v>17.649999999999999</v>
          </cell>
          <cell r="H297">
            <v>242866</v>
          </cell>
          <cell r="I297" t="str">
            <v>PK-3</v>
          </cell>
          <cell r="J297" t="str">
            <v xml:space="preserve">ทราย </v>
          </cell>
          <cell r="K297">
            <v>1.85</v>
          </cell>
          <cell r="L297">
            <v>8.4666666666666668</v>
          </cell>
          <cell r="M297">
            <v>1.3</v>
          </cell>
          <cell r="N297">
            <v>2.7</v>
          </cell>
          <cell r="O297">
            <v>42</v>
          </cell>
          <cell r="P297">
            <v>40</v>
          </cell>
          <cell r="Q297">
            <v>7091.8918918918916</v>
          </cell>
          <cell r="R297">
            <v>1.3</v>
          </cell>
          <cell r="S297">
            <v>2.8</v>
          </cell>
          <cell r="T297">
            <v>53</v>
          </cell>
          <cell r="U297">
            <v>51</v>
          </cell>
          <cell r="V297">
            <v>8994.594594594595</v>
          </cell>
          <cell r="W297">
            <v>0.9</v>
          </cell>
          <cell r="X297">
            <v>2.7</v>
          </cell>
          <cell r="Y297">
            <v>36</v>
          </cell>
          <cell r="Z297">
            <v>38</v>
          </cell>
          <cell r="AA297">
            <v>6400</v>
          </cell>
          <cell r="AB297">
            <v>1.1666666666666667</v>
          </cell>
          <cell r="AC297">
            <v>2.7333333333333329</v>
          </cell>
          <cell r="AD297">
            <v>43.666666666666664</v>
          </cell>
          <cell r="AE297">
            <v>43</v>
          </cell>
          <cell r="AF297">
            <v>7495.4954954954956</v>
          </cell>
          <cell r="AG297">
            <v>0</v>
          </cell>
          <cell r="AI297">
            <v>684.22925925925915</v>
          </cell>
          <cell r="AJ297">
            <v>0.73239899911111106</v>
          </cell>
          <cell r="AK297">
            <v>5.4896933987427428</v>
          </cell>
          <cell r="AL297">
            <v>96.893088487809408</v>
          </cell>
          <cell r="AM297">
            <v>5.4896933987427428</v>
          </cell>
          <cell r="AN297">
            <v>96.893088487809408</v>
          </cell>
          <cell r="AO297">
            <v>88.25</v>
          </cell>
          <cell r="AP297">
            <v>5</v>
          </cell>
          <cell r="AQ297">
            <v>176.5</v>
          </cell>
          <cell r="AR297">
            <v>10</v>
          </cell>
          <cell r="AU297" t="str">
            <v>C</v>
          </cell>
        </row>
        <row r="298">
          <cell r="D298">
            <v>210</v>
          </cell>
          <cell r="E298" t="str">
            <v>อ้อยตุลาคม</v>
          </cell>
          <cell r="F298" t="str">
            <v>อ้อยปลูก</v>
          </cell>
          <cell r="G298">
            <v>14.75</v>
          </cell>
          <cell r="H298">
            <v>242876</v>
          </cell>
          <cell r="I298" t="str">
            <v>PK-3</v>
          </cell>
          <cell r="J298" t="str">
            <v xml:space="preserve">ทราย </v>
          </cell>
          <cell r="K298">
            <v>1.85</v>
          </cell>
          <cell r="L298">
            <v>8.1333333333333329</v>
          </cell>
          <cell r="M298">
            <v>1.1000000000000001</v>
          </cell>
          <cell r="N298">
            <v>3.1</v>
          </cell>
          <cell r="O298">
            <v>40</v>
          </cell>
          <cell r="P298">
            <v>41</v>
          </cell>
          <cell r="Q298">
            <v>7005.405405405405</v>
          </cell>
          <cell r="R298">
            <v>1.6</v>
          </cell>
          <cell r="S298">
            <v>2.6</v>
          </cell>
          <cell r="T298">
            <v>41</v>
          </cell>
          <cell r="U298">
            <v>44</v>
          </cell>
          <cell r="V298">
            <v>7351.3513513513517</v>
          </cell>
          <cell r="W298">
            <v>1.6</v>
          </cell>
          <cell r="X298">
            <v>3</v>
          </cell>
          <cell r="Y298">
            <v>44</v>
          </cell>
          <cell r="Z298">
            <v>43</v>
          </cell>
          <cell r="AA298">
            <v>7524.3243243243242</v>
          </cell>
          <cell r="AB298">
            <v>1.4333333333333336</v>
          </cell>
          <cell r="AC298">
            <v>2.9</v>
          </cell>
          <cell r="AD298">
            <v>41.666666666666664</v>
          </cell>
          <cell r="AE298">
            <v>42.666666666666664</v>
          </cell>
          <cell r="AF298">
            <v>7293.6936936936936</v>
          </cell>
          <cell r="AG298">
            <v>0</v>
          </cell>
          <cell r="AI298">
            <v>946.26516666666703</v>
          </cell>
          <cell r="AJ298">
            <v>1.0433519727666671</v>
          </cell>
          <cell r="AK298">
            <v>7.6098897040711142</v>
          </cell>
          <cell r="AL298">
            <v>112.24587313504894</v>
          </cell>
          <cell r="AM298">
            <v>7.6098897040711142</v>
          </cell>
          <cell r="AN298">
            <v>112.24587313504894</v>
          </cell>
          <cell r="AO298">
            <v>73.75</v>
          </cell>
          <cell r="AP298">
            <v>5</v>
          </cell>
          <cell r="AQ298">
            <v>147.5</v>
          </cell>
          <cell r="AR298">
            <v>10</v>
          </cell>
          <cell r="AU298" t="str">
            <v>C</v>
          </cell>
        </row>
        <row r="299">
          <cell r="D299">
            <v>211</v>
          </cell>
          <cell r="E299" t="str">
            <v>อ้อยตุลาคม</v>
          </cell>
          <cell r="F299" t="str">
            <v>อ้อยปลูก</v>
          </cell>
          <cell r="G299">
            <v>12.19</v>
          </cell>
          <cell r="H299">
            <v>242878</v>
          </cell>
          <cell r="I299" t="str">
            <v>PK-3</v>
          </cell>
          <cell r="J299" t="str">
            <v xml:space="preserve">ทราย </v>
          </cell>
          <cell r="K299">
            <v>1.85</v>
          </cell>
          <cell r="L299">
            <v>8.0666666666666664</v>
          </cell>
          <cell r="M299">
            <v>1.9</v>
          </cell>
          <cell r="N299">
            <v>3.2</v>
          </cell>
          <cell r="O299">
            <v>46</v>
          </cell>
          <cell r="P299">
            <v>44</v>
          </cell>
          <cell r="Q299">
            <v>7783.7837837837842</v>
          </cell>
          <cell r="R299">
            <v>1.4</v>
          </cell>
          <cell r="S299">
            <v>2.9</v>
          </cell>
          <cell r="T299">
            <v>34</v>
          </cell>
          <cell r="U299">
            <v>32</v>
          </cell>
          <cell r="V299">
            <v>5708.1081081081084</v>
          </cell>
          <cell r="W299">
            <v>1.5</v>
          </cell>
          <cell r="X299">
            <v>3</v>
          </cell>
          <cell r="Y299">
            <v>49</v>
          </cell>
          <cell r="Z299">
            <v>51</v>
          </cell>
          <cell r="AA299">
            <v>8648.6486486486483</v>
          </cell>
          <cell r="AB299">
            <v>1.5999999999999999</v>
          </cell>
          <cell r="AC299">
            <v>3.0333333333333332</v>
          </cell>
          <cell r="AD299">
            <v>43</v>
          </cell>
          <cell r="AE299">
            <v>42.333333333333336</v>
          </cell>
          <cell r="AF299">
            <v>7380.1801801801803</v>
          </cell>
          <cell r="AG299">
            <v>0</v>
          </cell>
          <cell r="AI299">
            <v>1155.6595555555555</v>
          </cell>
          <cell r="AJ299">
            <v>1.2370179882666665</v>
          </cell>
          <cell r="AK299">
            <v>9.1294156395320112</v>
          </cell>
          <cell r="AL299">
            <v>111.28757664589521</v>
          </cell>
          <cell r="AN299">
            <v>0</v>
          </cell>
          <cell r="AO299">
            <v>73.14</v>
          </cell>
          <cell r="AP299">
            <v>6</v>
          </cell>
          <cell r="AQ299">
            <v>146.28</v>
          </cell>
          <cell r="AR299">
            <v>12</v>
          </cell>
          <cell r="AU299" t="str">
            <v>C</v>
          </cell>
        </row>
        <row r="300">
          <cell r="D300">
            <v>214</v>
          </cell>
          <cell r="E300" t="str">
            <v>อ้อยตอ 1</v>
          </cell>
          <cell r="F300" t="str">
            <v>อ้อยตอ</v>
          </cell>
          <cell r="G300">
            <v>30.48</v>
          </cell>
          <cell r="H300">
            <v>242901</v>
          </cell>
          <cell r="I300" t="str">
            <v>KK-3</v>
          </cell>
          <cell r="J300" t="str">
            <v xml:space="preserve">ทราย </v>
          </cell>
          <cell r="K300">
            <v>1.65</v>
          </cell>
          <cell r="L300">
            <v>7.3</v>
          </cell>
          <cell r="M300">
            <v>1</v>
          </cell>
          <cell r="N300">
            <v>2.8</v>
          </cell>
          <cell r="O300">
            <v>30</v>
          </cell>
          <cell r="P300">
            <v>28</v>
          </cell>
          <cell r="Q300">
            <v>5624.242424242424</v>
          </cell>
          <cell r="R300">
            <v>0.7</v>
          </cell>
          <cell r="S300">
            <v>2.6</v>
          </cell>
          <cell r="T300">
            <v>24</v>
          </cell>
          <cell r="U300">
            <v>26</v>
          </cell>
          <cell r="V300">
            <v>4848.484848484848</v>
          </cell>
          <cell r="W300">
            <v>1.2</v>
          </cell>
          <cell r="X300">
            <v>2.6</v>
          </cell>
          <cell r="Y300">
            <v>55</v>
          </cell>
          <cell r="Z300">
            <v>53</v>
          </cell>
          <cell r="AA300">
            <v>10472.727272727272</v>
          </cell>
          <cell r="AB300">
            <v>0.96666666666666667</v>
          </cell>
          <cell r="AC300">
            <v>2.6666666666666665</v>
          </cell>
          <cell r="AD300">
            <v>36.333333333333336</v>
          </cell>
          <cell r="AE300">
            <v>35.666666666666664</v>
          </cell>
          <cell r="AF300">
            <v>6981.8181818181811</v>
          </cell>
          <cell r="AG300">
            <v>0</v>
          </cell>
          <cell r="AI300">
            <v>539.61481481481485</v>
          </cell>
          <cell r="AJ300">
            <v>0.57760369777777787</v>
          </cell>
          <cell r="AK300">
            <v>4.0327239990303037</v>
          </cell>
          <cell r="AL300">
            <v>122.91742749044366</v>
          </cell>
          <cell r="AM300">
            <v>4.0327239990303037</v>
          </cell>
          <cell r="AN300">
            <v>122.91742749044366</v>
          </cell>
          <cell r="AO300">
            <v>121.92</v>
          </cell>
          <cell r="AP300">
            <v>4</v>
          </cell>
          <cell r="AQ300">
            <v>213.36</v>
          </cell>
          <cell r="AR300">
            <v>7</v>
          </cell>
          <cell r="AU300" t="str">
            <v>D</v>
          </cell>
        </row>
        <row r="301">
          <cell r="D301">
            <v>218</v>
          </cell>
          <cell r="E301" t="str">
            <v>อ้อยตอ 2</v>
          </cell>
          <cell r="F301" t="str">
            <v>อ้อยตอ</v>
          </cell>
          <cell r="G301">
            <v>39.21</v>
          </cell>
          <cell r="H301">
            <v>242902</v>
          </cell>
          <cell r="I301" t="str">
            <v>KK-3</v>
          </cell>
          <cell r="J301" t="str">
            <v xml:space="preserve">ทราย </v>
          </cell>
          <cell r="K301">
            <v>1.85</v>
          </cell>
          <cell r="L301">
            <v>7.2666666666666666</v>
          </cell>
          <cell r="M301">
            <v>0.9</v>
          </cell>
          <cell r="N301">
            <v>2.5</v>
          </cell>
          <cell r="O301">
            <v>23</v>
          </cell>
          <cell r="P301">
            <v>20</v>
          </cell>
          <cell r="Q301">
            <v>3718.9189189189187</v>
          </cell>
          <cell r="R301">
            <v>1.5</v>
          </cell>
          <cell r="S301">
            <v>2.8</v>
          </cell>
          <cell r="T301">
            <v>76</v>
          </cell>
          <cell r="U301">
            <v>72</v>
          </cell>
          <cell r="V301">
            <v>12800</v>
          </cell>
          <cell r="W301">
            <v>0.9</v>
          </cell>
          <cell r="X301">
            <v>2.6</v>
          </cell>
          <cell r="Y301">
            <v>38</v>
          </cell>
          <cell r="Z301">
            <v>41</v>
          </cell>
          <cell r="AA301">
            <v>6832.4324324324325</v>
          </cell>
          <cell r="AB301">
            <v>1.0999999999999999</v>
          </cell>
          <cell r="AC301">
            <v>2.6333333333333333</v>
          </cell>
          <cell r="AD301">
            <v>45.666666666666664</v>
          </cell>
          <cell r="AE301">
            <v>44.333333333333336</v>
          </cell>
          <cell r="AF301">
            <v>7783.7837837837842</v>
          </cell>
          <cell r="AG301">
            <v>0</v>
          </cell>
          <cell r="AI301">
            <v>598.78927777777767</v>
          </cell>
          <cell r="AJ301">
            <v>0.64094404293333318</v>
          </cell>
          <cell r="AK301">
            <v>4.9889698476972963</v>
          </cell>
          <cell r="AL301">
            <v>195.617507728211</v>
          </cell>
          <cell r="AM301">
            <v>4.9889698476972963</v>
          </cell>
          <cell r="AN301">
            <v>195.617507728211</v>
          </cell>
          <cell r="AO301">
            <v>156.84</v>
          </cell>
          <cell r="AP301">
            <v>4</v>
          </cell>
          <cell r="AQ301">
            <v>313.68</v>
          </cell>
          <cell r="AR301">
            <v>8</v>
          </cell>
          <cell r="AU301" t="str">
            <v>C</v>
          </cell>
        </row>
        <row r="302">
          <cell r="D302">
            <v>225</v>
          </cell>
          <cell r="E302" t="str">
            <v>อ้อยน้ำราด</v>
          </cell>
          <cell r="F302" t="str">
            <v>อ้อยปลูก</v>
          </cell>
          <cell r="G302">
            <v>20.25</v>
          </cell>
          <cell r="H302">
            <v>242930</v>
          </cell>
          <cell r="I302" t="str">
            <v>KK-3</v>
          </cell>
          <cell r="J302" t="str">
            <v>เหนียว</v>
          </cell>
          <cell r="K302">
            <v>1.85</v>
          </cell>
          <cell r="L302">
            <v>6.333333333333333</v>
          </cell>
          <cell r="M302">
            <v>1.2</v>
          </cell>
          <cell r="N302">
            <v>3</v>
          </cell>
          <cell r="O302">
            <v>54</v>
          </cell>
          <cell r="P302">
            <v>57</v>
          </cell>
          <cell r="Q302">
            <v>9600</v>
          </cell>
          <cell r="R302">
            <v>1.3</v>
          </cell>
          <cell r="S302">
            <v>3.1</v>
          </cell>
          <cell r="T302">
            <v>66</v>
          </cell>
          <cell r="U302">
            <v>64</v>
          </cell>
          <cell r="V302">
            <v>11243.243243243243</v>
          </cell>
          <cell r="W302">
            <v>1.3</v>
          </cell>
          <cell r="X302">
            <v>3.1</v>
          </cell>
          <cell r="Y302">
            <v>55</v>
          </cell>
          <cell r="Z302">
            <v>53</v>
          </cell>
          <cell r="AA302">
            <v>9340.54054054054</v>
          </cell>
          <cell r="AB302">
            <v>1.2666666666666666</v>
          </cell>
          <cell r="AC302">
            <v>3.0666666666666664</v>
          </cell>
          <cell r="AD302">
            <v>58.333333333333336</v>
          </cell>
          <cell r="AE302">
            <v>58</v>
          </cell>
          <cell r="AF302">
            <v>10061.261261261261</v>
          </cell>
          <cell r="AG302">
            <v>0</v>
          </cell>
          <cell r="AI302">
            <v>935.11525925925912</v>
          </cell>
          <cell r="AJ302">
            <v>1.000947373511111</v>
          </cell>
          <cell r="AK302">
            <v>10.070793033668547</v>
          </cell>
          <cell r="AL302">
            <v>203.93355893178807</v>
          </cell>
          <cell r="AM302">
            <v>10.070793033668547</v>
          </cell>
          <cell r="AN302">
            <v>203.93355893178807</v>
          </cell>
          <cell r="AO302">
            <v>121.5</v>
          </cell>
          <cell r="AP302">
            <v>6</v>
          </cell>
          <cell r="AQ302">
            <v>283.5</v>
          </cell>
          <cell r="AR302">
            <v>14</v>
          </cell>
          <cell r="AU302" t="str">
            <v>B</v>
          </cell>
        </row>
        <row r="303">
          <cell r="D303">
            <v>228</v>
          </cell>
          <cell r="E303" t="str">
            <v>อ้อยน้ำราด</v>
          </cell>
          <cell r="F303" t="str">
            <v>อ้อยปลูก</v>
          </cell>
          <cell r="G303">
            <v>41.11</v>
          </cell>
          <cell r="H303">
            <v>242928</v>
          </cell>
          <cell r="I303" t="str">
            <v>PK-3</v>
          </cell>
          <cell r="J303" t="str">
            <v>เหนียว</v>
          </cell>
          <cell r="K303">
            <v>1.85</v>
          </cell>
          <cell r="L303">
            <v>6.4</v>
          </cell>
          <cell r="M303">
            <v>1.3</v>
          </cell>
          <cell r="N303">
            <v>3.1</v>
          </cell>
          <cell r="O303">
            <v>51</v>
          </cell>
          <cell r="P303">
            <v>52</v>
          </cell>
          <cell r="Q303">
            <v>8908.1081081081084</v>
          </cell>
          <cell r="R303">
            <v>1.4</v>
          </cell>
          <cell r="S303">
            <v>3.2</v>
          </cell>
          <cell r="T303">
            <v>53</v>
          </cell>
          <cell r="U303">
            <v>51</v>
          </cell>
          <cell r="V303">
            <v>8994.594594594595</v>
          </cell>
          <cell r="W303">
            <v>1.4</v>
          </cell>
          <cell r="X303">
            <v>3.2</v>
          </cell>
          <cell r="Y303">
            <v>50</v>
          </cell>
          <cell r="Z303">
            <v>49</v>
          </cell>
          <cell r="AA303">
            <v>8562.1621621621616</v>
          </cell>
          <cell r="AB303">
            <v>1.3666666666666665</v>
          </cell>
          <cell r="AC303">
            <v>3.1666666666666665</v>
          </cell>
          <cell r="AD303">
            <v>51.333333333333336</v>
          </cell>
          <cell r="AE303">
            <v>50.666666666666664</v>
          </cell>
          <cell r="AF303">
            <v>8821.6216216216217</v>
          </cell>
          <cell r="AG303">
            <v>0</v>
          </cell>
          <cell r="AI303">
            <v>1075.8134259259259</v>
          </cell>
          <cell r="AJ303">
            <v>1.1350907456944443</v>
          </cell>
          <cell r="AK303">
            <v>10.01334106472072</v>
          </cell>
          <cell r="AL303">
            <v>411.64845117066881</v>
          </cell>
          <cell r="AM303">
            <v>10.01334106472072</v>
          </cell>
          <cell r="AN303">
            <v>411.64845117066881</v>
          </cell>
          <cell r="AO303">
            <v>246.66</v>
          </cell>
          <cell r="AP303">
            <v>6</v>
          </cell>
          <cell r="AQ303">
            <v>575.54</v>
          </cell>
          <cell r="AR303">
            <v>14</v>
          </cell>
          <cell r="AU303" t="str">
            <v>B</v>
          </cell>
        </row>
        <row r="304">
          <cell r="D304">
            <v>230</v>
          </cell>
          <cell r="E304" t="str">
            <v>อ้อยตอ 1</v>
          </cell>
          <cell r="F304" t="str">
            <v>อ้อยตอ</v>
          </cell>
          <cell r="G304">
            <v>46.98</v>
          </cell>
          <cell r="H304">
            <v>242898</v>
          </cell>
          <cell r="I304" t="str">
            <v>KK-3</v>
          </cell>
          <cell r="J304" t="str">
            <v>เหนียว</v>
          </cell>
          <cell r="K304">
            <v>1.85</v>
          </cell>
          <cell r="L304">
            <v>7.4</v>
          </cell>
          <cell r="M304">
            <v>1.5</v>
          </cell>
          <cell r="N304">
            <v>2.9</v>
          </cell>
          <cell r="O304">
            <v>61</v>
          </cell>
          <cell r="P304">
            <v>60</v>
          </cell>
          <cell r="Q304">
            <v>10464.864864864865</v>
          </cell>
          <cell r="R304">
            <v>1.5</v>
          </cell>
          <cell r="S304">
            <v>2.7</v>
          </cell>
          <cell r="T304">
            <v>47</v>
          </cell>
          <cell r="U304">
            <v>50</v>
          </cell>
          <cell r="V304">
            <v>8389.1891891891901</v>
          </cell>
          <cell r="W304">
            <v>1.7</v>
          </cell>
          <cell r="X304">
            <v>2.8</v>
          </cell>
          <cell r="Y304">
            <v>66</v>
          </cell>
          <cell r="Z304">
            <v>64</v>
          </cell>
          <cell r="AA304">
            <v>11243.243243243243</v>
          </cell>
          <cell r="AB304">
            <v>1.5666666666666667</v>
          </cell>
          <cell r="AC304">
            <v>2.7999999999999994</v>
          </cell>
          <cell r="AD304">
            <v>58</v>
          </cell>
          <cell r="AE304">
            <v>58</v>
          </cell>
          <cell r="AF304">
            <v>10032.432432432432</v>
          </cell>
          <cell r="AG304">
            <v>0</v>
          </cell>
          <cell r="AI304">
            <v>964.1893333333328</v>
          </cell>
          <cell r="AJ304">
            <v>1.0320682623999995</v>
          </cell>
          <cell r="AK304">
            <v>10.354155108185939</v>
          </cell>
          <cell r="AL304">
            <v>486.43820698257537</v>
          </cell>
          <cell r="AM304">
            <v>10.354155108185939</v>
          </cell>
          <cell r="AN304">
            <v>486.43820698257537</v>
          </cell>
          <cell r="AO304">
            <v>328.85999999999996</v>
          </cell>
          <cell r="AP304">
            <v>7</v>
          </cell>
          <cell r="AQ304">
            <v>657.71999999999991</v>
          </cell>
          <cell r="AR304">
            <v>14</v>
          </cell>
          <cell r="AU304" t="str">
            <v>A</v>
          </cell>
        </row>
        <row r="305">
          <cell r="D305">
            <v>246</v>
          </cell>
          <cell r="E305" t="str">
            <v>อ้อยตอ 2</v>
          </cell>
          <cell r="F305" t="str">
            <v>อ้อยตอ</v>
          </cell>
          <cell r="G305">
            <v>8.08</v>
          </cell>
          <cell r="H305">
            <v>242899</v>
          </cell>
          <cell r="I305" t="str">
            <v>KK-3</v>
          </cell>
          <cell r="J305" t="str">
            <v xml:space="preserve">ทราย </v>
          </cell>
          <cell r="K305">
            <v>1.85</v>
          </cell>
          <cell r="L305">
            <v>7.3666666666666663</v>
          </cell>
          <cell r="M305">
            <v>1.4</v>
          </cell>
          <cell r="N305">
            <v>2.7</v>
          </cell>
          <cell r="O305">
            <v>62</v>
          </cell>
          <cell r="P305">
            <v>58</v>
          </cell>
          <cell r="Q305">
            <v>10378.378378378378</v>
          </cell>
          <cell r="R305">
            <v>1.4</v>
          </cell>
          <cell r="S305">
            <v>3</v>
          </cell>
          <cell r="T305">
            <v>62</v>
          </cell>
          <cell r="U305">
            <v>61</v>
          </cell>
          <cell r="V305">
            <v>10637.837837837838</v>
          </cell>
          <cell r="W305">
            <v>1.3</v>
          </cell>
          <cell r="X305">
            <v>2.9</v>
          </cell>
          <cell r="Y305">
            <v>56</v>
          </cell>
          <cell r="Z305">
            <v>54</v>
          </cell>
          <cell r="AA305">
            <v>9513.5135135135133</v>
          </cell>
          <cell r="AB305">
            <v>1.3666666666666665</v>
          </cell>
          <cell r="AC305">
            <v>2.8666666666666667</v>
          </cell>
          <cell r="AD305">
            <v>60</v>
          </cell>
          <cell r="AE305">
            <v>57.666666666666664</v>
          </cell>
          <cell r="AF305">
            <v>10176.576576576577</v>
          </cell>
          <cell r="AG305">
            <v>0</v>
          </cell>
          <cell r="AI305">
            <v>881.63059259259251</v>
          </cell>
          <cell r="AJ305">
            <v>0.943697386311111</v>
          </cell>
          <cell r="AK305">
            <v>9.6036087169101894</v>
          </cell>
          <cell r="AL305">
            <v>77.59715843263433</v>
          </cell>
          <cell r="AM305">
            <v>9.6036087169101894</v>
          </cell>
          <cell r="AN305">
            <v>77.59715843263433</v>
          </cell>
          <cell r="AO305">
            <v>48.480000000000004</v>
          </cell>
          <cell r="AP305">
            <v>6</v>
          </cell>
          <cell r="AQ305">
            <v>96.960000000000008</v>
          </cell>
          <cell r="AR305">
            <v>12</v>
          </cell>
          <cell r="AU305" t="str">
            <v>B</v>
          </cell>
        </row>
        <row r="306">
          <cell r="D306">
            <v>249</v>
          </cell>
          <cell r="E306" t="str">
            <v>อ้อยตอ 2</v>
          </cell>
          <cell r="F306" t="str">
            <v>อ้อยตอ</v>
          </cell>
          <cell r="G306">
            <v>42.06</v>
          </cell>
          <cell r="H306">
            <v>242895</v>
          </cell>
          <cell r="I306" t="str">
            <v>KK-3</v>
          </cell>
          <cell r="J306" t="str">
            <v>เหนียว</v>
          </cell>
          <cell r="K306">
            <v>1.65</v>
          </cell>
          <cell r="L306">
            <v>7.5</v>
          </cell>
          <cell r="M306">
            <v>1.6</v>
          </cell>
          <cell r="N306">
            <v>3</v>
          </cell>
          <cell r="O306">
            <v>51</v>
          </cell>
          <cell r="P306">
            <v>53</v>
          </cell>
          <cell r="Q306">
            <v>10084.848484848484</v>
          </cell>
          <cell r="R306">
            <v>1.6</v>
          </cell>
          <cell r="S306">
            <v>2.9</v>
          </cell>
          <cell r="T306">
            <v>58</v>
          </cell>
          <cell r="U306">
            <v>59</v>
          </cell>
          <cell r="V306">
            <v>11345.454545454546</v>
          </cell>
          <cell r="W306">
            <v>1.5</v>
          </cell>
          <cell r="X306">
            <v>2.8</v>
          </cell>
          <cell r="Y306">
            <v>52</v>
          </cell>
          <cell r="Z306">
            <v>50</v>
          </cell>
          <cell r="AA306">
            <v>9890.9090909090901</v>
          </cell>
          <cell r="AB306">
            <v>1.5666666666666667</v>
          </cell>
          <cell r="AC306">
            <v>2.9</v>
          </cell>
          <cell r="AD306">
            <v>53.666666666666664</v>
          </cell>
          <cell r="AE306">
            <v>54</v>
          </cell>
          <cell r="AF306">
            <v>10440.404040404041</v>
          </cell>
          <cell r="AG306">
            <v>0</v>
          </cell>
          <cell r="AI306">
            <v>1034.2898333333333</v>
          </cell>
          <cell r="AJ306">
            <v>1.1071038376</v>
          </cell>
          <cell r="AK306">
            <v>11.558611379225859</v>
          </cell>
          <cell r="AL306">
            <v>486.15519461023962</v>
          </cell>
          <cell r="AM306">
            <v>11.558611379225859</v>
          </cell>
          <cell r="AN306">
            <v>486.15519461023962</v>
          </cell>
          <cell r="AO306">
            <v>294.42</v>
          </cell>
          <cell r="AP306">
            <v>7</v>
          </cell>
          <cell r="AQ306">
            <v>546.78</v>
          </cell>
          <cell r="AR306">
            <v>13</v>
          </cell>
          <cell r="AU306" t="str">
            <v>A</v>
          </cell>
        </row>
        <row r="307">
          <cell r="D307" t="str">
            <v>403/1</v>
          </cell>
          <cell r="E307" t="str">
            <v>อ้อยตุลาคม</v>
          </cell>
          <cell r="F307" t="str">
            <v>อ้อยปลูก</v>
          </cell>
          <cell r="G307">
            <v>51.41</v>
          </cell>
          <cell r="H307">
            <v>242846</v>
          </cell>
          <cell r="I307" t="str">
            <v>KK-3</v>
          </cell>
          <cell r="J307" t="str">
            <v xml:space="preserve">ทราย </v>
          </cell>
          <cell r="K307">
            <v>1.85</v>
          </cell>
          <cell r="L307">
            <v>9.1333333333333329</v>
          </cell>
          <cell r="M307">
            <v>1.5</v>
          </cell>
          <cell r="N307">
            <v>3</v>
          </cell>
          <cell r="O307">
            <v>54</v>
          </cell>
          <cell r="P307">
            <v>56</v>
          </cell>
          <cell r="Q307">
            <v>9513.5135135135133</v>
          </cell>
          <cell r="R307">
            <v>1.5</v>
          </cell>
          <cell r="S307">
            <v>2.9</v>
          </cell>
          <cell r="T307">
            <v>56</v>
          </cell>
          <cell r="U307">
            <v>52</v>
          </cell>
          <cell r="V307">
            <v>9340.54054054054</v>
          </cell>
          <cell r="W307">
            <v>2.2999999999999998</v>
          </cell>
          <cell r="X307">
            <v>3.1</v>
          </cell>
          <cell r="Y307">
            <v>49</v>
          </cell>
          <cell r="Z307">
            <v>47</v>
          </cell>
          <cell r="AA307">
            <v>8302.7027027027034</v>
          </cell>
          <cell r="AB307">
            <v>1.7666666666666666</v>
          </cell>
          <cell r="AC307">
            <v>3</v>
          </cell>
          <cell r="AD307">
            <v>53</v>
          </cell>
          <cell r="AE307">
            <v>51.666666666666664</v>
          </cell>
          <cell r="AF307">
            <v>9052.2522522522522</v>
          </cell>
          <cell r="AG307">
            <v>0</v>
          </cell>
          <cell r="AI307">
            <v>1248.1500000000001</v>
          </cell>
          <cell r="AJ307">
            <v>1.3169230649999999</v>
          </cell>
          <cell r="AK307">
            <v>11.921119781189189</v>
          </cell>
          <cell r="AL307">
            <v>612.8647679509362</v>
          </cell>
          <cell r="AM307">
            <v>11.921119781189189</v>
          </cell>
          <cell r="AN307">
            <v>612.8647679509362</v>
          </cell>
          <cell r="AO307">
            <v>359.87</v>
          </cell>
          <cell r="AP307">
            <v>7</v>
          </cell>
          <cell r="AQ307">
            <v>668.32999999999993</v>
          </cell>
          <cell r="AR307">
            <v>13</v>
          </cell>
          <cell r="AU307" t="str">
            <v>B</v>
          </cell>
        </row>
        <row r="308">
          <cell r="D308">
            <v>406</v>
          </cell>
          <cell r="E308" t="str">
            <v>อ้อยตุลาคม</v>
          </cell>
          <cell r="F308" t="str">
            <v>อ้อยปลูก</v>
          </cell>
          <cell r="G308">
            <v>21.02</v>
          </cell>
          <cell r="H308">
            <v>242834</v>
          </cell>
          <cell r="I308" t="str">
            <v>KK-3</v>
          </cell>
          <cell r="J308" t="str">
            <v xml:space="preserve">ทราย </v>
          </cell>
          <cell r="K308">
            <v>1.85</v>
          </cell>
          <cell r="L308">
            <v>9.5333333333333332</v>
          </cell>
          <cell r="M308">
            <v>2</v>
          </cell>
          <cell r="N308">
            <v>3.3</v>
          </cell>
          <cell r="O308">
            <v>50</v>
          </cell>
          <cell r="P308">
            <v>52</v>
          </cell>
          <cell r="Q308">
            <v>8821.6216216216217</v>
          </cell>
          <cell r="R308">
            <v>1</v>
          </cell>
          <cell r="S308">
            <v>2.6</v>
          </cell>
          <cell r="T308">
            <v>46</v>
          </cell>
          <cell r="U308">
            <v>49</v>
          </cell>
          <cell r="V308">
            <v>8216.2162162162167</v>
          </cell>
          <cell r="W308">
            <v>1</v>
          </cell>
          <cell r="X308">
            <v>2.6</v>
          </cell>
          <cell r="Y308">
            <v>47</v>
          </cell>
          <cell r="Z308">
            <v>48</v>
          </cell>
          <cell r="AA308">
            <v>8216.2162162162167</v>
          </cell>
          <cell r="AB308">
            <v>1.3333333333333333</v>
          </cell>
          <cell r="AC308">
            <v>2.8333333333333335</v>
          </cell>
          <cell r="AD308">
            <v>47.666666666666664</v>
          </cell>
          <cell r="AE308">
            <v>49.666666666666664</v>
          </cell>
          <cell r="AF308">
            <v>8418.0180180180196</v>
          </cell>
          <cell r="AG308">
            <v>0</v>
          </cell>
          <cell r="AI308">
            <v>840.24074074074065</v>
          </cell>
          <cell r="AJ308">
            <v>0.92644944074074065</v>
          </cell>
          <cell r="AK308">
            <v>7.798868084938273</v>
          </cell>
          <cell r="AL308">
            <v>163.93220714540249</v>
          </cell>
          <cell r="AM308">
            <v>7.798868084938273</v>
          </cell>
          <cell r="AN308">
            <v>163.93220714540249</v>
          </cell>
          <cell r="AO308">
            <v>105.1</v>
          </cell>
          <cell r="AP308">
            <v>5</v>
          </cell>
          <cell r="AQ308">
            <v>210.2</v>
          </cell>
          <cell r="AR308">
            <v>10</v>
          </cell>
          <cell r="AU308" t="str">
            <v>C</v>
          </cell>
        </row>
        <row r="309">
          <cell r="D309">
            <v>408</v>
          </cell>
          <cell r="E309" t="str">
            <v>อ้อยตุลาคม</v>
          </cell>
          <cell r="F309" t="str">
            <v>อ้อยปลูก</v>
          </cell>
          <cell r="G309">
            <v>49.16</v>
          </cell>
          <cell r="H309">
            <v>242864</v>
          </cell>
          <cell r="I309" t="str">
            <v>KK-3</v>
          </cell>
          <cell r="J309" t="str">
            <v xml:space="preserve">ทราย </v>
          </cell>
          <cell r="K309">
            <v>1.85</v>
          </cell>
          <cell r="L309">
            <v>8.5333333333333332</v>
          </cell>
          <cell r="M309">
            <v>2</v>
          </cell>
          <cell r="N309">
            <v>3</v>
          </cell>
          <cell r="O309">
            <v>64</v>
          </cell>
          <cell r="P309">
            <v>61</v>
          </cell>
          <cell r="Q309">
            <v>10810.81081081081</v>
          </cell>
          <cell r="R309">
            <v>1.5</v>
          </cell>
          <cell r="S309">
            <v>3.1</v>
          </cell>
          <cell r="T309">
            <v>56</v>
          </cell>
          <cell r="U309">
            <v>54</v>
          </cell>
          <cell r="V309">
            <v>9513.5135135135133</v>
          </cell>
          <cell r="W309">
            <v>1.8</v>
          </cell>
          <cell r="X309">
            <v>3.1</v>
          </cell>
          <cell r="Y309">
            <v>54</v>
          </cell>
          <cell r="Z309">
            <v>52</v>
          </cell>
          <cell r="AA309">
            <v>9167.5675675675684</v>
          </cell>
          <cell r="AB309">
            <v>1.7666666666666666</v>
          </cell>
          <cell r="AC309">
            <v>3.0666666666666664</v>
          </cell>
          <cell r="AD309">
            <v>58</v>
          </cell>
          <cell r="AE309">
            <v>55.666666666666664</v>
          </cell>
          <cell r="AF309">
            <v>9830.6306306306305</v>
          </cell>
          <cell r="AG309">
            <v>0</v>
          </cell>
          <cell r="AI309">
            <v>1304.2397037037035</v>
          </cell>
          <cell r="AJ309">
            <v>1.3960581788444442</v>
          </cell>
          <cell r="AK309">
            <v>13.724132295090607</v>
          </cell>
          <cell r="AL309">
            <v>674.67834362665417</v>
          </cell>
          <cell r="AM309">
            <v>13.724132295090607</v>
          </cell>
          <cell r="AN309">
            <v>674.67834362665417</v>
          </cell>
          <cell r="AO309">
            <v>344.12</v>
          </cell>
          <cell r="AP309">
            <v>7</v>
          </cell>
          <cell r="AQ309">
            <v>639.07999999999993</v>
          </cell>
          <cell r="AR309">
            <v>13</v>
          </cell>
          <cell r="AU309" t="str">
            <v>B</v>
          </cell>
        </row>
        <row r="310">
          <cell r="D310">
            <v>418</v>
          </cell>
          <cell r="E310" t="str">
            <v>อ้อยตุลาคม</v>
          </cell>
          <cell r="F310" t="str">
            <v>อ้อยปลูก</v>
          </cell>
          <cell r="G310">
            <v>10.49</v>
          </cell>
          <cell r="H310">
            <v>242834</v>
          </cell>
          <cell r="I310" t="str">
            <v>KK-3</v>
          </cell>
          <cell r="J310" t="str">
            <v xml:space="preserve">ทราย </v>
          </cell>
          <cell r="K310">
            <v>1.85</v>
          </cell>
          <cell r="L310">
            <v>9.5333333333333332</v>
          </cell>
          <cell r="M310">
            <v>1.5</v>
          </cell>
          <cell r="N310">
            <v>3.2</v>
          </cell>
          <cell r="O310">
            <v>49</v>
          </cell>
          <cell r="P310">
            <v>47</v>
          </cell>
          <cell r="Q310">
            <v>8302.7027027027034</v>
          </cell>
          <cell r="R310">
            <v>1.6</v>
          </cell>
          <cell r="S310">
            <v>2.7</v>
          </cell>
          <cell r="T310">
            <v>45</v>
          </cell>
          <cell r="U310">
            <v>46</v>
          </cell>
          <cell r="V310">
            <v>7870.27027027027</v>
          </cell>
          <cell r="W310">
            <v>1.5</v>
          </cell>
          <cell r="X310">
            <v>2.9</v>
          </cell>
          <cell r="Y310">
            <v>47</v>
          </cell>
          <cell r="Z310">
            <v>45</v>
          </cell>
          <cell r="AA310">
            <v>7956.7567567567567</v>
          </cell>
          <cell r="AB310">
            <v>1.5333333333333332</v>
          </cell>
          <cell r="AC310">
            <v>2.9333333333333336</v>
          </cell>
          <cell r="AD310">
            <v>47</v>
          </cell>
          <cell r="AE310">
            <v>46</v>
          </cell>
          <cell r="AF310">
            <v>8043.2432432432433</v>
          </cell>
          <cell r="AG310">
            <v>0</v>
          </cell>
          <cell r="AI310">
            <v>1035.6882962962964</v>
          </cell>
          <cell r="AJ310">
            <v>1.1086007523555557</v>
          </cell>
          <cell r="AK310">
            <v>8.9167455108382008</v>
          </cell>
          <cell r="AL310">
            <v>93.536660408692725</v>
          </cell>
          <cell r="AM310">
            <v>8.9167455108382008</v>
          </cell>
          <cell r="AN310">
            <v>93.536660408692725</v>
          </cell>
          <cell r="AO310">
            <v>52.45</v>
          </cell>
          <cell r="AP310">
            <v>5</v>
          </cell>
          <cell r="AQ310">
            <v>104.9</v>
          </cell>
          <cell r="AR310">
            <v>10</v>
          </cell>
          <cell r="AU310" t="str">
            <v>C</v>
          </cell>
        </row>
        <row r="311">
          <cell r="D311" t="str">
            <v>425/1</v>
          </cell>
          <cell r="E311" t="str">
            <v>อ้อยตุลาคม</v>
          </cell>
          <cell r="F311" t="str">
            <v>อ้อยปลูก</v>
          </cell>
          <cell r="G311">
            <v>34</v>
          </cell>
          <cell r="H311">
            <v>242838</v>
          </cell>
          <cell r="I311" t="str">
            <v>KK-3</v>
          </cell>
          <cell r="J311" t="str">
            <v xml:space="preserve">ทราย </v>
          </cell>
          <cell r="K311">
            <v>1.85</v>
          </cell>
          <cell r="L311">
            <v>9.4</v>
          </cell>
          <cell r="M311">
            <v>1.9</v>
          </cell>
          <cell r="N311">
            <v>3</v>
          </cell>
          <cell r="O311">
            <v>43</v>
          </cell>
          <cell r="P311">
            <v>45</v>
          </cell>
          <cell r="Q311">
            <v>7610.8108108108108</v>
          </cell>
          <cell r="R311">
            <v>1.5</v>
          </cell>
          <cell r="S311">
            <v>2.6</v>
          </cell>
          <cell r="T311">
            <v>37</v>
          </cell>
          <cell r="U311">
            <v>39</v>
          </cell>
          <cell r="V311">
            <v>6572.9729729729734</v>
          </cell>
          <cell r="W311">
            <v>1.3</v>
          </cell>
          <cell r="X311">
            <v>2.7</v>
          </cell>
          <cell r="Y311">
            <v>50</v>
          </cell>
          <cell r="Z311">
            <v>48</v>
          </cell>
          <cell r="AA311">
            <v>8475.6756756756749</v>
          </cell>
          <cell r="AB311">
            <v>1.5666666666666667</v>
          </cell>
          <cell r="AC311">
            <v>2.7666666666666671</v>
          </cell>
          <cell r="AD311">
            <v>43.333333333333336</v>
          </cell>
          <cell r="AE311">
            <v>44</v>
          </cell>
          <cell r="AF311">
            <v>7553.1531531531537</v>
          </cell>
          <cell r="AG311">
            <v>0</v>
          </cell>
          <cell r="AI311">
            <v>941.36909259259278</v>
          </cell>
          <cell r="AJ311">
            <v>1.0076414767111113</v>
          </cell>
          <cell r="AK311">
            <v>7.6108703970684299</v>
          </cell>
          <cell r="AL311">
            <v>258.76959350032661</v>
          </cell>
          <cell r="AM311">
            <v>7.6108703970684299</v>
          </cell>
          <cell r="AN311">
            <v>258.76959350032661</v>
          </cell>
          <cell r="AO311">
            <v>204</v>
          </cell>
          <cell r="AP311">
            <v>6</v>
          </cell>
          <cell r="AQ311">
            <v>408</v>
          </cell>
          <cell r="AR311">
            <v>12</v>
          </cell>
          <cell r="AU311" t="str">
            <v>C</v>
          </cell>
        </row>
        <row r="312">
          <cell r="D312">
            <v>445</v>
          </cell>
          <cell r="E312" t="str">
            <v>อ้อยตุลาคม</v>
          </cell>
          <cell r="F312" t="str">
            <v>อ้อยปลูก</v>
          </cell>
          <cell r="G312">
            <v>10.26</v>
          </cell>
          <cell r="H312">
            <v>242842</v>
          </cell>
          <cell r="I312" t="str">
            <v>KK-3</v>
          </cell>
          <cell r="J312" t="str">
            <v xml:space="preserve">ทราย </v>
          </cell>
          <cell r="K312">
            <v>1.85</v>
          </cell>
          <cell r="L312">
            <v>9.2666666666666675</v>
          </cell>
          <cell r="M312">
            <v>1.8</v>
          </cell>
          <cell r="N312">
            <v>3.1</v>
          </cell>
          <cell r="O312">
            <v>66</v>
          </cell>
          <cell r="P312">
            <v>64</v>
          </cell>
          <cell r="Q312">
            <v>11243.243243243243</v>
          </cell>
          <cell r="R312">
            <v>2.1</v>
          </cell>
          <cell r="S312">
            <v>2.9</v>
          </cell>
          <cell r="T312">
            <v>63</v>
          </cell>
          <cell r="U312">
            <v>62</v>
          </cell>
          <cell r="V312">
            <v>10810.81081081081</v>
          </cell>
          <cell r="W312">
            <v>1.3</v>
          </cell>
          <cell r="X312">
            <v>2.7</v>
          </cell>
          <cell r="Y312">
            <v>53</v>
          </cell>
          <cell r="Z312">
            <v>54</v>
          </cell>
          <cell r="AA312">
            <v>9254.0540540540533</v>
          </cell>
          <cell r="AB312">
            <v>1.7333333333333334</v>
          </cell>
          <cell r="AC312">
            <v>2.9</v>
          </cell>
          <cell r="AD312">
            <v>60.666666666666664</v>
          </cell>
          <cell r="AE312">
            <v>60</v>
          </cell>
          <cell r="AF312">
            <v>10436.036036036036</v>
          </cell>
          <cell r="AG312">
            <v>0</v>
          </cell>
          <cell r="AI312">
            <v>1144.3206666666667</v>
          </cell>
          <cell r="AJ312">
            <v>1.2248808416000001</v>
          </cell>
          <cell r="AK312">
            <v>12.782900602787748</v>
          </cell>
          <cell r="AL312">
            <v>131.15256018460229</v>
          </cell>
          <cell r="AM312">
            <v>12.782900602787748</v>
          </cell>
          <cell r="AN312">
            <v>131.15256018460229</v>
          </cell>
          <cell r="AO312">
            <v>71.819999999999993</v>
          </cell>
          <cell r="AP312">
            <v>7</v>
          </cell>
          <cell r="AQ312">
            <v>133.38</v>
          </cell>
          <cell r="AR312">
            <v>13</v>
          </cell>
          <cell r="AU312" t="str">
            <v>B</v>
          </cell>
        </row>
        <row r="313">
          <cell r="D313">
            <v>446</v>
          </cell>
          <cell r="E313" t="str">
            <v>อ้อยตุลาคม</v>
          </cell>
          <cell r="F313" t="str">
            <v>อ้อยปลูก</v>
          </cell>
          <cell r="G313">
            <v>27.43</v>
          </cell>
          <cell r="H313">
            <v>242842</v>
          </cell>
          <cell r="I313" t="str">
            <v>KK-3</v>
          </cell>
          <cell r="J313" t="str">
            <v xml:space="preserve">ทราย </v>
          </cell>
          <cell r="K313">
            <v>1.85</v>
          </cell>
          <cell r="L313">
            <v>9.2666666666666675</v>
          </cell>
          <cell r="M313">
            <v>1.7</v>
          </cell>
          <cell r="N313">
            <v>3</v>
          </cell>
          <cell r="O313">
            <v>51</v>
          </cell>
          <cell r="P313">
            <v>50</v>
          </cell>
          <cell r="Q313">
            <v>8735.135135135135</v>
          </cell>
          <cell r="R313">
            <v>1.3</v>
          </cell>
          <cell r="S313">
            <v>2.6</v>
          </cell>
          <cell r="T313">
            <v>48</v>
          </cell>
          <cell r="U313">
            <v>50</v>
          </cell>
          <cell r="V313">
            <v>8475.6756756756749</v>
          </cell>
          <cell r="W313">
            <v>1.9</v>
          </cell>
          <cell r="X313">
            <v>2.8</v>
          </cell>
          <cell r="Y313">
            <v>40</v>
          </cell>
          <cell r="Z313">
            <v>42</v>
          </cell>
          <cell r="AA313">
            <v>7091.8918918918916</v>
          </cell>
          <cell r="AB313">
            <v>1.6333333333333335</v>
          </cell>
          <cell r="AC313">
            <v>2.7999999999999994</v>
          </cell>
          <cell r="AD313">
            <v>46.333333333333336</v>
          </cell>
          <cell r="AE313">
            <v>47.333333333333336</v>
          </cell>
          <cell r="AF313">
            <v>8100.9009009008996</v>
          </cell>
          <cell r="AG313">
            <v>0</v>
          </cell>
          <cell r="AI313">
            <v>1005.2186666666663</v>
          </cell>
          <cell r="AJ313">
            <v>1.0759860607999996</v>
          </cell>
          <cell r="AK313">
            <v>8.7164564492915275</v>
          </cell>
          <cell r="AL313">
            <v>239.09240040406661</v>
          </cell>
          <cell r="AM313">
            <v>8.7164564492915275</v>
          </cell>
          <cell r="AN313">
            <v>239.09240040406661</v>
          </cell>
          <cell r="AO313">
            <v>137.15</v>
          </cell>
          <cell r="AP313">
            <v>5</v>
          </cell>
          <cell r="AQ313">
            <v>274.3</v>
          </cell>
          <cell r="AR313">
            <v>10</v>
          </cell>
          <cell r="AU313" t="str">
            <v>C</v>
          </cell>
        </row>
        <row r="314">
          <cell r="D314">
            <v>151</v>
          </cell>
          <cell r="E314" t="str">
            <v>อ้อยตอ 1</v>
          </cell>
          <cell r="F314" t="str">
            <v>อ้อยตอ</v>
          </cell>
          <cell r="G314">
            <v>25.36</v>
          </cell>
          <cell r="H314">
            <v>242922</v>
          </cell>
          <cell r="I314" t="str">
            <v>KK-3</v>
          </cell>
          <cell r="J314" t="str">
            <v xml:space="preserve">ทราย </v>
          </cell>
          <cell r="K314">
            <v>1.85</v>
          </cell>
          <cell r="L314">
            <v>6.6</v>
          </cell>
          <cell r="M314">
            <v>1.1000000000000001</v>
          </cell>
          <cell r="N314">
            <v>2.4</v>
          </cell>
          <cell r="O314">
            <v>54</v>
          </cell>
          <cell r="P314">
            <v>69</v>
          </cell>
          <cell r="Q314">
            <v>10637.837837837838</v>
          </cell>
          <cell r="R314">
            <v>1.6</v>
          </cell>
          <cell r="S314">
            <v>2.8</v>
          </cell>
          <cell r="T314">
            <v>64</v>
          </cell>
          <cell r="U314">
            <v>70</v>
          </cell>
          <cell r="V314">
            <v>11589.18918918919</v>
          </cell>
          <cell r="W314">
            <v>1.05</v>
          </cell>
          <cell r="X314">
            <v>2.5</v>
          </cell>
          <cell r="Y314">
            <v>29</v>
          </cell>
          <cell r="Z314">
            <v>46</v>
          </cell>
          <cell r="AA314">
            <v>6486.4864864864867</v>
          </cell>
          <cell r="AB314">
            <v>1.25</v>
          </cell>
          <cell r="AC314">
            <v>2.5666666666666664</v>
          </cell>
          <cell r="AD314">
            <v>49</v>
          </cell>
          <cell r="AE314">
            <v>61.666666666666664</v>
          </cell>
          <cell r="AF314">
            <v>9571.1711711711705</v>
          </cell>
          <cell r="AG314">
            <v>0</v>
          </cell>
          <cell r="AI314">
            <v>646.42569444444428</v>
          </cell>
          <cell r="AJ314">
            <v>0.71274897069444432</v>
          </cell>
          <cell r="AK314">
            <v>6.8218424005925904</v>
          </cell>
          <cell r="AL314">
            <v>173.00192327902809</v>
          </cell>
          <cell r="AM314">
            <v>6.8218424005925904</v>
          </cell>
          <cell r="AN314">
            <v>173.00192327902809</v>
          </cell>
          <cell r="AQ314">
            <v>253.6</v>
          </cell>
          <cell r="AR314">
            <v>10</v>
          </cell>
          <cell r="AU314" t="str">
            <v>B</v>
          </cell>
        </row>
        <row r="315">
          <cell r="D315">
            <v>806803</v>
          </cell>
          <cell r="E315" t="str">
            <v>อ้อยตอ 1</v>
          </cell>
          <cell r="F315" t="str">
            <v>อ้อยตอ</v>
          </cell>
          <cell r="G315">
            <v>9.6999999999999993</v>
          </cell>
          <cell r="H315">
            <v>242917</v>
          </cell>
          <cell r="I315" t="str">
            <v>KK-3</v>
          </cell>
          <cell r="J315" t="str">
            <v xml:space="preserve">ทราย </v>
          </cell>
          <cell r="K315">
            <v>1.85</v>
          </cell>
          <cell r="L315">
            <v>6.7666666666666666</v>
          </cell>
          <cell r="M315">
            <v>1.25</v>
          </cell>
          <cell r="N315">
            <v>3.8</v>
          </cell>
          <cell r="O315">
            <v>75</v>
          </cell>
          <cell r="P315">
            <v>75</v>
          </cell>
          <cell r="Q315">
            <v>12972.972972972973</v>
          </cell>
          <cell r="R315">
            <v>1.05</v>
          </cell>
          <cell r="S315">
            <v>2.9</v>
          </cell>
          <cell r="T315">
            <v>65</v>
          </cell>
          <cell r="U315">
            <v>75</v>
          </cell>
          <cell r="V315">
            <v>12108.108108108108</v>
          </cell>
          <cell r="W315">
            <v>1.2</v>
          </cell>
          <cell r="X315">
            <v>3</v>
          </cell>
          <cell r="Y315">
            <v>76</v>
          </cell>
          <cell r="Z315">
            <v>64</v>
          </cell>
          <cell r="AA315">
            <v>12108.108108108108</v>
          </cell>
          <cell r="AB315">
            <v>1.1666666666666667</v>
          </cell>
          <cell r="AC315">
            <v>3.2333333333333329</v>
          </cell>
          <cell r="AD315">
            <v>72</v>
          </cell>
          <cell r="AE315">
            <v>71.333333333333329</v>
          </cell>
          <cell r="AF315">
            <v>12396.396396396396</v>
          </cell>
          <cell r="AG315">
            <v>7.2164948453608257</v>
          </cell>
          <cell r="AH315">
            <v>0.7</v>
          </cell>
          <cell r="AI315">
            <v>957.45287037037019</v>
          </cell>
          <cell r="AJ315">
            <v>1.0102085235277776</v>
          </cell>
          <cell r="AK315">
            <v>12.522945300668665</v>
          </cell>
          <cell r="AL315">
            <v>121.47256941648604</v>
          </cell>
          <cell r="AM315">
            <v>11.619227598558556</v>
          </cell>
          <cell r="AN315">
            <v>112.70650770601799</v>
          </cell>
          <cell r="AQ315">
            <v>77.599999999999994</v>
          </cell>
          <cell r="AR315">
            <v>8</v>
          </cell>
          <cell r="AU315" t="str">
            <v>C</v>
          </cell>
        </row>
        <row r="316">
          <cell r="D316">
            <v>806804</v>
          </cell>
          <cell r="E316" t="str">
            <v>อ้อยตอ 1</v>
          </cell>
          <cell r="F316" t="str">
            <v>อ้อยตอ</v>
          </cell>
          <cell r="G316">
            <v>15.26</v>
          </cell>
          <cell r="H316">
            <v>242917</v>
          </cell>
          <cell r="I316" t="str">
            <v>KK-3</v>
          </cell>
          <cell r="J316" t="str">
            <v xml:space="preserve">ทราย </v>
          </cell>
          <cell r="K316">
            <v>1.65</v>
          </cell>
          <cell r="L316">
            <v>6.7666666666666666</v>
          </cell>
          <cell r="M316">
            <v>1.2</v>
          </cell>
          <cell r="N316">
            <v>3</v>
          </cell>
          <cell r="O316">
            <v>65</v>
          </cell>
          <cell r="P316">
            <v>63</v>
          </cell>
          <cell r="Q316">
            <v>12412.121212121212</v>
          </cell>
          <cell r="R316">
            <v>1.05</v>
          </cell>
          <cell r="S316">
            <v>3.2</v>
          </cell>
          <cell r="T316">
            <v>62</v>
          </cell>
          <cell r="U316">
            <v>67</v>
          </cell>
          <cell r="V316">
            <v>12509.09090909091</v>
          </cell>
          <cell r="W316">
            <v>1</v>
          </cell>
          <cell r="X316">
            <v>3</v>
          </cell>
          <cell r="Y316">
            <v>65</v>
          </cell>
          <cell r="Z316">
            <v>62</v>
          </cell>
          <cell r="AA316">
            <v>12315.151515151516</v>
          </cell>
          <cell r="AB316">
            <v>1.0833333333333333</v>
          </cell>
          <cell r="AC316">
            <v>3.0666666666666664</v>
          </cell>
          <cell r="AD316">
            <v>64</v>
          </cell>
          <cell r="AE316">
            <v>64</v>
          </cell>
          <cell r="AF316">
            <v>12412.12121212121</v>
          </cell>
          <cell r="AG316">
            <v>0</v>
          </cell>
          <cell r="AI316">
            <v>799.76962962962955</v>
          </cell>
          <cell r="AJ316">
            <v>0.8560734115555555</v>
          </cell>
          <cell r="AK316">
            <v>10.625686950701681</v>
          </cell>
          <cell r="AL316">
            <v>162.14798286770764</v>
          </cell>
          <cell r="AM316">
            <v>10.625686950701681</v>
          </cell>
          <cell r="AN316">
            <v>162.14798286770764</v>
          </cell>
          <cell r="AQ316">
            <v>122.08</v>
          </cell>
          <cell r="AR316">
            <v>8</v>
          </cell>
          <cell r="AU316" t="str">
            <v>C</v>
          </cell>
        </row>
        <row r="317">
          <cell r="D317">
            <v>806805</v>
          </cell>
          <cell r="E317" t="str">
            <v>อ้อยตอ 1</v>
          </cell>
          <cell r="F317" t="str">
            <v>อ้อยตอ</v>
          </cell>
          <cell r="G317">
            <v>25.45</v>
          </cell>
          <cell r="H317">
            <v>242923</v>
          </cell>
          <cell r="I317" t="str">
            <v>KK-3</v>
          </cell>
          <cell r="J317" t="str">
            <v xml:space="preserve">ทราย </v>
          </cell>
          <cell r="K317">
            <v>1.65</v>
          </cell>
          <cell r="L317">
            <v>6.5666666666666664</v>
          </cell>
          <cell r="M317">
            <v>1.3</v>
          </cell>
          <cell r="N317">
            <v>3</v>
          </cell>
          <cell r="O317">
            <v>85</v>
          </cell>
          <cell r="P317">
            <v>54</v>
          </cell>
          <cell r="Q317">
            <v>13478.787878787878</v>
          </cell>
          <cell r="R317">
            <v>1.1000000000000001</v>
          </cell>
          <cell r="S317">
            <v>3</v>
          </cell>
          <cell r="T317">
            <v>75</v>
          </cell>
          <cell r="U317">
            <v>58</v>
          </cell>
          <cell r="V317">
            <v>12896.969696969696</v>
          </cell>
          <cell r="W317">
            <v>1.2</v>
          </cell>
          <cell r="X317">
            <v>3</v>
          </cell>
          <cell r="Y317">
            <v>66</v>
          </cell>
          <cell r="Z317">
            <v>60</v>
          </cell>
          <cell r="AA317">
            <v>12218.181818181818</v>
          </cell>
          <cell r="AB317">
            <v>1.2000000000000002</v>
          </cell>
          <cell r="AC317">
            <v>3</v>
          </cell>
          <cell r="AD317">
            <v>75.333333333333329</v>
          </cell>
          <cell r="AE317">
            <v>57.333333333333336</v>
          </cell>
          <cell r="AF317">
            <v>12864.646464646465</v>
          </cell>
          <cell r="AG317">
            <v>0</v>
          </cell>
          <cell r="AI317">
            <v>847.80000000000018</v>
          </cell>
          <cell r="AJ317">
            <v>0.89451378000000015</v>
          </cell>
          <cell r="AK317">
            <v>11.507603537454548</v>
          </cell>
          <cell r="AL317">
            <v>292.86851002821822</v>
          </cell>
          <cell r="AM317">
            <v>11.507603537454548</v>
          </cell>
          <cell r="AN317">
            <v>292.86851002821822</v>
          </cell>
          <cell r="AQ317">
            <v>229.04999999999998</v>
          </cell>
          <cell r="AR317">
            <v>9</v>
          </cell>
          <cell r="AU317" t="str">
            <v>C</v>
          </cell>
        </row>
        <row r="318">
          <cell r="D318" t="str">
            <v>806806/1</v>
          </cell>
          <cell r="E318" t="str">
            <v>อ้อยน้ำราด</v>
          </cell>
          <cell r="F318" t="str">
            <v>อ้อยปลูก</v>
          </cell>
          <cell r="G318">
            <v>20.94</v>
          </cell>
          <cell r="H318">
            <v>242955</v>
          </cell>
          <cell r="I318" t="str">
            <v>KK-3</v>
          </cell>
          <cell r="J318" t="str">
            <v xml:space="preserve">ทราย </v>
          </cell>
          <cell r="K318">
            <v>1.85</v>
          </cell>
          <cell r="L318">
            <v>5.5</v>
          </cell>
          <cell r="M318">
            <v>0.8</v>
          </cell>
          <cell r="N318">
            <v>2.5</v>
          </cell>
          <cell r="O318">
            <v>70</v>
          </cell>
          <cell r="P318">
            <v>77</v>
          </cell>
          <cell r="Q318">
            <v>12713.513513513513</v>
          </cell>
          <cell r="R318">
            <v>0.9</v>
          </cell>
          <cell r="S318">
            <v>3.2</v>
          </cell>
          <cell r="T318">
            <v>88</v>
          </cell>
          <cell r="U318">
            <v>75</v>
          </cell>
          <cell r="V318">
            <v>14097.297297297297</v>
          </cell>
          <cell r="W318">
            <v>0.75</v>
          </cell>
          <cell r="X318">
            <v>3.2</v>
          </cell>
          <cell r="Y318">
            <v>63</v>
          </cell>
          <cell r="Z318">
            <v>78</v>
          </cell>
          <cell r="AA318">
            <v>12194.594594594595</v>
          </cell>
          <cell r="AB318">
            <v>0.81666666666666676</v>
          </cell>
          <cell r="AC318">
            <v>2.9666666666666668</v>
          </cell>
          <cell r="AD318">
            <v>73.666666666666671</v>
          </cell>
          <cell r="AE318">
            <v>76.666666666666671</v>
          </cell>
          <cell r="AF318">
            <v>13001.801801801803</v>
          </cell>
          <cell r="AG318">
            <v>2.3877745940783188</v>
          </cell>
          <cell r="AH318">
            <v>0.5</v>
          </cell>
          <cell r="AI318">
            <v>564.22456481481493</v>
          </cell>
          <cell r="AJ318">
            <v>0.60394597417777784</v>
          </cell>
          <cell r="AK318">
            <v>7.8523858552555765</v>
          </cell>
          <cell r="AL318">
            <v>164.42895980905178</v>
          </cell>
          <cell r="AM318">
            <v>7.6648885807747842</v>
          </cell>
          <cell r="AN318">
            <v>160.50276688142398</v>
          </cell>
          <cell r="AQ318">
            <v>251.28000000000003</v>
          </cell>
          <cell r="AR318">
            <v>12</v>
          </cell>
          <cell r="AU318" t="str">
            <v>C</v>
          </cell>
        </row>
        <row r="319">
          <cell r="D319">
            <v>806812</v>
          </cell>
          <cell r="E319" t="str">
            <v>อ้อยน้ำราด</v>
          </cell>
          <cell r="F319" t="str">
            <v>อ้อยปลูก</v>
          </cell>
          <cell r="G319">
            <v>12.51</v>
          </cell>
          <cell r="H319">
            <v>242950</v>
          </cell>
          <cell r="I319" t="str">
            <v>KK-3</v>
          </cell>
          <cell r="J319" t="str">
            <v xml:space="preserve">ทราย </v>
          </cell>
          <cell r="K319">
            <v>1.85</v>
          </cell>
          <cell r="L319">
            <v>5.666666666666667</v>
          </cell>
          <cell r="M319">
            <v>0.9</v>
          </cell>
          <cell r="N319">
            <v>2.8</v>
          </cell>
          <cell r="O319">
            <v>76</v>
          </cell>
          <cell r="P319">
            <v>70</v>
          </cell>
          <cell r="Q319">
            <v>12627.027027027027</v>
          </cell>
          <cell r="R319">
            <v>0.8</v>
          </cell>
          <cell r="S319">
            <v>2.9</v>
          </cell>
          <cell r="T319">
            <v>90</v>
          </cell>
          <cell r="U319">
            <v>58</v>
          </cell>
          <cell r="V319">
            <v>12800</v>
          </cell>
          <cell r="W319">
            <v>0.8</v>
          </cell>
          <cell r="X319">
            <v>2.6</v>
          </cell>
          <cell r="Y319">
            <v>72</v>
          </cell>
          <cell r="Z319">
            <v>68</v>
          </cell>
          <cell r="AA319">
            <v>12108.108108108108</v>
          </cell>
          <cell r="AB319">
            <v>0.83333333333333337</v>
          </cell>
          <cell r="AC319">
            <v>2.7666666666666662</v>
          </cell>
          <cell r="AD319">
            <v>79.333333333333329</v>
          </cell>
          <cell r="AE319">
            <v>65.333333333333329</v>
          </cell>
          <cell r="AF319">
            <v>12511.71171171171</v>
          </cell>
          <cell r="AG319">
            <v>0</v>
          </cell>
          <cell r="AI319">
            <v>500.72824074074066</v>
          </cell>
          <cell r="AJ319">
            <v>0.5359795088888889</v>
          </cell>
          <cell r="AK319">
            <v>6.7060210986026023</v>
          </cell>
          <cell r="AL319">
            <v>83.892323943518548</v>
          </cell>
          <cell r="AM319">
            <v>6.7060210986026023</v>
          </cell>
          <cell r="AN319">
            <v>83.892323943518548</v>
          </cell>
          <cell r="AQ319">
            <v>150.12</v>
          </cell>
          <cell r="AR319">
            <v>12</v>
          </cell>
          <cell r="AU319" t="str">
            <v>C</v>
          </cell>
        </row>
        <row r="320">
          <cell r="D320">
            <v>806813</v>
          </cell>
          <cell r="E320" t="str">
            <v>อ้อยตุลาคม</v>
          </cell>
          <cell r="F320" t="str">
            <v>อ้อยปลูก</v>
          </cell>
          <cell r="G320">
            <v>15.93</v>
          </cell>
          <cell r="H320">
            <v>242858</v>
          </cell>
          <cell r="I320" t="str">
            <v>PK-3</v>
          </cell>
          <cell r="J320" t="str">
            <v xml:space="preserve">ทราย </v>
          </cell>
          <cell r="K320">
            <v>1.85</v>
          </cell>
          <cell r="L320">
            <v>8.7333333333333325</v>
          </cell>
          <cell r="M320">
            <v>1</v>
          </cell>
          <cell r="N320">
            <v>3.3</v>
          </cell>
          <cell r="O320">
            <v>45</v>
          </cell>
          <cell r="P320">
            <v>43</v>
          </cell>
          <cell r="Q320">
            <v>7610.8108108108108</v>
          </cell>
          <cell r="R320">
            <v>1.2</v>
          </cell>
          <cell r="S320">
            <v>3.8</v>
          </cell>
          <cell r="T320">
            <v>42</v>
          </cell>
          <cell r="U320">
            <v>43</v>
          </cell>
          <cell r="V320">
            <v>7351.3513513513517</v>
          </cell>
          <cell r="W320">
            <v>1.8</v>
          </cell>
          <cell r="X320">
            <v>2.9</v>
          </cell>
          <cell r="Y320">
            <v>53</v>
          </cell>
          <cell r="Z320">
            <v>64</v>
          </cell>
          <cell r="AA320">
            <v>10118.918918918918</v>
          </cell>
          <cell r="AB320">
            <v>1.3333333333333333</v>
          </cell>
          <cell r="AC320">
            <v>3.3333333333333335</v>
          </cell>
          <cell r="AD320">
            <v>46.666666666666664</v>
          </cell>
          <cell r="AE320">
            <v>50</v>
          </cell>
          <cell r="AF320">
            <v>8360.3603603603606</v>
          </cell>
          <cell r="AG320">
            <v>0</v>
          </cell>
          <cell r="AI320">
            <v>1162.9629629629628</v>
          </cell>
          <cell r="AJ320">
            <v>1.2448355555555555</v>
          </cell>
          <cell r="AK320">
            <v>10.407273833833834</v>
          </cell>
          <cell r="AL320">
            <v>165.78787217297298</v>
          </cell>
          <cell r="AM320">
            <v>10.407273833833834</v>
          </cell>
          <cell r="AN320">
            <v>165.78787217297298</v>
          </cell>
          <cell r="AQ320">
            <v>207.09</v>
          </cell>
          <cell r="AR320">
            <v>13</v>
          </cell>
          <cell r="AU320" t="str">
            <v>B</v>
          </cell>
        </row>
        <row r="321">
          <cell r="D321">
            <v>806814</v>
          </cell>
          <cell r="E321" t="str">
            <v>อ้อยตุลาคม</v>
          </cell>
          <cell r="F321" t="str">
            <v>อ้อยปลูก</v>
          </cell>
          <cell r="G321">
            <v>19.23</v>
          </cell>
          <cell r="H321">
            <v>242858</v>
          </cell>
          <cell r="I321" t="str">
            <v>PK-3</v>
          </cell>
          <cell r="J321" t="str">
            <v xml:space="preserve">ทราย </v>
          </cell>
          <cell r="K321">
            <v>1.85</v>
          </cell>
          <cell r="L321">
            <v>8.7333333333333325</v>
          </cell>
          <cell r="M321">
            <v>1.1000000000000001</v>
          </cell>
          <cell r="N321">
            <v>3</v>
          </cell>
          <cell r="O321">
            <v>52</v>
          </cell>
          <cell r="P321">
            <v>60</v>
          </cell>
          <cell r="Q321">
            <v>9686.4864864864867</v>
          </cell>
          <cell r="R321">
            <v>1</v>
          </cell>
          <cell r="S321">
            <v>3.2</v>
          </cell>
          <cell r="T321">
            <v>48</v>
          </cell>
          <cell r="U321">
            <v>56</v>
          </cell>
          <cell r="V321">
            <v>8994.594594594595</v>
          </cell>
          <cell r="W321">
            <v>1.05</v>
          </cell>
          <cell r="X321">
            <v>3</v>
          </cell>
          <cell r="Y321">
            <v>51</v>
          </cell>
          <cell r="Z321">
            <v>57</v>
          </cell>
          <cell r="AA321">
            <v>9340.54054054054</v>
          </cell>
          <cell r="AB321">
            <v>1.05</v>
          </cell>
          <cell r="AC321">
            <v>3.0666666666666664</v>
          </cell>
          <cell r="AD321">
            <v>50.333333333333336</v>
          </cell>
          <cell r="AE321">
            <v>57.666666666666664</v>
          </cell>
          <cell r="AF321">
            <v>9340.54054054054</v>
          </cell>
          <cell r="AG321">
            <v>0</v>
          </cell>
          <cell r="AI321">
            <v>775.16133333333323</v>
          </cell>
          <cell r="AJ321">
            <v>0.82973269119999982</v>
          </cell>
          <cell r="AK321">
            <v>7.7501518399654037</v>
          </cell>
          <cell r="AL321">
            <v>149.03541988253471</v>
          </cell>
          <cell r="AM321">
            <v>7.7501518399654037</v>
          </cell>
          <cell r="AN321">
            <v>149.03541988253471</v>
          </cell>
          <cell r="AQ321">
            <v>249.99</v>
          </cell>
          <cell r="AR321">
            <v>13</v>
          </cell>
          <cell r="AU321" t="str">
            <v>B</v>
          </cell>
        </row>
        <row r="322">
          <cell r="D322">
            <v>806815</v>
          </cell>
          <cell r="E322" t="str">
            <v>อ้อยน้ำราด</v>
          </cell>
          <cell r="F322" t="str">
            <v>อ้อยปลูก</v>
          </cell>
          <cell r="G322">
            <v>23.12</v>
          </cell>
          <cell r="H322">
            <v>242947</v>
          </cell>
          <cell r="I322" t="str">
            <v>KK-3</v>
          </cell>
          <cell r="J322" t="str">
            <v xml:space="preserve">ทราย </v>
          </cell>
          <cell r="K322">
            <v>1.85</v>
          </cell>
          <cell r="L322">
            <v>5.7666666666666666</v>
          </cell>
          <cell r="M322">
            <v>0.9</v>
          </cell>
          <cell r="N322">
            <v>2.4</v>
          </cell>
          <cell r="O322">
            <v>74</v>
          </cell>
          <cell r="P322">
            <v>78</v>
          </cell>
          <cell r="Q322">
            <v>13145.945945945947</v>
          </cell>
          <cell r="R322">
            <v>0.9</v>
          </cell>
          <cell r="S322">
            <v>2.2999999999999998</v>
          </cell>
          <cell r="T322">
            <v>76</v>
          </cell>
          <cell r="U322">
            <v>80</v>
          </cell>
          <cell r="V322">
            <v>13491.891891891892</v>
          </cell>
          <cell r="W322">
            <v>0.85</v>
          </cell>
          <cell r="X322">
            <v>2.2999999999999998</v>
          </cell>
          <cell r="Y322">
            <v>58</v>
          </cell>
          <cell r="Z322">
            <v>64</v>
          </cell>
          <cell r="AA322">
            <v>10551.351351351352</v>
          </cell>
          <cell r="AB322">
            <v>0.8833333333333333</v>
          </cell>
          <cell r="AC322">
            <v>2.333333333333333</v>
          </cell>
          <cell r="AD322">
            <v>69.333333333333329</v>
          </cell>
          <cell r="AE322">
            <v>74</v>
          </cell>
          <cell r="AF322">
            <v>12396.396396396398</v>
          </cell>
          <cell r="AG322">
            <v>0</v>
          </cell>
          <cell r="AI322">
            <v>377.52685185185175</v>
          </cell>
          <cell r="AJ322">
            <v>0.40410474222222209</v>
          </cell>
          <cell r="AK322">
            <v>5.0094425702502496</v>
          </cell>
          <cell r="AL322">
            <v>115.81831222418577</v>
          </cell>
          <cell r="AM322">
            <v>5.0094425702502496</v>
          </cell>
          <cell r="AN322">
            <v>115.81831222418577</v>
          </cell>
          <cell r="AQ322">
            <v>277.44</v>
          </cell>
          <cell r="AR322">
            <v>12</v>
          </cell>
          <cell r="AU322" t="str">
            <v>C</v>
          </cell>
        </row>
        <row r="323">
          <cell r="D323">
            <v>806816</v>
          </cell>
          <cell r="E323" t="str">
            <v>อ้อยตอ 1</v>
          </cell>
          <cell r="F323" t="str">
            <v>อ้อยตอ</v>
          </cell>
          <cell r="G323">
            <v>25.97</v>
          </cell>
          <cell r="H323">
            <v>242883</v>
          </cell>
          <cell r="I323" t="str">
            <v>PK-3</v>
          </cell>
          <cell r="J323" t="str">
            <v xml:space="preserve">ทราย </v>
          </cell>
          <cell r="K323">
            <v>1.85</v>
          </cell>
          <cell r="L323">
            <v>7.9</v>
          </cell>
          <cell r="M323">
            <v>1.3</v>
          </cell>
          <cell r="N323">
            <v>3</v>
          </cell>
          <cell r="O323">
            <v>67</v>
          </cell>
          <cell r="P323">
            <v>62</v>
          </cell>
          <cell r="Q323">
            <v>11156.756756756757</v>
          </cell>
          <cell r="R323">
            <v>1.3</v>
          </cell>
          <cell r="S323">
            <v>3.2</v>
          </cell>
          <cell r="T323">
            <v>45</v>
          </cell>
          <cell r="U323">
            <v>50</v>
          </cell>
          <cell r="V323">
            <v>8216.2162162162167</v>
          </cell>
          <cell r="W323">
            <v>1.3</v>
          </cell>
          <cell r="X323">
            <v>3</v>
          </cell>
          <cell r="Y323">
            <v>42</v>
          </cell>
          <cell r="Z323">
            <v>50</v>
          </cell>
          <cell r="AA323">
            <v>7956.7567567567567</v>
          </cell>
          <cell r="AB323">
            <v>1.3</v>
          </cell>
          <cell r="AC323">
            <v>3.0666666666666664</v>
          </cell>
          <cell r="AD323">
            <v>51.333333333333336</v>
          </cell>
          <cell r="AE323">
            <v>54</v>
          </cell>
          <cell r="AF323">
            <v>9109.9099099099094</v>
          </cell>
          <cell r="AG323">
            <v>3.8505968425105896</v>
          </cell>
          <cell r="AH323">
            <v>1</v>
          </cell>
          <cell r="AI323">
            <v>959.72355555555544</v>
          </cell>
          <cell r="AJ323">
            <v>1.0272880938666664</v>
          </cell>
          <cell r="AK323">
            <v>9.358501986648406</v>
          </cell>
          <cell r="AL323">
            <v>243.04029659325909</v>
          </cell>
          <cell r="AM323">
            <v>8.998143804644231</v>
          </cell>
          <cell r="AN323">
            <v>233.68179460661068</v>
          </cell>
          <cell r="AQ323">
            <v>207.76</v>
          </cell>
          <cell r="AR323">
            <v>8</v>
          </cell>
          <cell r="AU323" t="str">
            <v>C</v>
          </cell>
        </row>
        <row r="324">
          <cell r="D324">
            <v>806817</v>
          </cell>
          <cell r="E324" t="str">
            <v>อ้อยน้ำราด</v>
          </cell>
          <cell r="F324" t="str">
            <v>อ้อยปลูก</v>
          </cell>
          <cell r="G324">
            <v>31.45</v>
          </cell>
          <cell r="H324">
            <v>242901</v>
          </cell>
          <cell r="I324" t="str">
            <v>PK-3</v>
          </cell>
          <cell r="J324" t="str">
            <v xml:space="preserve">ทราย </v>
          </cell>
          <cell r="K324">
            <v>1.85</v>
          </cell>
          <cell r="L324">
            <v>7.3</v>
          </cell>
          <cell r="M324">
            <v>1.25</v>
          </cell>
          <cell r="N324">
            <v>3.2</v>
          </cell>
          <cell r="O324">
            <v>53</v>
          </cell>
          <cell r="P324">
            <v>58</v>
          </cell>
          <cell r="Q324">
            <v>9600</v>
          </cell>
          <cell r="R324">
            <v>1.6</v>
          </cell>
          <cell r="S324">
            <v>3.6</v>
          </cell>
          <cell r="T324">
            <v>58</v>
          </cell>
          <cell r="U324">
            <v>45</v>
          </cell>
          <cell r="V324">
            <v>8908.1081081081084</v>
          </cell>
          <cell r="W324">
            <v>1.4</v>
          </cell>
          <cell r="X324">
            <v>3.8</v>
          </cell>
          <cell r="Y324">
            <v>60</v>
          </cell>
          <cell r="Z324">
            <v>45</v>
          </cell>
          <cell r="AA324">
            <v>9081.0810810810817</v>
          </cell>
          <cell r="AB324">
            <v>1.4166666666666667</v>
          </cell>
          <cell r="AC324">
            <v>3.5333333333333337</v>
          </cell>
          <cell r="AD324">
            <v>57</v>
          </cell>
          <cell r="AE324">
            <v>49.333333333333336</v>
          </cell>
          <cell r="AF324">
            <v>9196.3963963963961</v>
          </cell>
          <cell r="AG324">
            <v>0</v>
          </cell>
          <cell r="AI324">
            <v>1388.3742592592598</v>
          </cell>
          <cell r="AJ324">
            <v>1.4861158071111118</v>
          </cell>
          <cell r="AK324">
            <v>13.666910053144351</v>
          </cell>
          <cell r="AL324">
            <v>429.82432117138984</v>
          </cell>
          <cell r="AM324">
            <v>13.666910053144351</v>
          </cell>
          <cell r="AN324">
            <v>429.82432117138984</v>
          </cell>
          <cell r="AQ324">
            <v>471.75</v>
          </cell>
          <cell r="AR324">
            <v>15</v>
          </cell>
          <cell r="AU324" t="str">
            <v>B</v>
          </cell>
        </row>
        <row r="325">
          <cell r="D325">
            <v>806818</v>
          </cell>
          <cell r="E325" t="str">
            <v>อ้อยตุลาคม</v>
          </cell>
          <cell r="F325" t="str">
            <v>อ้อยปลูก</v>
          </cell>
          <cell r="G325">
            <v>13.43</v>
          </cell>
          <cell r="H325">
            <v>242868</v>
          </cell>
          <cell r="I325" t="str">
            <v>PK-3</v>
          </cell>
          <cell r="J325" t="str">
            <v xml:space="preserve">ทราย </v>
          </cell>
          <cell r="K325">
            <v>1.85</v>
          </cell>
          <cell r="L325">
            <v>8.4</v>
          </cell>
          <cell r="M325">
            <v>1.7</v>
          </cell>
          <cell r="N325">
            <v>3.4</v>
          </cell>
          <cell r="O325">
            <v>81</v>
          </cell>
          <cell r="P325">
            <v>65</v>
          </cell>
          <cell r="Q325">
            <v>12627.027027027027</v>
          </cell>
          <cell r="R325">
            <v>1.8</v>
          </cell>
          <cell r="S325">
            <v>3.8</v>
          </cell>
          <cell r="T325">
            <v>58</v>
          </cell>
          <cell r="U325">
            <v>45</v>
          </cell>
          <cell r="V325">
            <v>8908.1081081081084</v>
          </cell>
          <cell r="W325">
            <v>1.7</v>
          </cell>
          <cell r="X325">
            <v>3.8</v>
          </cell>
          <cell r="Y325">
            <v>60</v>
          </cell>
          <cell r="Z325">
            <v>67</v>
          </cell>
          <cell r="AA325">
            <v>10983.783783783783</v>
          </cell>
          <cell r="AB325">
            <v>1.7333333333333334</v>
          </cell>
          <cell r="AC325">
            <v>3.6666666666666665</v>
          </cell>
          <cell r="AD325">
            <v>66.333333333333329</v>
          </cell>
          <cell r="AE325">
            <v>59</v>
          </cell>
          <cell r="AF325">
            <v>10839.639639639639</v>
          </cell>
          <cell r="AG325">
            <v>0</v>
          </cell>
          <cell r="AI325">
            <v>1829.3407407407408</v>
          </cell>
          <cell r="AJ325">
            <v>1.958126328888889</v>
          </cell>
          <cell r="AK325">
            <v>21.225383774046048</v>
          </cell>
          <cell r="AL325">
            <v>285.05690408543842</v>
          </cell>
          <cell r="AM325">
            <v>21.225383774046048</v>
          </cell>
          <cell r="AN325">
            <v>285.05690408543842</v>
          </cell>
          <cell r="AQ325">
            <v>161.16</v>
          </cell>
          <cell r="AR325">
            <v>12</v>
          </cell>
          <cell r="AU325" t="str">
            <v>C</v>
          </cell>
        </row>
        <row r="326">
          <cell r="D326">
            <v>806819</v>
          </cell>
          <cell r="E326" t="str">
            <v>อ้อยตอ 1</v>
          </cell>
          <cell r="F326" t="str">
            <v>อ้อยตอ</v>
          </cell>
          <cell r="G326">
            <v>9.36</v>
          </cell>
          <cell r="H326">
            <v>242913</v>
          </cell>
          <cell r="I326" t="str">
            <v>KK-3</v>
          </cell>
          <cell r="J326" t="str">
            <v xml:space="preserve">ทราย </v>
          </cell>
          <cell r="K326">
            <v>1.85</v>
          </cell>
          <cell r="L326">
            <v>6.9</v>
          </cell>
          <cell r="M326">
            <v>1.25</v>
          </cell>
          <cell r="N326">
            <v>3</v>
          </cell>
          <cell r="O326">
            <v>64</v>
          </cell>
          <cell r="P326">
            <v>68</v>
          </cell>
          <cell r="Q326">
            <v>11416.216216216217</v>
          </cell>
          <cell r="R326">
            <v>1.2</v>
          </cell>
          <cell r="S326">
            <v>2.5</v>
          </cell>
          <cell r="T326">
            <v>65</v>
          </cell>
          <cell r="U326">
            <v>61</v>
          </cell>
          <cell r="V326">
            <v>10897.297297297297</v>
          </cell>
          <cell r="W326">
            <v>1</v>
          </cell>
          <cell r="X326">
            <v>2.6</v>
          </cell>
          <cell r="Y326">
            <v>68</v>
          </cell>
          <cell r="Z326">
            <v>51</v>
          </cell>
          <cell r="AA326">
            <v>10291.891891891892</v>
          </cell>
          <cell r="AB326">
            <v>1.1500000000000001</v>
          </cell>
          <cell r="AC326">
            <v>2.6999999999999997</v>
          </cell>
          <cell r="AD326">
            <v>65.666666666666671</v>
          </cell>
          <cell r="AE326">
            <v>60</v>
          </cell>
          <cell r="AF326">
            <v>10868.468468468469</v>
          </cell>
          <cell r="AG326">
            <v>0</v>
          </cell>
          <cell r="AI326">
            <v>658.10474999999997</v>
          </cell>
          <cell r="AJ326">
            <v>0.70443532440000001</v>
          </cell>
          <cell r="AK326">
            <v>7.6561331113167572</v>
          </cell>
          <cell r="AL326">
            <v>71.661405921924839</v>
          </cell>
          <cell r="AM326">
            <v>7.6561331113167572</v>
          </cell>
          <cell r="AN326">
            <v>71.661405921924839</v>
          </cell>
          <cell r="AQ326">
            <v>74.88</v>
          </cell>
          <cell r="AR326">
            <v>8</v>
          </cell>
          <cell r="AU326" t="str">
            <v>C</v>
          </cell>
        </row>
        <row r="327">
          <cell r="D327">
            <v>806820</v>
          </cell>
          <cell r="E327" t="str">
            <v>อ้อยตอ 1</v>
          </cell>
          <cell r="F327" t="str">
            <v>อ้อยตอ</v>
          </cell>
          <cell r="G327">
            <v>31.77</v>
          </cell>
          <cell r="H327">
            <v>242912</v>
          </cell>
          <cell r="I327" t="str">
            <v>KK-3</v>
          </cell>
          <cell r="J327" t="str">
            <v xml:space="preserve">ทราย </v>
          </cell>
          <cell r="K327">
            <v>1.65</v>
          </cell>
          <cell r="L327">
            <v>6.9333333333333336</v>
          </cell>
          <cell r="M327">
            <v>0.85</v>
          </cell>
          <cell r="N327">
            <v>2.2999999999999998</v>
          </cell>
          <cell r="O327">
            <v>36</v>
          </cell>
          <cell r="P327">
            <v>45</v>
          </cell>
          <cell r="Q327">
            <v>7854.545454545455</v>
          </cell>
          <cell r="R327">
            <v>1</v>
          </cell>
          <cell r="S327">
            <v>2.7</v>
          </cell>
          <cell r="T327">
            <v>36</v>
          </cell>
          <cell r="U327">
            <v>42</v>
          </cell>
          <cell r="V327">
            <v>7563.636363636364</v>
          </cell>
          <cell r="W327">
            <v>1</v>
          </cell>
          <cell r="X327">
            <v>2.5</v>
          </cell>
          <cell r="Y327">
            <v>43</v>
          </cell>
          <cell r="Z327">
            <v>48</v>
          </cell>
          <cell r="AA327">
            <v>8824.242424242424</v>
          </cell>
          <cell r="AB327">
            <v>0.95000000000000007</v>
          </cell>
          <cell r="AC327">
            <v>2.5</v>
          </cell>
          <cell r="AD327">
            <v>38.333333333333336</v>
          </cell>
          <cell r="AE327">
            <v>45</v>
          </cell>
          <cell r="AF327">
            <v>8080.8080808080813</v>
          </cell>
          <cell r="AG327">
            <v>0</v>
          </cell>
          <cell r="AI327">
            <v>466.09375</v>
          </cell>
          <cell r="AJ327">
            <v>0.49890675000000001</v>
          </cell>
          <cell r="AK327">
            <v>4.0315696969696972</v>
          </cell>
          <cell r="AL327">
            <v>128.08296927272727</v>
          </cell>
          <cell r="AM327">
            <v>4.0315696969696972</v>
          </cell>
          <cell r="AN327">
            <v>128.08296927272727</v>
          </cell>
          <cell r="AQ327">
            <v>222.39</v>
          </cell>
          <cell r="AR327">
            <v>7</v>
          </cell>
          <cell r="AU327" t="str">
            <v>D</v>
          </cell>
        </row>
        <row r="328">
          <cell r="D328">
            <v>806821</v>
          </cell>
          <cell r="E328" t="str">
            <v>อ้อยตอ 1</v>
          </cell>
          <cell r="F328" t="str">
            <v>อ้อยตอ</v>
          </cell>
          <cell r="G328">
            <v>25.86</v>
          </cell>
          <cell r="H328">
            <v>242915</v>
          </cell>
          <cell r="I328" t="str">
            <v>KK-3/PK-2</v>
          </cell>
          <cell r="J328" t="str">
            <v xml:space="preserve">ทราย </v>
          </cell>
          <cell r="K328">
            <v>1.85</v>
          </cell>
          <cell r="L328">
            <v>6.833333333333333</v>
          </cell>
          <cell r="M328">
            <v>1.6</v>
          </cell>
          <cell r="N328">
            <v>2.9</v>
          </cell>
          <cell r="O328">
            <v>69</v>
          </cell>
          <cell r="P328">
            <v>76</v>
          </cell>
          <cell r="Q328">
            <v>12540.54054054054</v>
          </cell>
          <cell r="R328">
            <v>1.6</v>
          </cell>
          <cell r="S328">
            <v>3.3</v>
          </cell>
          <cell r="T328">
            <v>55</v>
          </cell>
          <cell r="U328">
            <v>44</v>
          </cell>
          <cell r="V328">
            <v>8562.1621621621616</v>
          </cell>
          <cell r="W328">
            <v>1.3</v>
          </cell>
          <cell r="X328">
            <v>2.7</v>
          </cell>
          <cell r="Y328">
            <v>46</v>
          </cell>
          <cell r="Z328">
            <v>60</v>
          </cell>
          <cell r="AA328">
            <v>9167.5675675675684</v>
          </cell>
          <cell r="AB328">
            <v>1.5</v>
          </cell>
          <cell r="AC328">
            <v>2.9666666666666663</v>
          </cell>
          <cell r="AD328">
            <v>56.666666666666664</v>
          </cell>
          <cell r="AE328">
            <v>60</v>
          </cell>
          <cell r="AF328">
            <v>10090.090090090089</v>
          </cell>
          <cell r="AG328">
            <v>1.9334880123743232</v>
          </cell>
          <cell r="AH328">
            <v>0.5</v>
          </cell>
          <cell r="AI328">
            <v>1036.3308333333332</v>
          </cell>
          <cell r="AJ328">
            <v>1.1092885239999999</v>
          </cell>
          <cell r="AK328">
            <v>11.19282114306306</v>
          </cell>
          <cell r="AL328">
            <v>289.44635475961076</v>
          </cell>
          <cell r="AM328">
            <v>10.976409288015438</v>
          </cell>
          <cell r="AN328">
            <v>283.84994418807923</v>
          </cell>
          <cell r="AQ328">
            <v>181.01999999999998</v>
          </cell>
          <cell r="AR328">
            <v>7</v>
          </cell>
          <cell r="AU328" t="str">
            <v>D</v>
          </cell>
        </row>
        <row r="329">
          <cell r="D329">
            <v>806822</v>
          </cell>
          <cell r="E329" t="str">
            <v>อ้อยน้ำราด</v>
          </cell>
          <cell r="F329" t="str">
            <v>อ้อยปลูก</v>
          </cell>
          <cell r="G329">
            <v>17.13</v>
          </cell>
          <cell r="H329">
            <v>242945</v>
          </cell>
          <cell r="I329" t="str">
            <v>KK-3,PK-3</v>
          </cell>
          <cell r="J329" t="str">
            <v xml:space="preserve">ทราย </v>
          </cell>
          <cell r="K329">
            <v>1.85</v>
          </cell>
          <cell r="L329">
            <v>5.833333333333333</v>
          </cell>
          <cell r="M329">
            <v>1.1000000000000001</v>
          </cell>
          <cell r="N329">
            <v>2.8</v>
          </cell>
          <cell r="O329">
            <v>82</v>
          </cell>
          <cell r="P329">
            <v>87</v>
          </cell>
          <cell r="Q329">
            <v>14616.216216216217</v>
          </cell>
          <cell r="R329">
            <v>1.5</v>
          </cell>
          <cell r="S329">
            <v>3</v>
          </cell>
          <cell r="T329">
            <v>71</v>
          </cell>
          <cell r="U329">
            <v>56</v>
          </cell>
          <cell r="V329">
            <v>10983.783783783783</v>
          </cell>
          <cell r="W329">
            <v>1.6</v>
          </cell>
          <cell r="X329">
            <v>3.5</v>
          </cell>
          <cell r="Y329">
            <v>60</v>
          </cell>
          <cell r="Z329">
            <v>54</v>
          </cell>
          <cell r="AA329">
            <v>9859.45945945946</v>
          </cell>
          <cell r="AB329">
            <v>1.4000000000000001</v>
          </cell>
          <cell r="AC329">
            <v>3.1</v>
          </cell>
          <cell r="AD329">
            <v>71</v>
          </cell>
          <cell r="AE329">
            <v>65.666666666666671</v>
          </cell>
          <cell r="AF329">
            <v>11819.819819819821</v>
          </cell>
          <cell r="AG329">
            <v>0</v>
          </cell>
          <cell r="AI329">
            <v>1056.1390000000001</v>
          </cell>
          <cell r="AJ329">
            <v>1.1304911856000002</v>
          </cell>
          <cell r="AK329">
            <v>13.362202121686488</v>
          </cell>
          <cell r="AL329">
            <v>228.89452234448953</v>
          </cell>
          <cell r="AM329">
            <v>13.362202121686488</v>
          </cell>
          <cell r="AN329">
            <v>228.89452234448953</v>
          </cell>
          <cell r="AQ329">
            <v>188.42999999999998</v>
          </cell>
          <cell r="AR329">
            <v>11</v>
          </cell>
          <cell r="AU329" t="str">
            <v>C</v>
          </cell>
        </row>
        <row r="330">
          <cell r="D330">
            <v>806825</v>
          </cell>
          <cell r="E330" t="str">
            <v>อ้อยตอ 1</v>
          </cell>
          <cell r="F330" t="str">
            <v>อ้อยตอ</v>
          </cell>
          <cell r="G330">
            <v>30.05</v>
          </cell>
          <cell r="H330">
            <v>242911</v>
          </cell>
          <cell r="I330" t="str">
            <v>KK-3</v>
          </cell>
          <cell r="J330" t="str">
            <v>เหนียว</v>
          </cell>
          <cell r="K330">
            <v>1.85</v>
          </cell>
          <cell r="L330">
            <v>6.9666666666666668</v>
          </cell>
          <cell r="M330">
            <v>1.25</v>
          </cell>
          <cell r="N330">
            <v>2.6</v>
          </cell>
          <cell r="O330">
            <v>63</v>
          </cell>
          <cell r="P330">
            <v>75</v>
          </cell>
          <cell r="Q330">
            <v>11935.135135135135</v>
          </cell>
          <cell r="R330">
            <v>1.7</v>
          </cell>
          <cell r="S330">
            <v>2.9</v>
          </cell>
          <cell r="T330">
            <v>70</v>
          </cell>
          <cell r="U330">
            <v>85</v>
          </cell>
          <cell r="V330">
            <v>13405.405405405405</v>
          </cell>
          <cell r="W330">
            <v>1.3</v>
          </cell>
          <cell r="X330">
            <v>3.3</v>
          </cell>
          <cell r="Y330">
            <v>58</v>
          </cell>
          <cell r="Z330">
            <v>65</v>
          </cell>
          <cell r="AA330">
            <v>10637.837837837838</v>
          </cell>
          <cell r="AB330">
            <v>1.4166666666666667</v>
          </cell>
          <cell r="AC330">
            <v>2.9333333333333336</v>
          </cell>
          <cell r="AD330">
            <v>63.666666666666664</v>
          </cell>
          <cell r="AE330">
            <v>75</v>
          </cell>
          <cell r="AF330">
            <v>11992.792792792794</v>
          </cell>
          <cell r="AG330">
            <v>0</v>
          </cell>
          <cell r="AI330">
            <v>956.88592592592636</v>
          </cell>
          <cell r="AJ330">
            <v>1.0242506951111117</v>
          </cell>
          <cell r="AK330">
            <v>12.28362635434155</v>
          </cell>
          <cell r="AL330">
            <v>369.12297194796361</v>
          </cell>
          <cell r="AM330">
            <v>12.28362635434155</v>
          </cell>
          <cell r="AN330">
            <v>369.12297194796361</v>
          </cell>
          <cell r="AQ330">
            <v>300.5</v>
          </cell>
          <cell r="AR330">
            <v>10</v>
          </cell>
          <cell r="AU330" t="str">
            <v>B</v>
          </cell>
        </row>
        <row r="331">
          <cell r="D331">
            <v>806828</v>
          </cell>
          <cell r="E331" t="str">
            <v>อ้อยตอ 1</v>
          </cell>
          <cell r="F331" t="str">
            <v>อ้อยตอ</v>
          </cell>
          <cell r="G331">
            <v>24.72</v>
          </cell>
          <cell r="H331">
            <v>242927</v>
          </cell>
          <cell r="I331" t="str">
            <v>KK-3</v>
          </cell>
          <cell r="J331" t="str">
            <v xml:space="preserve">ทราย </v>
          </cell>
          <cell r="K331">
            <v>1.65</v>
          </cell>
          <cell r="L331">
            <v>6.4333333333333336</v>
          </cell>
          <cell r="M331">
            <v>1.1000000000000001</v>
          </cell>
          <cell r="N331">
            <v>2.6</v>
          </cell>
          <cell r="O331">
            <v>72</v>
          </cell>
          <cell r="P331">
            <v>56</v>
          </cell>
          <cell r="Q331">
            <v>12412.121212121212</v>
          </cell>
          <cell r="R331">
            <v>1.2</v>
          </cell>
          <cell r="S331">
            <v>2.8</v>
          </cell>
          <cell r="T331">
            <v>35</v>
          </cell>
          <cell r="U331">
            <v>46</v>
          </cell>
          <cell r="V331">
            <v>7854.545454545455</v>
          </cell>
          <cell r="W331">
            <v>1.2</v>
          </cell>
          <cell r="X331">
            <v>3.2</v>
          </cell>
          <cell r="Y331">
            <v>65</v>
          </cell>
          <cell r="Z331">
            <v>77</v>
          </cell>
          <cell r="AA331">
            <v>13769.69696969697</v>
          </cell>
          <cell r="AB331">
            <v>1.1666666666666667</v>
          </cell>
          <cell r="AC331">
            <v>2.8666666666666671</v>
          </cell>
          <cell r="AD331">
            <v>57.333333333333336</v>
          </cell>
          <cell r="AE331">
            <v>59.666666666666664</v>
          </cell>
          <cell r="AF331">
            <v>11345.454545454546</v>
          </cell>
          <cell r="AG331">
            <v>0</v>
          </cell>
          <cell r="AI331">
            <v>752.61148148148175</v>
          </cell>
          <cell r="AJ331">
            <v>0.8298294194814817</v>
          </cell>
          <cell r="AK331">
            <v>9.4147919592080829</v>
          </cell>
          <cell r="AL331">
            <v>232.73365723162379</v>
          </cell>
          <cell r="AM331">
            <v>9.4147919592080829</v>
          </cell>
          <cell r="AN331">
            <v>232.73365723162379</v>
          </cell>
          <cell r="AQ331">
            <v>247.2</v>
          </cell>
          <cell r="AR331">
            <v>10</v>
          </cell>
          <cell r="AU331" t="str">
            <v>B</v>
          </cell>
        </row>
        <row r="332">
          <cell r="D332">
            <v>806829</v>
          </cell>
          <cell r="E332" t="str">
            <v>อ้อยตอ 1</v>
          </cell>
          <cell r="F332" t="str">
            <v>อ้อยตอ</v>
          </cell>
          <cell r="G332">
            <v>20.440000000000001</v>
          </cell>
          <cell r="H332">
            <v>242927</v>
          </cell>
          <cell r="I332" t="str">
            <v>KK-3</v>
          </cell>
          <cell r="J332" t="str">
            <v xml:space="preserve">ทราย </v>
          </cell>
          <cell r="K332">
            <v>1.65</v>
          </cell>
          <cell r="L332">
            <v>6.4333333333333336</v>
          </cell>
          <cell r="M332">
            <v>1</v>
          </cell>
          <cell r="N332">
            <v>2.9</v>
          </cell>
          <cell r="O332">
            <v>27</v>
          </cell>
          <cell r="P332">
            <v>32</v>
          </cell>
          <cell r="Q332">
            <v>5721.212121212121</v>
          </cell>
          <cell r="R332">
            <v>0.9</v>
          </cell>
          <cell r="S332">
            <v>2.7</v>
          </cell>
          <cell r="T332">
            <v>60</v>
          </cell>
          <cell r="U332">
            <v>48</v>
          </cell>
          <cell r="V332">
            <v>10472.727272727272</v>
          </cell>
          <cell r="W332">
            <v>0.9</v>
          </cell>
          <cell r="X332">
            <v>2.5</v>
          </cell>
          <cell r="Y332">
            <v>56</v>
          </cell>
          <cell r="Z332">
            <v>37</v>
          </cell>
          <cell r="AA332">
            <v>9018.181818181818</v>
          </cell>
          <cell r="AB332">
            <v>0.93333333333333324</v>
          </cell>
          <cell r="AC332">
            <v>2.6999999999999997</v>
          </cell>
          <cell r="AD332">
            <v>47.666666666666664</v>
          </cell>
          <cell r="AE332">
            <v>39</v>
          </cell>
          <cell r="AF332">
            <v>8404.0404040404028</v>
          </cell>
          <cell r="AG332">
            <v>0</v>
          </cell>
          <cell r="AI332">
            <v>534.11399999999992</v>
          </cell>
          <cell r="AJ332">
            <v>0.58891409639999992</v>
          </cell>
          <cell r="AK332">
            <v>4.9492578606545443</v>
          </cell>
          <cell r="AL332">
            <v>101.16283067177889</v>
          </cell>
          <cell r="AM332">
            <v>4.9492578606545443</v>
          </cell>
          <cell r="AN332">
            <v>101.16283067177889</v>
          </cell>
          <cell r="AQ332">
            <v>183.96</v>
          </cell>
          <cell r="AR332">
            <v>9</v>
          </cell>
          <cell r="AU332" t="str">
            <v>C</v>
          </cell>
        </row>
        <row r="333">
          <cell r="D333">
            <v>806832</v>
          </cell>
          <cell r="E333" t="str">
            <v>อ้อยตุลาคม</v>
          </cell>
          <cell r="F333" t="str">
            <v>อ้อยปลูก</v>
          </cell>
          <cell r="G333">
            <v>27.35</v>
          </cell>
          <cell r="H333">
            <v>242887</v>
          </cell>
          <cell r="I333" t="str">
            <v>PK-3</v>
          </cell>
          <cell r="J333" t="str">
            <v>เหนียว</v>
          </cell>
          <cell r="K333">
            <v>1.85</v>
          </cell>
          <cell r="L333">
            <v>7.7666666666666666</v>
          </cell>
          <cell r="M333">
            <v>1.6</v>
          </cell>
          <cell r="N333">
            <v>3.7</v>
          </cell>
          <cell r="O333">
            <v>53</v>
          </cell>
          <cell r="P333">
            <v>61</v>
          </cell>
          <cell r="Q333">
            <v>9859.45945945946</v>
          </cell>
          <cell r="R333">
            <v>1.2</v>
          </cell>
          <cell r="S333">
            <v>3.6</v>
          </cell>
          <cell r="T333">
            <v>65</v>
          </cell>
          <cell r="U333">
            <v>58</v>
          </cell>
          <cell r="V333">
            <v>10637.837837837838</v>
          </cell>
          <cell r="W333">
            <v>1.5</v>
          </cell>
          <cell r="X333">
            <v>3.5</v>
          </cell>
          <cell r="Y333">
            <v>48</v>
          </cell>
          <cell r="Z333">
            <v>51</v>
          </cell>
          <cell r="AA333">
            <v>8562.1621621621616</v>
          </cell>
          <cell r="AB333">
            <v>1.4333333333333333</v>
          </cell>
          <cell r="AC333">
            <v>3.6</v>
          </cell>
          <cell r="AD333">
            <v>55.333333333333336</v>
          </cell>
          <cell r="AE333">
            <v>56.666666666666664</v>
          </cell>
          <cell r="AF333">
            <v>9686.4864864864867</v>
          </cell>
          <cell r="AG333">
            <v>0</v>
          </cell>
          <cell r="AI333">
            <v>1458.2160000000001</v>
          </cell>
          <cell r="AJ333">
            <v>1.5608744064000002</v>
          </cell>
          <cell r="AK333">
            <v>15.119388844696219</v>
          </cell>
          <cell r="AL333">
            <v>413.51528490244164</v>
          </cell>
          <cell r="AM333">
            <v>15.119388844696219</v>
          </cell>
          <cell r="AN333">
            <v>413.51528490244164</v>
          </cell>
          <cell r="AQ333">
            <v>410.25</v>
          </cell>
          <cell r="AR333">
            <v>15</v>
          </cell>
          <cell r="AU333" t="str">
            <v>B</v>
          </cell>
        </row>
        <row r="334">
          <cell r="D334">
            <v>806833</v>
          </cell>
          <cell r="E334" t="str">
            <v>อ้อยน้ำราด</v>
          </cell>
          <cell r="F334" t="str">
            <v>อ้อยปลูก</v>
          </cell>
          <cell r="G334">
            <v>25</v>
          </cell>
          <cell r="H334">
            <v>242976</v>
          </cell>
          <cell r="I334" t="str">
            <v>KK-3</v>
          </cell>
          <cell r="J334" t="str">
            <v>เหนียว</v>
          </cell>
          <cell r="K334">
            <v>1.85</v>
          </cell>
          <cell r="L334">
            <v>4.8</v>
          </cell>
          <cell r="M334">
            <v>0.7</v>
          </cell>
          <cell r="N334">
            <v>2.4</v>
          </cell>
          <cell r="O334">
            <v>62</v>
          </cell>
          <cell r="P334">
            <v>58</v>
          </cell>
          <cell r="Q334">
            <v>10378.378378378378</v>
          </cell>
          <cell r="R334">
            <v>0.7</v>
          </cell>
          <cell r="S334">
            <v>2.4</v>
          </cell>
          <cell r="T334">
            <v>60</v>
          </cell>
          <cell r="U334">
            <v>57</v>
          </cell>
          <cell r="V334">
            <v>10118.918918918918</v>
          </cell>
          <cell r="W334">
            <v>0.85</v>
          </cell>
          <cell r="X334">
            <v>2.2999999999999998</v>
          </cell>
          <cell r="Y334">
            <v>65</v>
          </cell>
          <cell r="Z334">
            <v>70</v>
          </cell>
          <cell r="AA334">
            <v>11675.675675675675</v>
          </cell>
          <cell r="AB334">
            <v>0.75</v>
          </cell>
          <cell r="AC334">
            <v>2.3666666666666667</v>
          </cell>
          <cell r="AD334">
            <v>62.333333333333336</v>
          </cell>
          <cell r="AE334">
            <v>61.666666666666664</v>
          </cell>
          <cell r="AF334">
            <v>10724.324324324325</v>
          </cell>
          <cell r="AG334">
            <v>2</v>
          </cell>
          <cell r="AH334">
            <v>0.5</v>
          </cell>
          <cell r="AI334">
            <v>329.76541666666668</v>
          </cell>
          <cell r="AJ334">
            <v>0.36359934841666669</v>
          </cell>
          <cell r="AK334">
            <v>3.8993573365333338</v>
          </cell>
          <cell r="AL334">
            <v>97.483933413333347</v>
          </cell>
          <cell r="AM334">
            <v>3.8213701898026673</v>
          </cell>
          <cell r="AN334">
            <v>95.534254745066676</v>
          </cell>
          <cell r="AQ334">
            <v>250</v>
          </cell>
          <cell r="AR334">
            <v>10</v>
          </cell>
          <cell r="AU334" t="str">
            <v>C</v>
          </cell>
        </row>
        <row r="335">
          <cell r="D335">
            <v>806834</v>
          </cell>
          <cell r="E335" t="str">
            <v>อ้อยน้ำราด</v>
          </cell>
          <cell r="F335" t="str">
            <v>อ้อยปลูก</v>
          </cell>
          <cell r="G335">
            <v>21.13</v>
          </cell>
          <cell r="H335">
            <v>242970</v>
          </cell>
          <cell r="I335" t="str">
            <v>KK-3</v>
          </cell>
          <cell r="J335" t="str">
            <v>เหนียว</v>
          </cell>
          <cell r="K335">
            <v>1.85</v>
          </cell>
          <cell r="L335">
            <v>5</v>
          </cell>
          <cell r="M335">
            <v>0.7</v>
          </cell>
          <cell r="N335">
            <v>2.4</v>
          </cell>
          <cell r="O335">
            <v>59</v>
          </cell>
          <cell r="P335">
            <v>48</v>
          </cell>
          <cell r="Q335">
            <v>9254.0540540540533</v>
          </cell>
          <cell r="R335">
            <v>0.75</v>
          </cell>
          <cell r="S335">
            <v>2.5</v>
          </cell>
          <cell r="T335">
            <v>64</v>
          </cell>
          <cell r="U335">
            <v>60</v>
          </cell>
          <cell r="V335">
            <v>10724.324324324325</v>
          </cell>
          <cell r="W335">
            <v>0.75</v>
          </cell>
          <cell r="X335">
            <v>2.5</v>
          </cell>
          <cell r="Y335">
            <v>60</v>
          </cell>
          <cell r="Z335">
            <v>53</v>
          </cell>
          <cell r="AA335">
            <v>9772.9729729729734</v>
          </cell>
          <cell r="AB335">
            <v>0.73333333333333339</v>
          </cell>
          <cell r="AC335">
            <v>2.4666666666666668</v>
          </cell>
          <cell r="AD335">
            <v>61</v>
          </cell>
          <cell r="AE335">
            <v>53.666666666666664</v>
          </cell>
          <cell r="AF335">
            <v>9917.1171171171172</v>
          </cell>
          <cell r="AG335">
            <v>4.7326076668244204</v>
          </cell>
          <cell r="AH335">
            <v>1</v>
          </cell>
          <cell r="AI335">
            <v>350.2611851851853</v>
          </cell>
          <cell r="AJ335">
            <v>0.36956057648888896</v>
          </cell>
          <cell r="AK335">
            <v>3.6649755189096305</v>
          </cell>
          <cell r="AL335">
            <v>77.440932714560489</v>
          </cell>
          <cell r="AM335">
            <v>3.4915266065144754</v>
          </cell>
          <cell r="AN335">
            <v>73.775957195650861</v>
          </cell>
          <cell r="AQ335">
            <v>211.29999999999998</v>
          </cell>
          <cell r="AR335">
            <v>10</v>
          </cell>
          <cell r="AU335" t="str">
            <v>C</v>
          </cell>
        </row>
        <row r="336">
          <cell r="D336">
            <v>806840</v>
          </cell>
          <cell r="E336" t="str">
            <v>อ้อยตุลาคม</v>
          </cell>
          <cell r="F336" t="str">
            <v>อ้อยปลูก</v>
          </cell>
          <cell r="G336">
            <v>36.86</v>
          </cell>
          <cell r="H336">
            <v>242874</v>
          </cell>
          <cell r="I336" t="str">
            <v>PK-3</v>
          </cell>
          <cell r="J336" t="str">
            <v xml:space="preserve">ทราย </v>
          </cell>
          <cell r="K336">
            <v>1.85</v>
          </cell>
          <cell r="L336">
            <v>8.1999999999999993</v>
          </cell>
          <cell r="M336">
            <v>1.4</v>
          </cell>
          <cell r="N336">
            <v>3.4</v>
          </cell>
          <cell r="O336">
            <v>86</v>
          </cell>
          <cell r="P336">
            <v>67</v>
          </cell>
          <cell r="Q336">
            <v>13232.432432432432</v>
          </cell>
          <cell r="R336">
            <v>1.3</v>
          </cell>
          <cell r="S336">
            <v>2.9</v>
          </cell>
          <cell r="T336">
            <v>77</v>
          </cell>
          <cell r="U336">
            <v>75</v>
          </cell>
          <cell r="V336">
            <v>13145.945945945947</v>
          </cell>
          <cell r="W336">
            <v>1.5</v>
          </cell>
          <cell r="X336">
            <v>3.4</v>
          </cell>
          <cell r="Y336">
            <v>70</v>
          </cell>
          <cell r="Z336">
            <v>79</v>
          </cell>
          <cell r="AA336">
            <v>12886.486486486487</v>
          </cell>
          <cell r="AB336">
            <v>1.4000000000000001</v>
          </cell>
          <cell r="AC336">
            <v>3.2333333333333329</v>
          </cell>
          <cell r="AD336">
            <v>77.666666666666671</v>
          </cell>
          <cell r="AE336">
            <v>73.666666666666671</v>
          </cell>
          <cell r="AF336">
            <v>13088.28828828829</v>
          </cell>
          <cell r="AG336">
            <v>0</v>
          </cell>
          <cell r="AI336">
            <v>1148.9434444444441</v>
          </cell>
          <cell r="AJ336">
            <v>1.2298290629333331</v>
          </cell>
          <cell r="AK336">
            <v>16.096357320986904</v>
          </cell>
          <cell r="AL336">
            <v>593.31173085157729</v>
          </cell>
          <cell r="AM336">
            <v>16.096357320986904</v>
          </cell>
          <cell r="AN336">
            <v>593.31173085157729</v>
          </cell>
          <cell r="AQ336">
            <v>368.6</v>
          </cell>
          <cell r="AR336">
            <v>10</v>
          </cell>
          <cell r="AU336" t="str">
            <v>C</v>
          </cell>
        </row>
        <row r="337">
          <cell r="D337">
            <v>806850</v>
          </cell>
          <cell r="E337" t="str">
            <v>อ้อยน้ำราด</v>
          </cell>
          <cell r="F337" t="str">
            <v>อ้อยปลูก</v>
          </cell>
          <cell r="G337">
            <v>21.53</v>
          </cell>
          <cell r="H337">
            <v>242913</v>
          </cell>
          <cell r="I337" t="str">
            <v>PK-3</v>
          </cell>
          <cell r="J337" t="str">
            <v xml:space="preserve">ทราย </v>
          </cell>
          <cell r="K337">
            <v>1.85</v>
          </cell>
          <cell r="L337">
            <v>6.9</v>
          </cell>
          <cell r="M337">
            <v>1.45</v>
          </cell>
          <cell r="N337">
            <v>3.3</v>
          </cell>
          <cell r="O337">
            <v>75</v>
          </cell>
          <cell r="P337">
            <v>58</v>
          </cell>
          <cell r="Q337">
            <v>11502.702702702703</v>
          </cell>
          <cell r="R337">
            <v>1.25</v>
          </cell>
          <cell r="S337">
            <v>3</v>
          </cell>
          <cell r="T337">
            <v>63</v>
          </cell>
          <cell r="U337">
            <v>75</v>
          </cell>
          <cell r="V337">
            <v>11935.135135135135</v>
          </cell>
          <cell r="W337">
            <v>0.75</v>
          </cell>
          <cell r="X337">
            <v>3.2</v>
          </cell>
          <cell r="Y337">
            <v>61</v>
          </cell>
          <cell r="Z337">
            <v>60</v>
          </cell>
          <cell r="AA337">
            <v>10464.864864864865</v>
          </cell>
          <cell r="AB337">
            <v>1.1500000000000001</v>
          </cell>
          <cell r="AC337">
            <v>3.1666666666666665</v>
          </cell>
          <cell r="AD337">
            <v>66.333333333333329</v>
          </cell>
          <cell r="AE337">
            <v>64.333333333333329</v>
          </cell>
          <cell r="AF337">
            <v>11300.900900900902</v>
          </cell>
          <cell r="AG337">
            <v>2.3223409196470044</v>
          </cell>
          <cell r="AH337">
            <v>0.5</v>
          </cell>
          <cell r="AI337">
            <v>905.25763888888901</v>
          </cell>
          <cell r="AJ337">
            <v>0.9689877766666668</v>
          </cell>
          <cell r="AK337">
            <v>10.950434838294298</v>
          </cell>
          <cell r="AL337">
            <v>235.76286206847624</v>
          </cell>
          <cell r="AM337">
            <v>10.696128409165308</v>
          </cell>
          <cell r="AN337">
            <v>230.28764464932908</v>
          </cell>
          <cell r="AQ337">
            <v>215.3</v>
          </cell>
          <cell r="AR337">
            <v>10</v>
          </cell>
          <cell r="AU337" t="str">
            <v>C</v>
          </cell>
        </row>
        <row r="338">
          <cell r="D338">
            <v>805701</v>
          </cell>
          <cell r="E338" t="str">
            <v>อ้อยตอ 2</v>
          </cell>
          <cell r="F338" t="str">
            <v>อ้อยตอ</v>
          </cell>
          <cell r="G338">
            <v>35.19</v>
          </cell>
          <cell r="H338">
            <v>242878</v>
          </cell>
          <cell r="I338" t="str">
            <v>KK-3</v>
          </cell>
          <cell r="J338" t="str">
            <v>เหนียว</v>
          </cell>
          <cell r="K338">
            <v>1.85</v>
          </cell>
          <cell r="L338">
            <v>8.0666666666666664</v>
          </cell>
          <cell r="M338">
            <v>2</v>
          </cell>
          <cell r="N338">
            <v>2.9</v>
          </cell>
          <cell r="O338">
            <v>75</v>
          </cell>
          <cell r="P338">
            <v>57</v>
          </cell>
          <cell r="Q338">
            <v>11416.216216216217</v>
          </cell>
          <cell r="R338">
            <v>1.9</v>
          </cell>
          <cell r="S338">
            <v>2.9</v>
          </cell>
          <cell r="T338">
            <v>68</v>
          </cell>
          <cell r="U338">
            <v>72</v>
          </cell>
          <cell r="V338">
            <v>12108.108108108108</v>
          </cell>
          <cell r="W338">
            <v>1.8</v>
          </cell>
          <cell r="X338">
            <v>2.9</v>
          </cell>
          <cell r="Y338">
            <v>49</v>
          </cell>
          <cell r="Z338">
            <v>69</v>
          </cell>
          <cell r="AA338">
            <v>10205.405405405405</v>
          </cell>
          <cell r="AB338">
            <v>1.9000000000000001</v>
          </cell>
          <cell r="AC338">
            <v>2.9</v>
          </cell>
          <cell r="AD338">
            <v>64</v>
          </cell>
          <cell r="AE338">
            <v>66</v>
          </cell>
          <cell r="AF338">
            <v>11243.243243243245</v>
          </cell>
          <cell r="AG338">
            <v>0</v>
          </cell>
          <cell r="AI338">
            <v>1254.3515000000002</v>
          </cell>
          <cell r="AJ338">
            <v>1.3234662676500002</v>
          </cell>
          <cell r="AK338">
            <v>14.88005317141622</v>
          </cell>
          <cell r="AL338">
            <v>523.62907110213678</v>
          </cell>
          <cell r="AM338">
            <v>14.88005317141622</v>
          </cell>
          <cell r="AN338">
            <v>523.62907110213678</v>
          </cell>
          <cell r="AQ338">
            <v>422.28</v>
          </cell>
          <cell r="AR338">
            <v>12</v>
          </cell>
          <cell r="AU338" t="str">
            <v>B</v>
          </cell>
        </row>
        <row r="339">
          <cell r="D339">
            <v>805704</v>
          </cell>
          <cell r="E339" t="str">
            <v>อ้อยตอ 1</v>
          </cell>
          <cell r="F339" t="str">
            <v>อ้อยตอ</v>
          </cell>
          <cell r="G339">
            <v>31.02</v>
          </cell>
          <cell r="H339">
            <v>242906</v>
          </cell>
          <cell r="I339" t="str">
            <v>KK-3</v>
          </cell>
          <cell r="J339" t="str">
            <v>เหนียว</v>
          </cell>
          <cell r="K339">
            <v>1.85</v>
          </cell>
          <cell r="L339">
            <v>7.1333333333333337</v>
          </cell>
          <cell r="M339">
            <v>2.2999999999999998</v>
          </cell>
          <cell r="N339">
            <v>3</v>
          </cell>
          <cell r="O339">
            <v>83</v>
          </cell>
          <cell r="P339">
            <v>78</v>
          </cell>
          <cell r="Q339">
            <v>13924.324324324325</v>
          </cell>
          <cell r="R339">
            <v>2.1</v>
          </cell>
          <cell r="S339">
            <v>3</v>
          </cell>
          <cell r="T339">
            <v>68</v>
          </cell>
          <cell r="U339">
            <v>75</v>
          </cell>
          <cell r="V339">
            <v>12367.567567567568</v>
          </cell>
          <cell r="W339">
            <v>2</v>
          </cell>
          <cell r="X339">
            <v>3</v>
          </cell>
          <cell r="Y339">
            <v>68</v>
          </cell>
          <cell r="Z339">
            <v>70</v>
          </cell>
          <cell r="AA339">
            <v>11935.135135135135</v>
          </cell>
          <cell r="AB339">
            <v>2.1333333333333333</v>
          </cell>
          <cell r="AC339">
            <v>3</v>
          </cell>
          <cell r="AD339">
            <v>73</v>
          </cell>
          <cell r="AE339">
            <v>74.333333333333329</v>
          </cell>
          <cell r="AF339">
            <v>12742.342342342343</v>
          </cell>
          <cell r="AG339">
            <v>0</v>
          </cell>
          <cell r="AI339">
            <v>1507.2</v>
          </cell>
          <cell r="AJ339">
            <v>1.6133068800000001</v>
          </cell>
          <cell r="AK339">
            <v>20.557308568216222</v>
          </cell>
          <cell r="AL339">
            <v>637.68771178606721</v>
          </cell>
          <cell r="AM339">
            <v>20.557308568216222</v>
          </cell>
          <cell r="AN339">
            <v>637.68771178606721</v>
          </cell>
          <cell r="AQ339">
            <v>465.3</v>
          </cell>
          <cell r="AR339">
            <v>15</v>
          </cell>
          <cell r="AU339" t="str">
            <v>A</v>
          </cell>
        </row>
        <row r="340">
          <cell r="D340">
            <v>805709</v>
          </cell>
          <cell r="E340" t="str">
            <v>อ้อยตอ 3</v>
          </cell>
          <cell r="F340" t="str">
            <v>อ้อยตอ</v>
          </cell>
          <cell r="G340">
            <v>11.36</v>
          </cell>
          <cell r="H340">
            <v>242903</v>
          </cell>
          <cell r="I340" t="str">
            <v>KK-3</v>
          </cell>
          <cell r="J340" t="str">
            <v>เหนียว</v>
          </cell>
          <cell r="K340">
            <v>1.85</v>
          </cell>
          <cell r="L340">
            <v>7.2333333333333334</v>
          </cell>
          <cell r="M340">
            <v>1.4</v>
          </cell>
          <cell r="N340">
            <v>2.8</v>
          </cell>
          <cell r="O340">
            <v>41</v>
          </cell>
          <cell r="P340">
            <v>32</v>
          </cell>
          <cell r="Q340">
            <v>6313.5135135135133</v>
          </cell>
          <cell r="R340">
            <v>1.6</v>
          </cell>
          <cell r="S340">
            <v>2.7</v>
          </cell>
          <cell r="T340">
            <v>32</v>
          </cell>
          <cell r="U340">
            <v>39</v>
          </cell>
          <cell r="V340">
            <v>6140.5405405405409</v>
          </cell>
          <cell r="W340">
            <v>1.6</v>
          </cell>
          <cell r="X340">
            <v>2.9</v>
          </cell>
          <cell r="Y340">
            <v>41</v>
          </cell>
          <cell r="Z340">
            <v>45</v>
          </cell>
          <cell r="AA340">
            <v>7437.8378378378375</v>
          </cell>
          <cell r="AB340">
            <v>1.5333333333333332</v>
          </cell>
          <cell r="AC340">
            <v>2.8000000000000003</v>
          </cell>
          <cell r="AD340">
            <v>38</v>
          </cell>
          <cell r="AE340">
            <v>38.666666666666664</v>
          </cell>
          <cell r="AF340">
            <v>6630.6306306306296</v>
          </cell>
          <cell r="AG340">
            <v>0</v>
          </cell>
          <cell r="AI340">
            <v>943.67466666666678</v>
          </cell>
          <cell r="AJ340">
            <v>1.0101093632000002</v>
          </cell>
          <cell r="AK340">
            <v>6.6976620839207204</v>
          </cell>
          <cell r="AL340">
            <v>76.085441273339384</v>
          </cell>
          <cell r="AM340">
            <v>6.6976620839207204</v>
          </cell>
          <cell r="AN340">
            <v>76.085441273339384</v>
          </cell>
          <cell r="AQ340">
            <v>102.24</v>
          </cell>
          <cell r="AR340">
            <v>9</v>
          </cell>
          <cell r="AU340" t="str">
            <v>C</v>
          </cell>
        </row>
        <row r="341">
          <cell r="D341">
            <v>805710</v>
          </cell>
          <cell r="E341" t="str">
            <v>อ้อยตอ 1</v>
          </cell>
          <cell r="F341" t="str">
            <v>อ้อยตอ</v>
          </cell>
          <cell r="G341">
            <v>4.92</v>
          </cell>
          <cell r="H341">
            <v>242920</v>
          </cell>
          <cell r="I341" t="str">
            <v>PK-3</v>
          </cell>
          <cell r="J341" t="str">
            <v>เหนียว</v>
          </cell>
          <cell r="K341">
            <v>1.85</v>
          </cell>
          <cell r="L341">
            <v>6.666666666666667</v>
          </cell>
          <cell r="M341">
            <v>1.5</v>
          </cell>
          <cell r="N341">
            <v>3</v>
          </cell>
          <cell r="O341">
            <v>63</v>
          </cell>
          <cell r="P341">
            <v>58</v>
          </cell>
          <cell r="Q341">
            <v>10464.864864864865</v>
          </cell>
          <cell r="R341">
            <v>1.6</v>
          </cell>
          <cell r="S341">
            <v>3</v>
          </cell>
          <cell r="T341">
            <v>58</v>
          </cell>
          <cell r="U341">
            <v>71</v>
          </cell>
          <cell r="V341">
            <v>11156.756756756757</v>
          </cell>
          <cell r="W341">
            <v>1.5</v>
          </cell>
          <cell r="X341">
            <v>3</v>
          </cell>
          <cell r="Y341">
            <v>51</v>
          </cell>
          <cell r="Z341">
            <v>67</v>
          </cell>
          <cell r="AA341">
            <v>10205.405405405405</v>
          </cell>
          <cell r="AB341">
            <v>1.5333333333333332</v>
          </cell>
          <cell r="AC341">
            <v>3</v>
          </cell>
          <cell r="AD341">
            <v>57.333333333333336</v>
          </cell>
          <cell r="AE341">
            <v>65.333333333333329</v>
          </cell>
          <cell r="AF341">
            <v>10609.009009009009</v>
          </cell>
          <cell r="AG341">
            <v>0</v>
          </cell>
          <cell r="AI341">
            <v>1083.3</v>
          </cell>
          <cell r="AJ341">
            <v>1.1429898299999999</v>
          </cell>
          <cell r="AK341">
            <v>12.125989403675675</v>
          </cell>
          <cell r="AL341">
            <v>59.659867866084319</v>
          </cell>
          <cell r="AM341">
            <v>12.125989403675675</v>
          </cell>
          <cell r="AN341">
            <v>59.659867866084319</v>
          </cell>
          <cell r="AQ341">
            <v>59.04</v>
          </cell>
          <cell r="AR341">
            <v>12</v>
          </cell>
          <cell r="AU341" t="str">
            <v>B</v>
          </cell>
        </row>
        <row r="342">
          <cell r="D342">
            <v>805712</v>
          </cell>
          <cell r="E342" t="str">
            <v>อ้อยตอ 1</v>
          </cell>
          <cell r="F342" t="str">
            <v>อ้อยตอ</v>
          </cell>
          <cell r="G342">
            <v>6.86</v>
          </cell>
          <cell r="H342">
            <v>242903</v>
          </cell>
          <cell r="I342" t="str">
            <v>KK-3</v>
          </cell>
          <cell r="J342" t="str">
            <v>เหนียว</v>
          </cell>
          <cell r="K342">
            <v>1.85</v>
          </cell>
          <cell r="L342">
            <v>7.2333333333333334</v>
          </cell>
          <cell r="M342">
            <v>1.9</v>
          </cell>
          <cell r="N342">
            <v>2.9</v>
          </cell>
          <cell r="O342">
            <v>62</v>
          </cell>
          <cell r="P342">
            <v>65</v>
          </cell>
          <cell r="Q342">
            <v>10983.783783783783</v>
          </cell>
          <cell r="R342">
            <v>1.7</v>
          </cell>
          <cell r="S342">
            <v>2.8</v>
          </cell>
          <cell r="T342">
            <v>64</v>
          </cell>
          <cell r="U342">
            <v>61</v>
          </cell>
          <cell r="V342">
            <v>10810.81081081081</v>
          </cell>
          <cell r="W342">
            <v>1.8</v>
          </cell>
          <cell r="X342">
            <v>2.9</v>
          </cell>
          <cell r="Y342">
            <v>59</v>
          </cell>
          <cell r="Z342">
            <v>68</v>
          </cell>
          <cell r="AA342">
            <v>10983.783783783783</v>
          </cell>
          <cell r="AB342">
            <v>1.7999999999999998</v>
          </cell>
          <cell r="AC342">
            <v>2.8666666666666667</v>
          </cell>
          <cell r="AD342">
            <v>61.666666666666664</v>
          </cell>
          <cell r="AE342">
            <v>64.666666666666671</v>
          </cell>
          <cell r="AF342">
            <v>10926.126126126124</v>
          </cell>
          <cell r="AG342">
            <v>0</v>
          </cell>
          <cell r="AI342">
            <v>1161.1719999999998</v>
          </cell>
          <cell r="AJ342">
            <v>1.2251525771999998</v>
          </cell>
          <cell r="AK342">
            <v>13.38617158223567</v>
          </cell>
          <cell r="AL342">
            <v>91.829137054136709</v>
          </cell>
          <cell r="AM342">
            <v>13.38617158223567</v>
          </cell>
          <cell r="AN342">
            <v>91.829137054136709</v>
          </cell>
          <cell r="AQ342">
            <v>89.18</v>
          </cell>
          <cell r="AR342">
            <v>13</v>
          </cell>
          <cell r="AU342" t="str">
            <v>A</v>
          </cell>
        </row>
        <row r="343">
          <cell r="D343">
            <v>805716</v>
          </cell>
          <cell r="E343" t="str">
            <v>อ้อยตอ 2</v>
          </cell>
          <cell r="F343" t="str">
            <v>อ้อยตอ</v>
          </cell>
          <cell r="G343">
            <v>53.51</v>
          </cell>
          <cell r="H343">
            <v>242902</v>
          </cell>
          <cell r="I343" t="str">
            <v>KK3/UT-15</v>
          </cell>
          <cell r="J343" t="str">
            <v>เหนียว</v>
          </cell>
          <cell r="K343">
            <v>1.85</v>
          </cell>
          <cell r="L343">
            <v>7.2666666666666666</v>
          </cell>
          <cell r="M343">
            <v>1.9</v>
          </cell>
          <cell r="N343">
            <v>2.9</v>
          </cell>
          <cell r="O343">
            <v>72</v>
          </cell>
          <cell r="P343">
            <v>68</v>
          </cell>
          <cell r="Q343">
            <v>12108.108108108108</v>
          </cell>
          <cell r="R343">
            <v>2.1</v>
          </cell>
          <cell r="S343">
            <v>2.9</v>
          </cell>
          <cell r="T343">
            <v>65</v>
          </cell>
          <cell r="U343">
            <v>68</v>
          </cell>
          <cell r="V343">
            <v>11502.702702702703</v>
          </cell>
          <cell r="W343">
            <v>1.9</v>
          </cell>
          <cell r="X343">
            <v>2.8</v>
          </cell>
          <cell r="Y343">
            <v>68</v>
          </cell>
          <cell r="Z343">
            <v>62</v>
          </cell>
          <cell r="AA343">
            <v>11243.243243243243</v>
          </cell>
          <cell r="AB343">
            <v>1.9666666666666668</v>
          </cell>
          <cell r="AC343">
            <v>2.8666666666666667</v>
          </cell>
          <cell r="AD343">
            <v>68.333333333333329</v>
          </cell>
          <cell r="AE343">
            <v>66</v>
          </cell>
          <cell r="AF343">
            <v>11618.018018018018</v>
          </cell>
          <cell r="AG343">
            <v>0</v>
          </cell>
          <cell r="AI343">
            <v>1268.687925925926</v>
          </cell>
          <cell r="AJ343">
            <v>1.3385926306444444</v>
          </cell>
          <cell r="AK343">
            <v>15.551793301613294</v>
          </cell>
          <cell r="AL343">
            <v>832.17645956932733</v>
          </cell>
          <cell r="AM343">
            <v>15.551793301613294</v>
          </cell>
          <cell r="AN343">
            <v>832.17645956932733</v>
          </cell>
          <cell r="AQ343">
            <v>749.14</v>
          </cell>
          <cell r="AR343">
            <v>14</v>
          </cell>
          <cell r="AU343" t="str">
            <v>A</v>
          </cell>
        </row>
        <row r="344">
          <cell r="D344">
            <v>805721</v>
          </cell>
          <cell r="E344" t="str">
            <v>อ้อยตอ 1</v>
          </cell>
          <cell r="F344" t="str">
            <v>อ้อยตอ</v>
          </cell>
          <cell r="G344">
            <v>9.44</v>
          </cell>
          <cell r="H344">
            <v>242881</v>
          </cell>
          <cell r="I344" t="str">
            <v>PK-3</v>
          </cell>
          <cell r="J344" t="str">
            <v>เหนียว</v>
          </cell>
          <cell r="K344">
            <v>1.85</v>
          </cell>
          <cell r="L344">
            <v>7.9666666666666668</v>
          </cell>
          <cell r="M344">
            <v>2</v>
          </cell>
          <cell r="N344">
            <v>2.8</v>
          </cell>
          <cell r="O344">
            <v>89</v>
          </cell>
          <cell r="P344">
            <v>72</v>
          </cell>
          <cell r="Q344">
            <v>13924.324324324325</v>
          </cell>
          <cell r="R344">
            <v>1.9</v>
          </cell>
          <cell r="S344">
            <v>2.9</v>
          </cell>
          <cell r="T344">
            <v>70</v>
          </cell>
          <cell r="U344">
            <v>68</v>
          </cell>
          <cell r="V344">
            <v>11935.135135135135</v>
          </cell>
          <cell r="W344">
            <v>1.8</v>
          </cell>
          <cell r="X344">
            <v>2.9</v>
          </cell>
          <cell r="Y344">
            <v>80</v>
          </cell>
          <cell r="Z344">
            <v>70</v>
          </cell>
          <cell r="AA344">
            <v>12972.972972972973</v>
          </cell>
          <cell r="AB344">
            <v>1.9000000000000001</v>
          </cell>
          <cell r="AC344">
            <v>2.8666666666666667</v>
          </cell>
          <cell r="AD344">
            <v>79.666666666666671</v>
          </cell>
          <cell r="AE344">
            <v>70</v>
          </cell>
          <cell r="AF344">
            <v>12944.144144144144</v>
          </cell>
          <cell r="AG344">
            <v>0</v>
          </cell>
          <cell r="AI344">
            <v>1225.6815555555556</v>
          </cell>
          <cell r="AJ344">
            <v>1.3514364831555556</v>
          </cell>
          <cell r="AK344">
            <v>17.49318863962074</v>
          </cell>
          <cell r="AL344">
            <v>165.13570075801977</v>
          </cell>
          <cell r="AM344">
            <v>17.49318863962074</v>
          </cell>
          <cell r="AN344">
            <v>165.13570075801977</v>
          </cell>
          <cell r="AQ344">
            <v>122.72</v>
          </cell>
          <cell r="AR344">
            <v>13</v>
          </cell>
          <cell r="AU344" t="str">
            <v>A</v>
          </cell>
        </row>
        <row r="345">
          <cell r="D345">
            <v>805722</v>
          </cell>
          <cell r="E345" t="str">
            <v>อ้อยตอ 1</v>
          </cell>
          <cell r="F345" t="str">
            <v>อ้อยตอ</v>
          </cell>
          <cell r="G345">
            <v>25.14</v>
          </cell>
          <cell r="H345">
            <v>242893</v>
          </cell>
          <cell r="I345" t="str">
            <v>PK-3</v>
          </cell>
          <cell r="J345" t="str">
            <v>เหนียว</v>
          </cell>
          <cell r="K345">
            <v>1.85</v>
          </cell>
          <cell r="L345">
            <v>7.5666666666666664</v>
          </cell>
          <cell r="M345">
            <v>1.8</v>
          </cell>
          <cell r="N345">
            <v>3.2</v>
          </cell>
          <cell r="O345">
            <v>68</v>
          </cell>
          <cell r="P345">
            <v>70</v>
          </cell>
          <cell r="Q345">
            <v>11935.135135135135</v>
          </cell>
          <cell r="R345">
            <v>1.9</v>
          </cell>
          <cell r="S345">
            <v>3.2</v>
          </cell>
          <cell r="T345">
            <v>68</v>
          </cell>
          <cell r="U345">
            <v>65</v>
          </cell>
          <cell r="V345">
            <v>11502.702702702703</v>
          </cell>
          <cell r="W345">
            <v>1.7</v>
          </cell>
          <cell r="X345">
            <v>3.1</v>
          </cell>
          <cell r="Y345">
            <v>72</v>
          </cell>
          <cell r="Z345">
            <v>64</v>
          </cell>
          <cell r="AA345">
            <v>11762.162162162162</v>
          </cell>
          <cell r="AB345">
            <v>1.8</v>
          </cell>
          <cell r="AC345">
            <v>3.1666666666666665</v>
          </cell>
          <cell r="AD345">
            <v>69.333333333333329</v>
          </cell>
          <cell r="AE345">
            <v>66.333333333333329</v>
          </cell>
          <cell r="AF345">
            <v>11733.333333333334</v>
          </cell>
          <cell r="AG345">
            <v>0</v>
          </cell>
          <cell r="AI345">
            <v>1416.925</v>
          </cell>
          <cell r="AJ345">
            <v>1.562301505</v>
          </cell>
          <cell r="AK345">
            <v>18.331004325333335</v>
          </cell>
          <cell r="AL345">
            <v>460.84144873888005</v>
          </cell>
          <cell r="AM345">
            <v>18.331004325333335</v>
          </cell>
          <cell r="AN345">
            <v>460.84144873888005</v>
          </cell>
          <cell r="AQ345">
            <v>326.82</v>
          </cell>
          <cell r="AR345">
            <v>13</v>
          </cell>
          <cell r="AU345" t="str">
            <v>A</v>
          </cell>
        </row>
        <row r="346">
          <cell r="D346">
            <v>805723</v>
          </cell>
          <cell r="E346" t="str">
            <v>อ้อยตอ 1</v>
          </cell>
          <cell r="F346" t="str">
            <v>อ้อยตอ</v>
          </cell>
          <cell r="G346">
            <v>13.4</v>
          </cell>
          <cell r="H346">
            <v>242895</v>
          </cell>
          <cell r="I346" t="str">
            <v>PK-3</v>
          </cell>
          <cell r="J346" t="str">
            <v>เหนียว</v>
          </cell>
          <cell r="K346">
            <v>1.85</v>
          </cell>
          <cell r="L346">
            <v>7.5</v>
          </cell>
          <cell r="M346">
            <v>1.7</v>
          </cell>
          <cell r="N346">
            <v>3.4</v>
          </cell>
          <cell r="O346">
            <v>75</v>
          </cell>
          <cell r="P346">
            <v>63</v>
          </cell>
          <cell r="Q346">
            <v>11935.135135135135</v>
          </cell>
          <cell r="R346">
            <v>1.9</v>
          </cell>
          <cell r="S346">
            <v>3.3</v>
          </cell>
          <cell r="T346">
            <v>70</v>
          </cell>
          <cell r="U346">
            <v>62</v>
          </cell>
          <cell r="V346">
            <v>11416.216216216217</v>
          </cell>
          <cell r="W346">
            <v>1.8</v>
          </cell>
          <cell r="X346">
            <v>3.1</v>
          </cell>
          <cell r="Y346">
            <v>68</v>
          </cell>
          <cell r="Z346">
            <v>64</v>
          </cell>
          <cell r="AA346">
            <v>11416.216216216217</v>
          </cell>
          <cell r="AB346">
            <v>1.7999999999999998</v>
          </cell>
          <cell r="AC346">
            <v>3.2666666666666662</v>
          </cell>
          <cell r="AD346">
            <v>71</v>
          </cell>
          <cell r="AE346">
            <v>63</v>
          </cell>
          <cell r="AF346">
            <v>11589.189189189192</v>
          </cell>
          <cell r="AG346">
            <v>0</v>
          </cell>
          <cell r="AI346">
            <v>1507.8279999999993</v>
          </cell>
          <cell r="AJ346">
            <v>1.6625311527999993</v>
          </cell>
          <cell r="AK346">
            <v>19.267388062719998</v>
          </cell>
          <cell r="AL346">
            <v>258.18300004044801</v>
          </cell>
          <cell r="AM346">
            <v>19.267388062719998</v>
          </cell>
          <cell r="AN346">
            <v>258.18300004044801</v>
          </cell>
          <cell r="AQ346">
            <v>174.20000000000002</v>
          </cell>
          <cell r="AR346">
            <v>13</v>
          </cell>
          <cell r="AU346" t="str">
            <v>A</v>
          </cell>
        </row>
        <row r="347">
          <cell r="D347">
            <v>805724</v>
          </cell>
          <cell r="E347" t="str">
            <v>อ้อยตอ 1</v>
          </cell>
          <cell r="F347" t="str">
            <v>อ้อยตอ</v>
          </cell>
          <cell r="G347">
            <v>22.74</v>
          </cell>
          <cell r="H347">
            <v>242880</v>
          </cell>
          <cell r="I347" t="str">
            <v>PK-3</v>
          </cell>
          <cell r="J347" t="str">
            <v>เหนียว</v>
          </cell>
          <cell r="K347">
            <v>1.85</v>
          </cell>
          <cell r="L347">
            <v>8</v>
          </cell>
          <cell r="M347">
            <v>1.7</v>
          </cell>
          <cell r="N347">
            <v>2.9</v>
          </cell>
          <cell r="O347">
            <v>72</v>
          </cell>
          <cell r="P347">
            <v>70</v>
          </cell>
          <cell r="Q347">
            <v>12281.081081081082</v>
          </cell>
          <cell r="R347">
            <v>1.9</v>
          </cell>
          <cell r="S347">
            <v>3</v>
          </cell>
          <cell r="T347">
            <v>68</v>
          </cell>
          <cell r="U347">
            <v>64</v>
          </cell>
          <cell r="V347">
            <v>11416.216216216217</v>
          </cell>
          <cell r="W347">
            <v>1.8</v>
          </cell>
          <cell r="X347">
            <v>2.8</v>
          </cell>
          <cell r="Y347">
            <v>71</v>
          </cell>
          <cell r="Z347">
            <v>65</v>
          </cell>
          <cell r="AA347">
            <v>11762.162162162162</v>
          </cell>
          <cell r="AB347">
            <v>1.7999999999999998</v>
          </cell>
          <cell r="AC347">
            <v>2.9</v>
          </cell>
          <cell r="AD347">
            <v>70.333333333333329</v>
          </cell>
          <cell r="AE347">
            <v>66.333333333333329</v>
          </cell>
          <cell r="AF347">
            <v>11819.819819819821</v>
          </cell>
          <cell r="AG347">
            <v>0</v>
          </cell>
          <cell r="AI347">
            <v>1188.3329999999999</v>
          </cell>
          <cell r="AJ347">
            <v>1.3102559657999997</v>
          </cell>
          <cell r="AK347">
            <v>15.486989433599998</v>
          </cell>
          <cell r="AL347">
            <v>352.17413972006392</v>
          </cell>
          <cell r="AM347">
            <v>15.486989433599998</v>
          </cell>
          <cell r="AN347">
            <v>352.17413972006392</v>
          </cell>
          <cell r="AQ347">
            <v>295.62</v>
          </cell>
          <cell r="AR347">
            <v>13</v>
          </cell>
          <cell r="AU347" t="str">
            <v>A</v>
          </cell>
        </row>
        <row r="348">
          <cell r="D348">
            <v>805726</v>
          </cell>
          <cell r="E348" t="str">
            <v>อ้อยตอ 1</v>
          </cell>
          <cell r="F348" t="str">
            <v>อ้อยตอ</v>
          </cell>
          <cell r="G348">
            <v>21.04</v>
          </cell>
          <cell r="H348">
            <v>242880</v>
          </cell>
          <cell r="I348" t="str">
            <v>PK-3</v>
          </cell>
          <cell r="J348" t="str">
            <v>เหนียว</v>
          </cell>
          <cell r="K348">
            <v>1.85</v>
          </cell>
          <cell r="L348">
            <v>8</v>
          </cell>
          <cell r="M348">
            <v>1.8</v>
          </cell>
          <cell r="N348">
            <v>2.9</v>
          </cell>
          <cell r="O348">
            <v>68</v>
          </cell>
          <cell r="P348">
            <v>59</v>
          </cell>
          <cell r="Q348">
            <v>10983.783783783783</v>
          </cell>
          <cell r="R348">
            <v>1.9</v>
          </cell>
          <cell r="S348">
            <v>3</v>
          </cell>
          <cell r="T348">
            <v>71</v>
          </cell>
          <cell r="U348">
            <v>73</v>
          </cell>
          <cell r="V348">
            <v>12454.054054054053</v>
          </cell>
          <cell r="W348">
            <v>1.7</v>
          </cell>
          <cell r="X348">
            <v>2.8</v>
          </cell>
          <cell r="Y348">
            <v>70</v>
          </cell>
          <cell r="Z348">
            <v>59</v>
          </cell>
          <cell r="AA348">
            <v>11156.756756756757</v>
          </cell>
          <cell r="AB348">
            <v>1.8</v>
          </cell>
          <cell r="AC348">
            <v>2.9</v>
          </cell>
          <cell r="AD348">
            <v>69.666666666666671</v>
          </cell>
          <cell r="AE348">
            <v>63.666666666666664</v>
          </cell>
          <cell r="AF348">
            <v>11531.531531531531</v>
          </cell>
          <cell r="AG348">
            <v>0</v>
          </cell>
          <cell r="AI348">
            <v>1188.3330000000001</v>
          </cell>
          <cell r="AJ348">
            <v>1.2719916432</v>
          </cell>
          <cell r="AK348">
            <v>14.668011741405406</v>
          </cell>
          <cell r="AL348">
            <v>308.61496703916976</v>
          </cell>
          <cell r="AM348">
            <v>14.668011741405406</v>
          </cell>
          <cell r="AN348">
            <v>308.61496703916976</v>
          </cell>
          <cell r="AQ348">
            <v>273.52</v>
          </cell>
          <cell r="AR348">
            <v>13</v>
          </cell>
          <cell r="AU348" t="str">
            <v>A</v>
          </cell>
        </row>
        <row r="349">
          <cell r="D349">
            <v>805727</v>
          </cell>
          <cell r="E349" t="str">
            <v>อ้อยตอ 1</v>
          </cell>
          <cell r="F349" t="str">
            <v>อ้อยตอ</v>
          </cell>
          <cell r="G349">
            <v>8.33</v>
          </cell>
          <cell r="H349">
            <v>242895</v>
          </cell>
          <cell r="I349" t="str">
            <v>PK-3</v>
          </cell>
          <cell r="J349" t="str">
            <v>เหนียว</v>
          </cell>
          <cell r="K349">
            <v>1.85</v>
          </cell>
          <cell r="L349">
            <v>7.5</v>
          </cell>
          <cell r="M349">
            <v>1.8</v>
          </cell>
          <cell r="N349">
            <v>2.9</v>
          </cell>
          <cell r="O349">
            <v>67</v>
          </cell>
          <cell r="P349">
            <v>70</v>
          </cell>
          <cell r="Q349">
            <v>11848.648648648648</v>
          </cell>
          <cell r="R349">
            <v>1.9</v>
          </cell>
          <cell r="S349">
            <v>2.9</v>
          </cell>
          <cell r="T349">
            <v>64</v>
          </cell>
          <cell r="U349">
            <v>69</v>
          </cell>
          <cell r="V349">
            <v>11502.702702702703</v>
          </cell>
          <cell r="W349">
            <v>1.8</v>
          </cell>
          <cell r="X349">
            <v>2.9</v>
          </cell>
          <cell r="Y349">
            <v>69</v>
          </cell>
          <cell r="Z349">
            <v>70</v>
          </cell>
          <cell r="AA349">
            <v>12021.621621621622</v>
          </cell>
          <cell r="AB349">
            <v>1.8333333333333333</v>
          </cell>
          <cell r="AC349">
            <v>2.9</v>
          </cell>
          <cell r="AD349">
            <v>66.666666666666671</v>
          </cell>
          <cell r="AE349">
            <v>69.666666666666671</v>
          </cell>
          <cell r="AF349">
            <v>11790.990990990991</v>
          </cell>
          <cell r="AG349">
            <v>0</v>
          </cell>
          <cell r="AI349">
            <v>1210.3391666666666</v>
          </cell>
          <cell r="AJ349">
            <v>1.2955470439999999</v>
          </cell>
          <cell r="AK349">
            <v>15.275783524209007</v>
          </cell>
          <cell r="AL349">
            <v>127.24727675666104</v>
          </cell>
          <cell r="AM349">
            <v>15.275783524209007</v>
          </cell>
          <cell r="AN349">
            <v>127.24727675666104</v>
          </cell>
          <cell r="AQ349">
            <v>108.29</v>
          </cell>
          <cell r="AR349">
            <v>13</v>
          </cell>
          <cell r="AU349" t="str">
            <v>A</v>
          </cell>
        </row>
        <row r="350">
          <cell r="D350">
            <v>805728</v>
          </cell>
          <cell r="E350" t="str">
            <v>อ้อยตอ 1</v>
          </cell>
          <cell r="F350" t="str">
            <v>อ้อยตอ</v>
          </cell>
          <cell r="G350">
            <v>21.22</v>
          </cell>
          <cell r="H350">
            <v>242925</v>
          </cell>
          <cell r="I350" t="str">
            <v>PK-3</v>
          </cell>
          <cell r="J350" t="str">
            <v>เหนียว</v>
          </cell>
          <cell r="K350">
            <v>1.85</v>
          </cell>
          <cell r="L350">
            <v>6.5</v>
          </cell>
          <cell r="M350">
            <v>1.5</v>
          </cell>
          <cell r="N350">
            <v>3</v>
          </cell>
          <cell r="O350">
            <v>80</v>
          </cell>
          <cell r="P350">
            <v>72</v>
          </cell>
          <cell r="Q350">
            <v>13145.945945945947</v>
          </cell>
          <cell r="R350">
            <v>1.7</v>
          </cell>
          <cell r="S350">
            <v>2.9</v>
          </cell>
          <cell r="T350">
            <v>69</v>
          </cell>
          <cell r="U350">
            <v>72</v>
          </cell>
          <cell r="V350">
            <v>12194.594594594595</v>
          </cell>
          <cell r="W350">
            <v>1.8</v>
          </cell>
          <cell r="X350">
            <v>2.9</v>
          </cell>
          <cell r="Y350">
            <v>72</v>
          </cell>
          <cell r="Z350">
            <v>69</v>
          </cell>
          <cell r="AA350">
            <v>12194.594594594595</v>
          </cell>
          <cell r="AB350">
            <v>1.6666666666666667</v>
          </cell>
          <cell r="AC350">
            <v>2.9333333333333336</v>
          </cell>
          <cell r="AD350">
            <v>73.666666666666671</v>
          </cell>
          <cell r="AE350">
            <v>71</v>
          </cell>
          <cell r="AF350">
            <v>12511.71171171171</v>
          </cell>
          <cell r="AG350">
            <v>0</v>
          </cell>
          <cell r="AI350">
            <v>1125.7481481481486</v>
          </cell>
          <cell r="AJ350">
            <v>1.2412499081481487</v>
          </cell>
          <cell r="AK350">
            <v>15.530161012938278</v>
          </cell>
          <cell r="AL350">
            <v>329.55001669455021</v>
          </cell>
          <cell r="AM350">
            <v>15.530161012938278</v>
          </cell>
          <cell r="AN350">
            <v>329.55001669455021</v>
          </cell>
          <cell r="AQ350">
            <v>275.86</v>
          </cell>
          <cell r="AR350">
            <v>13</v>
          </cell>
          <cell r="AU350" t="str">
            <v>A</v>
          </cell>
        </row>
        <row r="351">
          <cell r="D351">
            <v>805729</v>
          </cell>
          <cell r="E351" t="str">
            <v>อ้อยตอ 2</v>
          </cell>
          <cell r="F351" t="str">
            <v>อ้อยตอ</v>
          </cell>
          <cell r="G351">
            <v>9.43</v>
          </cell>
          <cell r="H351">
            <v>242896</v>
          </cell>
          <cell r="I351" t="str">
            <v>KK-3</v>
          </cell>
          <cell r="J351" t="str">
            <v>เหนียว</v>
          </cell>
          <cell r="K351">
            <v>1.85</v>
          </cell>
          <cell r="L351">
            <v>7.4666666666666668</v>
          </cell>
          <cell r="M351">
            <v>2</v>
          </cell>
          <cell r="N351">
            <v>2.7</v>
          </cell>
          <cell r="O351">
            <v>85</v>
          </cell>
          <cell r="P351">
            <v>76</v>
          </cell>
          <cell r="Q351">
            <v>13924.324324324325</v>
          </cell>
          <cell r="R351">
            <v>2</v>
          </cell>
          <cell r="S351">
            <v>2.8</v>
          </cell>
          <cell r="T351">
            <v>72</v>
          </cell>
          <cell r="U351">
            <v>75</v>
          </cell>
          <cell r="V351">
            <v>12713.513513513513</v>
          </cell>
          <cell r="W351">
            <v>1.9</v>
          </cell>
          <cell r="X351">
            <v>2.7</v>
          </cell>
          <cell r="Y351">
            <v>68</v>
          </cell>
          <cell r="Z351">
            <v>72</v>
          </cell>
          <cell r="AA351">
            <v>12108.108108108108</v>
          </cell>
          <cell r="AB351">
            <v>1.9666666666666668</v>
          </cell>
          <cell r="AC351">
            <v>2.7333333333333329</v>
          </cell>
          <cell r="AD351">
            <v>75</v>
          </cell>
          <cell r="AE351">
            <v>74.333333333333329</v>
          </cell>
          <cell r="AF351">
            <v>12915.315315315316</v>
          </cell>
          <cell r="AG351">
            <v>0</v>
          </cell>
          <cell r="AI351">
            <v>1153.4150370370369</v>
          </cell>
          <cell r="AJ351">
            <v>1.2346154556444444</v>
          </cell>
          <cell r="AK351">
            <v>15.94544790280969</v>
          </cell>
          <cell r="AL351">
            <v>150.36557372349537</v>
          </cell>
          <cell r="AM351">
            <v>15.94544790280969</v>
          </cell>
          <cell r="AN351">
            <v>150.36557372349537</v>
          </cell>
          <cell r="AQ351">
            <v>113.16</v>
          </cell>
          <cell r="AR351">
            <v>12</v>
          </cell>
          <cell r="AU351" t="str">
            <v>B</v>
          </cell>
        </row>
        <row r="352">
          <cell r="D352">
            <v>805730</v>
          </cell>
          <cell r="E352" t="str">
            <v>อ้อยตอ 2</v>
          </cell>
          <cell r="F352" t="str">
            <v>อ้อยตอ</v>
          </cell>
          <cell r="G352">
            <v>16.73</v>
          </cell>
          <cell r="H352">
            <v>242900</v>
          </cell>
          <cell r="I352" t="str">
            <v>KK-3</v>
          </cell>
          <cell r="J352" t="str">
            <v>เหนียว</v>
          </cell>
          <cell r="K352">
            <v>1.85</v>
          </cell>
          <cell r="L352">
            <v>7.333333333333333</v>
          </cell>
          <cell r="M352">
            <v>1.8</v>
          </cell>
          <cell r="N352">
            <v>2.8</v>
          </cell>
          <cell r="O352">
            <v>55</v>
          </cell>
          <cell r="P352">
            <v>48</v>
          </cell>
          <cell r="Q352">
            <v>8908.1081081081084</v>
          </cell>
          <cell r="R352">
            <v>1.9</v>
          </cell>
          <cell r="S352">
            <v>2.7</v>
          </cell>
          <cell r="T352">
            <v>60</v>
          </cell>
          <cell r="U352">
            <v>59</v>
          </cell>
          <cell r="V352">
            <v>10291.891891891892</v>
          </cell>
          <cell r="W352">
            <v>1.7</v>
          </cell>
          <cell r="X352">
            <v>2.7</v>
          </cell>
          <cell r="Y352">
            <v>49</v>
          </cell>
          <cell r="Z352">
            <v>54</v>
          </cell>
          <cell r="AA352">
            <v>8908.1081081081084</v>
          </cell>
          <cell r="AB352">
            <v>1.8</v>
          </cell>
          <cell r="AC352">
            <v>2.7333333333333329</v>
          </cell>
          <cell r="AD352">
            <v>54.666666666666664</v>
          </cell>
          <cell r="AE352">
            <v>53.666666666666664</v>
          </cell>
          <cell r="AF352">
            <v>9369.3693693693695</v>
          </cell>
          <cell r="AG352">
            <v>0</v>
          </cell>
          <cell r="AI352">
            <v>1055.6679999999999</v>
          </cell>
          <cell r="AJ352">
            <v>1.1299870271999999</v>
          </cell>
          <cell r="AK352">
            <v>10.587265840432432</v>
          </cell>
          <cell r="AL352">
            <v>177.1249575104346</v>
          </cell>
          <cell r="AM352">
            <v>10.587265840432432</v>
          </cell>
          <cell r="AN352">
            <v>177.1249575104346</v>
          </cell>
          <cell r="AQ352">
            <v>150.57</v>
          </cell>
          <cell r="AR352">
            <v>9</v>
          </cell>
          <cell r="AU352" t="str">
            <v>C</v>
          </cell>
        </row>
        <row r="353">
          <cell r="D353">
            <v>805731</v>
          </cell>
          <cell r="E353" t="str">
            <v>อ้อยตอ 2</v>
          </cell>
          <cell r="F353" t="str">
            <v>อ้อยตอ</v>
          </cell>
          <cell r="G353">
            <v>15.84</v>
          </cell>
          <cell r="H353">
            <v>242903</v>
          </cell>
          <cell r="I353" t="str">
            <v>CSB07-199</v>
          </cell>
          <cell r="J353" t="str">
            <v>เหนียว</v>
          </cell>
          <cell r="K353">
            <v>1.85</v>
          </cell>
          <cell r="L353">
            <v>7.2333333333333334</v>
          </cell>
          <cell r="M353">
            <v>1.9</v>
          </cell>
          <cell r="N353">
            <v>2.8</v>
          </cell>
          <cell r="O353">
            <v>66</v>
          </cell>
          <cell r="P353">
            <v>64</v>
          </cell>
          <cell r="Q353">
            <v>11243.243243243243</v>
          </cell>
          <cell r="R353">
            <v>1.7</v>
          </cell>
          <cell r="S353">
            <v>2.8</v>
          </cell>
          <cell r="T353">
            <v>63</v>
          </cell>
          <cell r="U353">
            <v>65</v>
          </cell>
          <cell r="V353">
            <v>11070.27027027027</v>
          </cell>
          <cell r="W353">
            <v>1.8</v>
          </cell>
          <cell r="X353">
            <v>2.7</v>
          </cell>
          <cell r="Y353">
            <v>68</v>
          </cell>
          <cell r="Z353">
            <v>71</v>
          </cell>
          <cell r="AA353">
            <v>12021.621621621622</v>
          </cell>
          <cell r="AB353">
            <v>1.7999999999999998</v>
          </cell>
          <cell r="AC353">
            <v>2.7666666666666671</v>
          </cell>
          <cell r="AD353">
            <v>65.666666666666671</v>
          </cell>
          <cell r="AE353">
            <v>66.666666666666671</v>
          </cell>
          <cell r="AF353">
            <v>11445.045045045044</v>
          </cell>
          <cell r="AG353">
            <v>0</v>
          </cell>
          <cell r="AI353">
            <v>1081.5730000000001</v>
          </cell>
          <cell r="AJ353">
            <v>1.1577157392000001</v>
          </cell>
          <cell r="AK353">
            <v>13.250108784501622</v>
          </cell>
          <cell r="AL353">
            <v>209.88172314650569</v>
          </cell>
          <cell r="AM353">
            <v>13.250108784501622</v>
          </cell>
          <cell r="AN353">
            <v>209.88172314650569</v>
          </cell>
          <cell r="AQ353">
            <v>205.92</v>
          </cell>
          <cell r="AR353">
            <v>13</v>
          </cell>
          <cell r="AU353" t="str">
            <v>A</v>
          </cell>
        </row>
        <row r="354">
          <cell r="D354">
            <v>805732</v>
          </cell>
          <cell r="E354" t="str">
            <v>อ้อยตอ 2</v>
          </cell>
          <cell r="F354" t="str">
            <v>อ้อยตอ</v>
          </cell>
          <cell r="G354">
            <v>22.71</v>
          </cell>
          <cell r="H354">
            <v>242898</v>
          </cell>
          <cell r="I354" t="str">
            <v>PK-1</v>
          </cell>
          <cell r="J354" t="str">
            <v>เหนียว</v>
          </cell>
          <cell r="K354">
            <v>1.85</v>
          </cell>
          <cell r="L354">
            <v>7.4</v>
          </cell>
          <cell r="M354">
            <v>1.9</v>
          </cell>
          <cell r="N354">
            <v>2.6</v>
          </cell>
          <cell r="O354">
            <v>120</v>
          </cell>
          <cell r="P354">
            <v>98</v>
          </cell>
          <cell r="Q354">
            <v>18854.054054054053</v>
          </cell>
          <cell r="R354">
            <v>1.9</v>
          </cell>
          <cell r="S354">
            <v>2.4</v>
          </cell>
          <cell r="T354">
            <v>122</v>
          </cell>
          <cell r="U354">
            <v>111</v>
          </cell>
          <cell r="V354">
            <v>20151.35135135135</v>
          </cell>
          <cell r="W354">
            <v>1.8</v>
          </cell>
          <cell r="X354">
            <v>2.4</v>
          </cell>
          <cell r="Y354">
            <v>120</v>
          </cell>
          <cell r="Z354">
            <v>115</v>
          </cell>
          <cell r="AA354">
            <v>20324.324324324323</v>
          </cell>
          <cell r="AB354">
            <v>1.8666666666666665</v>
          </cell>
          <cell r="AC354">
            <v>2.4666666666666668</v>
          </cell>
          <cell r="AD354">
            <v>120.66666666666667</v>
          </cell>
          <cell r="AE354">
            <v>108</v>
          </cell>
          <cell r="AF354">
            <v>19776.576576576572</v>
          </cell>
          <cell r="AG354">
            <v>0</v>
          </cell>
          <cell r="AI354">
            <v>891.57392592592601</v>
          </cell>
          <cell r="AJ354">
            <v>0.94069964924444449</v>
          </cell>
          <cell r="AK354">
            <v>18.603818648841479</v>
          </cell>
          <cell r="AL354">
            <v>422.49272151519</v>
          </cell>
          <cell r="AM354">
            <v>18.603818648841479</v>
          </cell>
          <cell r="AN354">
            <v>422.49272151519</v>
          </cell>
          <cell r="AQ354">
            <v>295.23</v>
          </cell>
          <cell r="AR354">
            <v>13</v>
          </cell>
          <cell r="AU354" t="str">
            <v>A</v>
          </cell>
        </row>
        <row r="355">
          <cell r="D355">
            <v>805733</v>
          </cell>
          <cell r="E355" t="str">
            <v>อ้อยตอ 2</v>
          </cell>
          <cell r="F355" t="str">
            <v>อ้อยตอ</v>
          </cell>
          <cell r="G355">
            <v>20.18</v>
          </cell>
          <cell r="H355">
            <v>242897</v>
          </cell>
          <cell r="I355" t="str">
            <v>PK-1/KK3</v>
          </cell>
          <cell r="J355" t="str">
            <v>เหนียว</v>
          </cell>
          <cell r="K355">
            <v>1.85</v>
          </cell>
          <cell r="L355">
            <v>7.4333333333333336</v>
          </cell>
          <cell r="M355">
            <v>1.7</v>
          </cell>
          <cell r="N355">
            <v>2.7</v>
          </cell>
          <cell r="O355">
            <v>72</v>
          </cell>
          <cell r="P355">
            <v>65</v>
          </cell>
          <cell r="Q355">
            <v>11848.648648648648</v>
          </cell>
          <cell r="R355">
            <v>1.8</v>
          </cell>
          <cell r="S355">
            <v>2.6</v>
          </cell>
          <cell r="T355">
            <v>62</v>
          </cell>
          <cell r="U355">
            <v>54</v>
          </cell>
          <cell r="V355">
            <v>10032.432432432432</v>
          </cell>
          <cell r="W355">
            <v>1.7</v>
          </cell>
          <cell r="X355">
            <v>2.6</v>
          </cell>
          <cell r="Y355">
            <v>62</v>
          </cell>
          <cell r="Z355">
            <v>55</v>
          </cell>
          <cell r="AA355">
            <v>10118.918918918918</v>
          </cell>
          <cell r="AB355">
            <v>1.7333333333333334</v>
          </cell>
          <cell r="AC355">
            <v>2.6333333333333333</v>
          </cell>
          <cell r="AD355">
            <v>65.333333333333329</v>
          </cell>
          <cell r="AE355">
            <v>58</v>
          </cell>
          <cell r="AF355">
            <v>10666.666666666666</v>
          </cell>
          <cell r="AG355">
            <v>0</v>
          </cell>
          <cell r="AI355">
            <v>943.5467407407408</v>
          </cell>
          <cell r="AJ355">
            <v>1.0099724312888889</v>
          </cell>
          <cell r="AK355">
            <v>10.773039267081481</v>
          </cell>
          <cell r="AL355">
            <v>217.39993240970429</v>
          </cell>
          <cell r="AM355">
            <v>10.773039267081481</v>
          </cell>
          <cell r="AN355">
            <v>217.39993240970429</v>
          </cell>
          <cell r="AQ355">
            <v>242.16</v>
          </cell>
          <cell r="AR355">
            <v>12</v>
          </cell>
          <cell r="AU355" t="str">
            <v>B</v>
          </cell>
        </row>
        <row r="356">
          <cell r="D356">
            <v>805736</v>
          </cell>
          <cell r="E356" t="str">
            <v>อ้อยตอ 1</v>
          </cell>
          <cell r="F356" t="str">
            <v>อ้อยตอ</v>
          </cell>
          <cell r="G356">
            <v>30.94</v>
          </cell>
          <cell r="H356">
            <v>242887</v>
          </cell>
          <cell r="I356" t="str">
            <v>PK-3</v>
          </cell>
          <cell r="J356" t="str">
            <v>เหนียว</v>
          </cell>
          <cell r="K356">
            <v>1.85</v>
          </cell>
          <cell r="L356">
            <v>7.7666666666666666</v>
          </cell>
          <cell r="M356">
            <v>1.9</v>
          </cell>
          <cell r="N356">
            <v>3.1</v>
          </cell>
          <cell r="O356">
            <v>66</v>
          </cell>
          <cell r="P356">
            <v>59</v>
          </cell>
          <cell r="Q356">
            <v>10810.81081081081</v>
          </cell>
          <cell r="R356">
            <v>2</v>
          </cell>
          <cell r="S356">
            <v>2.8</v>
          </cell>
          <cell r="T356">
            <v>67</v>
          </cell>
          <cell r="U356">
            <v>69</v>
          </cell>
          <cell r="V356">
            <v>11762.162162162162</v>
          </cell>
          <cell r="W356">
            <v>1.8</v>
          </cell>
          <cell r="X356">
            <v>2.9</v>
          </cell>
          <cell r="Y356">
            <v>67</v>
          </cell>
          <cell r="Z356">
            <v>69</v>
          </cell>
          <cell r="AA356">
            <v>11762.162162162162</v>
          </cell>
          <cell r="AB356">
            <v>1.9000000000000001</v>
          </cell>
          <cell r="AC356">
            <v>2.9333333333333336</v>
          </cell>
          <cell r="AD356">
            <v>66.666666666666671</v>
          </cell>
          <cell r="AE356">
            <v>65.666666666666671</v>
          </cell>
          <cell r="AF356">
            <v>11445.045045045044</v>
          </cell>
          <cell r="AG356">
            <v>0</v>
          </cell>
          <cell r="AI356">
            <v>1283.3528888888893</v>
          </cell>
          <cell r="AJ356">
            <v>1.3540656330666669</v>
          </cell>
          <cell r="AK356">
            <v>15.497342164395437</v>
          </cell>
          <cell r="AL356">
            <v>479.48776656639484</v>
          </cell>
          <cell r="AM356">
            <v>15.497342164395437</v>
          </cell>
          <cell r="AN356">
            <v>479.48776656639484</v>
          </cell>
          <cell r="AQ356">
            <v>433.16</v>
          </cell>
          <cell r="AR356">
            <v>14</v>
          </cell>
          <cell r="AU356" t="str">
            <v>A</v>
          </cell>
        </row>
        <row r="357">
          <cell r="D357">
            <v>805738</v>
          </cell>
          <cell r="E357" t="str">
            <v>อ้อยตอ 1</v>
          </cell>
          <cell r="F357" t="str">
            <v>อ้อยตอ</v>
          </cell>
          <cell r="G357">
            <v>35.020000000000003</v>
          </cell>
          <cell r="H357">
            <v>242892</v>
          </cell>
          <cell r="I357" t="str">
            <v>CSB07-199</v>
          </cell>
          <cell r="J357" t="str">
            <v>เหนียว</v>
          </cell>
          <cell r="K357">
            <v>1.85</v>
          </cell>
          <cell r="L357">
            <v>7.6</v>
          </cell>
          <cell r="M357">
            <v>1.7</v>
          </cell>
          <cell r="N357">
            <v>3</v>
          </cell>
          <cell r="O357">
            <v>81</v>
          </cell>
          <cell r="P357">
            <v>72</v>
          </cell>
          <cell r="Q357">
            <v>13232.432432432432</v>
          </cell>
          <cell r="R357">
            <v>1.9</v>
          </cell>
          <cell r="S357">
            <v>2.9</v>
          </cell>
          <cell r="T357">
            <v>68</v>
          </cell>
          <cell r="U357">
            <v>72</v>
          </cell>
          <cell r="V357">
            <v>12108.108108108108</v>
          </cell>
          <cell r="W357">
            <v>1.8</v>
          </cell>
          <cell r="X357">
            <v>2.9</v>
          </cell>
          <cell r="Y357">
            <v>70</v>
          </cell>
          <cell r="Z357">
            <v>69</v>
          </cell>
          <cell r="AA357">
            <v>12021.621621621622</v>
          </cell>
          <cell r="AB357">
            <v>1.7999999999999998</v>
          </cell>
          <cell r="AC357">
            <v>2.9333333333333336</v>
          </cell>
          <cell r="AD357">
            <v>73</v>
          </cell>
          <cell r="AE357">
            <v>71</v>
          </cell>
          <cell r="AF357">
            <v>12454.054054054053</v>
          </cell>
          <cell r="AG357">
            <v>0</v>
          </cell>
          <cell r="AI357">
            <v>1215.8080000000002</v>
          </cell>
          <cell r="AJ357">
            <v>1.3014008832000001</v>
          </cell>
          <cell r="AK357">
            <v>16.207716945366485</v>
          </cell>
          <cell r="AL357">
            <v>567.59424742673434</v>
          </cell>
          <cell r="AM357">
            <v>16.207716945366485</v>
          </cell>
          <cell r="AN357">
            <v>567.59424742673434</v>
          </cell>
          <cell r="AQ357">
            <v>455.26000000000005</v>
          </cell>
          <cell r="AR357">
            <v>13</v>
          </cell>
          <cell r="AU357" t="str">
            <v>A</v>
          </cell>
        </row>
        <row r="358">
          <cell r="D358">
            <v>805740</v>
          </cell>
          <cell r="E358" t="str">
            <v>อ้อยตอ 1</v>
          </cell>
          <cell r="F358" t="str">
            <v>อ้อยตอ</v>
          </cell>
          <cell r="G358">
            <v>20.260000000000002</v>
          </cell>
          <cell r="H358">
            <v>242905</v>
          </cell>
          <cell r="I358" t="str">
            <v>KK-3</v>
          </cell>
          <cell r="J358" t="str">
            <v>เหนียว</v>
          </cell>
          <cell r="K358">
            <v>1.85</v>
          </cell>
          <cell r="L358">
            <v>7.166666666666667</v>
          </cell>
          <cell r="M358">
            <v>1.9</v>
          </cell>
          <cell r="N358">
            <v>2.9</v>
          </cell>
          <cell r="O358">
            <v>62</v>
          </cell>
          <cell r="P358">
            <v>68</v>
          </cell>
          <cell r="Q358">
            <v>11243.243243243243</v>
          </cell>
          <cell r="R358">
            <v>1.8</v>
          </cell>
          <cell r="S358">
            <v>2.9</v>
          </cell>
          <cell r="T358">
            <v>70</v>
          </cell>
          <cell r="U358">
            <v>69</v>
          </cell>
          <cell r="V358">
            <v>12021.621621621622</v>
          </cell>
          <cell r="W358">
            <v>1.8</v>
          </cell>
          <cell r="X358">
            <v>3</v>
          </cell>
          <cell r="Y358">
            <v>49</v>
          </cell>
          <cell r="Z358">
            <v>72</v>
          </cell>
          <cell r="AA358">
            <v>10464.864864864865</v>
          </cell>
          <cell r="AB358">
            <v>1.8333333333333333</v>
          </cell>
          <cell r="AC358">
            <v>2.9333333333333336</v>
          </cell>
          <cell r="AD358">
            <v>60.333333333333336</v>
          </cell>
          <cell r="AE358">
            <v>69.666666666666671</v>
          </cell>
          <cell r="AF358">
            <v>11243.243243243245</v>
          </cell>
          <cell r="AG358">
            <v>0</v>
          </cell>
          <cell r="AI358">
            <v>1238.3229629629632</v>
          </cell>
          <cell r="AJ358">
            <v>1.3255008995555559</v>
          </cell>
          <cell r="AK358">
            <v>14.902929032840849</v>
          </cell>
          <cell r="AL358">
            <v>301.93334220535564</v>
          </cell>
          <cell r="AM358">
            <v>14.902929032840849</v>
          </cell>
          <cell r="AN358">
            <v>301.93334220535564</v>
          </cell>
          <cell r="AQ358">
            <v>263.38</v>
          </cell>
          <cell r="AR358">
            <v>13</v>
          </cell>
          <cell r="AU358" t="str">
            <v>A</v>
          </cell>
        </row>
        <row r="359">
          <cell r="D359">
            <v>805754</v>
          </cell>
          <cell r="E359" t="str">
            <v>อ้อยตอ 2</v>
          </cell>
          <cell r="F359" t="str">
            <v>อ้อยตอ</v>
          </cell>
          <cell r="G359">
            <v>19.18</v>
          </cell>
          <cell r="H359">
            <v>242877</v>
          </cell>
          <cell r="I359" t="str">
            <v>KK-3</v>
          </cell>
          <cell r="J359" t="str">
            <v>เหนียว</v>
          </cell>
          <cell r="K359">
            <v>1.85</v>
          </cell>
          <cell r="L359">
            <v>8.1</v>
          </cell>
          <cell r="M359">
            <v>1.6</v>
          </cell>
          <cell r="N359">
            <v>3</v>
          </cell>
          <cell r="O359">
            <v>69</v>
          </cell>
          <cell r="P359">
            <v>88</v>
          </cell>
          <cell r="Q359">
            <v>13578.378378378378</v>
          </cell>
          <cell r="R359">
            <v>1.7</v>
          </cell>
          <cell r="S359">
            <v>3</v>
          </cell>
          <cell r="T359">
            <v>71</v>
          </cell>
          <cell r="U359">
            <v>75</v>
          </cell>
          <cell r="V359">
            <v>12627.027027027027</v>
          </cell>
          <cell r="W359">
            <v>1.6</v>
          </cell>
          <cell r="X359">
            <v>2.9</v>
          </cell>
          <cell r="Y359">
            <v>68</v>
          </cell>
          <cell r="Z359">
            <v>65</v>
          </cell>
          <cell r="AA359">
            <v>11502.702702702703</v>
          </cell>
          <cell r="AB359">
            <v>1.6333333333333335</v>
          </cell>
          <cell r="AC359">
            <v>2.9666666666666668</v>
          </cell>
          <cell r="AD359">
            <v>69.333333333333329</v>
          </cell>
          <cell r="AE359">
            <v>76</v>
          </cell>
          <cell r="AF359">
            <v>12569.369369369369</v>
          </cell>
          <cell r="AG359">
            <v>15.641293013555787</v>
          </cell>
          <cell r="AH359">
            <v>3</v>
          </cell>
          <cell r="AI359">
            <v>1128.4491296296299</v>
          </cell>
          <cell r="AJ359">
            <v>1.2078919483555557</v>
          </cell>
          <cell r="AK359">
            <v>15.182440057168211</v>
          </cell>
          <cell r="AL359">
            <v>291.19920029648631</v>
          </cell>
          <cell r="AM359">
            <v>12.807710121219065</v>
          </cell>
          <cell r="AN359">
            <v>245.65188012498166</v>
          </cell>
          <cell r="AQ359">
            <v>172.62</v>
          </cell>
          <cell r="AR359">
            <v>9</v>
          </cell>
          <cell r="AU359" t="str">
            <v>C</v>
          </cell>
        </row>
        <row r="360">
          <cell r="D360">
            <v>805755</v>
          </cell>
          <cell r="E360" t="str">
            <v>อ้อยตอ 2</v>
          </cell>
          <cell r="F360" t="str">
            <v>อ้อยตอ</v>
          </cell>
          <cell r="G360">
            <v>19.2</v>
          </cell>
          <cell r="H360">
            <v>242876</v>
          </cell>
          <cell r="I360" t="str">
            <v>KK-3</v>
          </cell>
          <cell r="J360" t="str">
            <v>เหนียว</v>
          </cell>
          <cell r="K360">
            <v>1.85</v>
          </cell>
          <cell r="L360">
            <v>8.1333333333333329</v>
          </cell>
          <cell r="M360">
            <v>1.8</v>
          </cell>
          <cell r="N360">
            <v>2.9</v>
          </cell>
          <cell r="O360">
            <v>71</v>
          </cell>
          <cell r="P360">
            <v>69</v>
          </cell>
          <cell r="Q360">
            <v>12108.108108108108</v>
          </cell>
          <cell r="R360">
            <v>1.7</v>
          </cell>
          <cell r="S360">
            <v>2.9</v>
          </cell>
          <cell r="T360">
            <v>62</v>
          </cell>
          <cell r="U360">
            <v>70</v>
          </cell>
          <cell r="V360">
            <v>11416.216216216217</v>
          </cell>
          <cell r="W360">
            <v>1.6</v>
          </cell>
          <cell r="X360">
            <v>2.8</v>
          </cell>
          <cell r="Y360">
            <v>64</v>
          </cell>
          <cell r="Z360">
            <v>67</v>
          </cell>
          <cell r="AA360">
            <v>11329.72972972973</v>
          </cell>
          <cell r="AB360">
            <v>1.7</v>
          </cell>
          <cell r="AC360">
            <v>2.8666666666666667</v>
          </cell>
          <cell r="AD360">
            <v>65.666666666666671</v>
          </cell>
          <cell r="AE360">
            <v>68.666666666666671</v>
          </cell>
          <cell r="AF360">
            <v>11618.018018018018</v>
          </cell>
          <cell r="AG360">
            <v>15.625</v>
          </cell>
          <cell r="AH360">
            <v>3</v>
          </cell>
          <cell r="AI360">
            <v>1096.6624444444444</v>
          </cell>
          <cell r="AJ360">
            <v>1.1738674805333333</v>
          </cell>
          <cell r="AK360">
            <v>13.638013539601682</v>
          </cell>
          <cell r="AL360">
            <v>261.84985996035226</v>
          </cell>
          <cell r="AM360">
            <v>11.507073924038918</v>
          </cell>
          <cell r="AN360">
            <v>220.93581934154722</v>
          </cell>
          <cell r="AQ360">
            <v>172.79999999999998</v>
          </cell>
          <cell r="AR360">
            <v>9</v>
          </cell>
          <cell r="AU360" t="str">
            <v>C</v>
          </cell>
        </row>
        <row r="361">
          <cell r="D361">
            <v>805757</v>
          </cell>
          <cell r="E361" t="str">
            <v>อ้อยตอ 2</v>
          </cell>
          <cell r="F361" t="str">
            <v>อ้อยตอ</v>
          </cell>
          <cell r="G361">
            <v>16.62</v>
          </cell>
          <cell r="H361">
            <v>242875</v>
          </cell>
          <cell r="I361" t="str">
            <v>KK-3</v>
          </cell>
          <cell r="J361" t="str">
            <v>เหนียว</v>
          </cell>
          <cell r="K361">
            <v>1.85</v>
          </cell>
          <cell r="L361">
            <v>8.1666666666666661</v>
          </cell>
          <cell r="M361">
            <v>1.8</v>
          </cell>
          <cell r="N361">
            <v>3</v>
          </cell>
          <cell r="O361">
            <v>64</v>
          </cell>
          <cell r="P361">
            <v>59</v>
          </cell>
          <cell r="Q361">
            <v>10637.837837837838</v>
          </cell>
          <cell r="R361">
            <v>1.9</v>
          </cell>
          <cell r="S361">
            <v>2.9</v>
          </cell>
          <cell r="T361">
            <v>48</v>
          </cell>
          <cell r="U361">
            <v>72</v>
          </cell>
          <cell r="V361">
            <v>10378.378378378378</v>
          </cell>
          <cell r="W361">
            <v>1.5</v>
          </cell>
          <cell r="X361">
            <v>2.8</v>
          </cell>
          <cell r="Y361">
            <v>48</v>
          </cell>
          <cell r="Z361">
            <v>69</v>
          </cell>
          <cell r="AA361">
            <v>10118.918918918918</v>
          </cell>
          <cell r="AB361">
            <v>1.7333333333333334</v>
          </cell>
          <cell r="AC361">
            <v>2.9</v>
          </cell>
          <cell r="AD361">
            <v>53.333333333333336</v>
          </cell>
          <cell r="AE361">
            <v>66.666666666666671</v>
          </cell>
          <cell r="AF361">
            <v>10378.378378378378</v>
          </cell>
          <cell r="AG361">
            <v>18.050541516245485</v>
          </cell>
          <cell r="AH361">
            <v>3</v>
          </cell>
          <cell r="AI361">
            <v>1144.3206666666667</v>
          </cell>
          <cell r="AJ361">
            <v>1.2248808416000001</v>
          </cell>
          <cell r="AK361">
            <v>12.712276842551352</v>
          </cell>
          <cell r="AL361">
            <v>211.27804112320348</v>
          </cell>
          <cell r="AM361">
            <v>10.41764203342656</v>
          </cell>
          <cell r="AN361">
            <v>173.14121059554944</v>
          </cell>
          <cell r="AQ361">
            <v>149.58000000000001</v>
          </cell>
          <cell r="AR361">
            <v>9</v>
          </cell>
          <cell r="AU361" t="str">
            <v>C</v>
          </cell>
        </row>
        <row r="362">
          <cell r="D362">
            <v>1720</v>
          </cell>
          <cell r="E362" t="str">
            <v>อ้อยตอ 2</v>
          </cell>
          <cell r="F362" t="str">
            <v>อ้อยตอ</v>
          </cell>
          <cell r="G362">
            <v>13.52</v>
          </cell>
          <cell r="H362">
            <v>242959</v>
          </cell>
          <cell r="I362" t="str">
            <v>KK-3</v>
          </cell>
          <cell r="J362" t="str">
            <v>เหนียว</v>
          </cell>
          <cell r="K362">
            <v>1.65</v>
          </cell>
          <cell r="L362">
            <v>5.3666666666666663</v>
          </cell>
          <cell r="M362">
            <v>0.76</v>
          </cell>
          <cell r="N362">
            <v>2.6</v>
          </cell>
          <cell r="O362">
            <v>73</v>
          </cell>
          <cell r="P362">
            <v>55</v>
          </cell>
          <cell r="Q362">
            <v>12412.121212121212</v>
          </cell>
          <cell r="R362">
            <v>0.78</v>
          </cell>
          <cell r="S362">
            <v>2.9</v>
          </cell>
          <cell r="T362">
            <v>57</v>
          </cell>
          <cell r="U362">
            <v>68</v>
          </cell>
          <cell r="V362">
            <v>12121.212121212122</v>
          </cell>
          <cell r="W362">
            <v>0.8</v>
          </cell>
          <cell r="X362">
            <v>3</v>
          </cell>
          <cell r="Y362">
            <v>96</v>
          </cell>
          <cell r="Z362">
            <v>120</v>
          </cell>
          <cell r="AA362">
            <v>20945.454545454544</v>
          </cell>
          <cell r="AB362">
            <v>0.77999999999999992</v>
          </cell>
          <cell r="AC362">
            <v>2.8333333333333335</v>
          </cell>
          <cell r="AD362">
            <v>75.333333333333329</v>
          </cell>
          <cell r="AE362">
            <v>81</v>
          </cell>
          <cell r="AF362">
            <v>15159.595959595959</v>
          </cell>
          <cell r="AG362">
            <v>0</v>
          </cell>
          <cell r="AI362">
            <v>491.5408333333333</v>
          </cell>
          <cell r="AJ362">
            <v>0.54197292283333331</v>
          </cell>
          <cell r="AK362">
            <v>8.2160905311946113</v>
          </cell>
          <cell r="AL362">
            <v>111.08154398175114</v>
          </cell>
          <cell r="AM362">
            <v>8.2160905311946113</v>
          </cell>
          <cell r="AN362">
            <v>111.08154398175114</v>
          </cell>
          <cell r="AO362">
            <v>40.56</v>
          </cell>
          <cell r="AP362">
            <v>3</v>
          </cell>
          <cell r="AQ362">
            <v>108.16</v>
          </cell>
          <cell r="AR362">
            <v>8</v>
          </cell>
          <cell r="AU362" t="str">
            <v>C</v>
          </cell>
        </row>
        <row r="363">
          <cell r="D363">
            <v>1721</v>
          </cell>
          <cell r="E363" t="str">
            <v>อ้อยตอ 2</v>
          </cell>
          <cell r="F363" t="str">
            <v>อ้อยตอ</v>
          </cell>
          <cell r="G363">
            <v>15.2</v>
          </cell>
          <cell r="H363">
            <v>242954</v>
          </cell>
          <cell r="I363" t="str">
            <v>KK-3</v>
          </cell>
          <cell r="J363" t="str">
            <v>เหนียว</v>
          </cell>
          <cell r="K363">
            <v>1.85</v>
          </cell>
          <cell r="L363">
            <v>5.5333333333333332</v>
          </cell>
          <cell r="M363">
            <v>0.74</v>
          </cell>
          <cell r="N363">
            <v>2.4</v>
          </cell>
          <cell r="O363">
            <v>76</v>
          </cell>
          <cell r="P363">
            <v>70</v>
          </cell>
          <cell r="Q363">
            <v>12627.027027027027</v>
          </cell>
          <cell r="R363">
            <v>0.84</v>
          </cell>
          <cell r="S363">
            <v>3</v>
          </cell>
          <cell r="T363">
            <v>64</v>
          </cell>
          <cell r="U363">
            <v>51</v>
          </cell>
          <cell r="V363">
            <v>9945.9459459459467</v>
          </cell>
          <cell r="W363">
            <v>0.81</v>
          </cell>
          <cell r="X363">
            <v>2.5</v>
          </cell>
          <cell r="Y363">
            <v>52</v>
          </cell>
          <cell r="Z363">
            <v>38</v>
          </cell>
          <cell r="AA363">
            <v>7783.7837837837842</v>
          </cell>
          <cell r="AB363">
            <v>0.79666666666666675</v>
          </cell>
          <cell r="AC363">
            <v>2.6333333333333333</v>
          </cell>
          <cell r="AD363">
            <v>64</v>
          </cell>
          <cell r="AE363">
            <v>53</v>
          </cell>
          <cell r="AF363">
            <v>10118.918918918918</v>
          </cell>
          <cell r="AG363">
            <v>0</v>
          </cell>
          <cell r="AI363">
            <v>433.66859814814819</v>
          </cell>
          <cell r="AJ363">
            <v>0.46419886745777783</v>
          </cell>
          <cell r="AK363">
            <v>4.6971907020592436</v>
          </cell>
          <cell r="AL363">
            <v>71.397298671300504</v>
          </cell>
          <cell r="AM363">
            <v>4.6971907020592436</v>
          </cell>
          <cell r="AN363">
            <v>71.397298671300504</v>
          </cell>
          <cell r="AO363">
            <v>60.8</v>
          </cell>
          <cell r="AP363">
            <v>4</v>
          </cell>
          <cell r="AQ363">
            <v>152</v>
          </cell>
          <cell r="AR363">
            <v>10</v>
          </cell>
          <cell r="AU363" t="str">
            <v>B</v>
          </cell>
        </row>
        <row r="364">
          <cell r="D364" t="str">
            <v>1721/1</v>
          </cell>
          <cell r="E364" t="str">
            <v>อ้อยตอ 2</v>
          </cell>
          <cell r="F364" t="str">
            <v>อ้อยตอ</v>
          </cell>
          <cell r="G364">
            <v>9.4700000000000006</v>
          </cell>
          <cell r="H364">
            <v>242961</v>
          </cell>
          <cell r="I364" t="str">
            <v>KK-3</v>
          </cell>
          <cell r="J364" t="str">
            <v>เหนียว</v>
          </cell>
          <cell r="K364">
            <v>1.85</v>
          </cell>
          <cell r="L364">
            <v>5.3</v>
          </cell>
          <cell r="M364">
            <v>0.7</v>
          </cell>
          <cell r="N364">
            <v>3</v>
          </cell>
          <cell r="O364">
            <v>94</v>
          </cell>
          <cell r="P364">
            <v>108</v>
          </cell>
          <cell r="Q364">
            <v>17470.27027027027</v>
          </cell>
          <cell r="R364">
            <v>0.8</v>
          </cell>
          <cell r="S364">
            <v>2.9</v>
          </cell>
          <cell r="T364">
            <v>110</v>
          </cell>
          <cell r="U364">
            <v>113</v>
          </cell>
          <cell r="V364">
            <v>19286.486486486487</v>
          </cell>
          <cell r="W364">
            <v>0.77</v>
          </cell>
          <cell r="X364">
            <v>2.5</v>
          </cell>
          <cell r="Y364">
            <v>103</v>
          </cell>
          <cell r="Z364">
            <v>117</v>
          </cell>
          <cell r="AA364">
            <v>19027.027027027027</v>
          </cell>
          <cell r="AB364">
            <v>0.75666666666666671</v>
          </cell>
          <cell r="AC364">
            <v>2.8000000000000003</v>
          </cell>
          <cell r="AD364">
            <v>102.33333333333333</v>
          </cell>
          <cell r="AE364">
            <v>112.66666666666667</v>
          </cell>
          <cell r="AF364">
            <v>18594.594594594597</v>
          </cell>
          <cell r="AG364">
            <v>0</v>
          </cell>
          <cell r="AI364">
            <v>465.68293333333349</v>
          </cell>
          <cell r="AJ364">
            <v>0.4984670118400002</v>
          </cell>
          <cell r="AK364">
            <v>9.2687920039437888</v>
          </cell>
          <cell r="AL364">
            <v>87.77546027734769</v>
          </cell>
          <cell r="AM364">
            <v>9.2687920039437888</v>
          </cell>
          <cell r="AN364">
            <v>87.77546027734769</v>
          </cell>
          <cell r="AO364">
            <v>28.410000000000004</v>
          </cell>
          <cell r="AP364">
            <v>3</v>
          </cell>
          <cell r="AQ364">
            <v>85.23</v>
          </cell>
          <cell r="AR364">
            <v>9</v>
          </cell>
          <cell r="AU364" t="str">
            <v>C</v>
          </cell>
        </row>
        <row r="365">
          <cell r="D365" t="str">
            <v>1721/2</v>
          </cell>
          <cell r="E365" t="str">
            <v>อ้อยตอ 2</v>
          </cell>
          <cell r="F365" t="str">
            <v>อ้อยตอ</v>
          </cell>
          <cell r="G365">
            <v>13.59</v>
          </cell>
          <cell r="H365">
            <v>242961</v>
          </cell>
          <cell r="I365" t="str">
            <v>KK-3</v>
          </cell>
          <cell r="J365" t="str">
            <v>เหนียว</v>
          </cell>
          <cell r="K365">
            <v>1.85</v>
          </cell>
          <cell r="L365">
            <v>5.3</v>
          </cell>
          <cell r="M365">
            <v>0.77</v>
          </cell>
          <cell r="N365">
            <v>3</v>
          </cell>
          <cell r="O365">
            <v>102</v>
          </cell>
          <cell r="P365">
            <v>111</v>
          </cell>
          <cell r="Q365">
            <v>18421.62162162162</v>
          </cell>
          <cell r="R365">
            <v>0.8</v>
          </cell>
          <cell r="S365">
            <v>2.8</v>
          </cell>
          <cell r="T365">
            <v>98</v>
          </cell>
          <cell r="U365">
            <v>119</v>
          </cell>
          <cell r="V365">
            <v>18767.567567567567</v>
          </cell>
          <cell r="W365">
            <v>0.82</v>
          </cell>
          <cell r="X365">
            <v>3</v>
          </cell>
          <cell r="Y365">
            <v>110</v>
          </cell>
          <cell r="Z365">
            <v>10</v>
          </cell>
          <cell r="AA365">
            <v>10378.378378378378</v>
          </cell>
          <cell r="AB365">
            <v>0.79666666666666675</v>
          </cell>
          <cell r="AC365">
            <v>2.9333333333333336</v>
          </cell>
          <cell r="AD365">
            <v>103.33333333333333</v>
          </cell>
          <cell r="AE365">
            <v>80</v>
          </cell>
          <cell r="AF365">
            <v>15855.855855855856</v>
          </cell>
          <cell r="AG365">
            <v>0</v>
          </cell>
          <cell r="AI365">
            <v>538.10761481481495</v>
          </cell>
          <cell r="AJ365">
            <v>0.5933174560948149</v>
          </cell>
          <cell r="AK365">
            <v>9.4075560606024702</v>
          </cell>
          <cell r="AL365">
            <v>127.84868686358757</v>
          </cell>
          <cell r="AM365">
            <v>9.4075560606024702</v>
          </cell>
          <cell r="AN365">
            <v>127.84868686358757</v>
          </cell>
          <cell r="AO365">
            <v>40.769999999999996</v>
          </cell>
          <cell r="AP365">
            <v>3</v>
          </cell>
          <cell r="AQ365">
            <v>149.49</v>
          </cell>
          <cell r="AR365">
            <v>11</v>
          </cell>
          <cell r="AU365" t="str">
            <v>B</v>
          </cell>
        </row>
        <row r="366">
          <cell r="D366">
            <v>1723</v>
          </cell>
          <cell r="E366" t="str">
            <v>อ้อยตอ 2</v>
          </cell>
          <cell r="F366" t="str">
            <v>อ้อยตอ</v>
          </cell>
          <cell r="G366">
            <v>9.08</v>
          </cell>
          <cell r="H366">
            <v>242954</v>
          </cell>
          <cell r="I366" t="str">
            <v>KK-3</v>
          </cell>
          <cell r="J366" t="str">
            <v>เหนียว</v>
          </cell>
          <cell r="K366">
            <v>1.85</v>
          </cell>
          <cell r="L366">
            <v>5.5333333333333332</v>
          </cell>
          <cell r="M366">
            <v>0.92</v>
          </cell>
          <cell r="N366">
            <v>3.2</v>
          </cell>
          <cell r="O366">
            <v>89</v>
          </cell>
          <cell r="P366">
            <v>100</v>
          </cell>
          <cell r="Q366">
            <v>16345.945945945947</v>
          </cell>
          <cell r="R366">
            <v>0.9</v>
          </cell>
          <cell r="S366">
            <v>2.8</v>
          </cell>
          <cell r="T366">
            <v>112</v>
          </cell>
          <cell r="U366">
            <v>105</v>
          </cell>
          <cell r="V366">
            <v>18767.567567567567</v>
          </cell>
          <cell r="W366">
            <v>0.92</v>
          </cell>
          <cell r="X366">
            <v>3.1</v>
          </cell>
          <cell r="Y366">
            <v>90</v>
          </cell>
          <cell r="Z366">
            <v>84</v>
          </cell>
          <cell r="AA366">
            <v>15048.648648648648</v>
          </cell>
          <cell r="AB366">
            <v>0.91333333333333344</v>
          </cell>
          <cell r="AC366">
            <v>3.0333333333333332</v>
          </cell>
          <cell r="AD366">
            <v>97</v>
          </cell>
          <cell r="AE366">
            <v>96.333333333333329</v>
          </cell>
          <cell r="AF366">
            <v>16720.720720720721</v>
          </cell>
          <cell r="AG366">
            <v>0</v>
          </cell>
          <cell r="AI366">
            <v>659.6889962962963</v>
          </cell>
          <cell r="AJ366">
            <v>0.72737308731629624</v>
          </cell>
          <cell r="AK366">
            <v>12.162202252784196</v>
          </cell>
          <cell r="AL366">
            <v>110.4327964552805</v>
          </cell>
          <cell r="AM366">
            <v>12.162202252784196</v>
          </cell>
          <cell r="AN366">
            <v>110.4327964552805</v>
          </cell>
          <cell r="AO366">
            <v>36.32</v>
          </cell>
          <cell r="AP366">
            <v>4</v>
          </cell>
          <cell r="AQ366">
            <v>90.8</v>
          </cell>
          <cell r="AR366">
            <v>10</v>
          </cell>
          <cell r="AU366" t="str">
            <v>B</v>
          </cell>
        </row>
        <row r="367">
          <cell r="D367" t="str">
            <v>1723/1</v>
          </cell>
          <cell r="E367" t="str">
            <v>อ้อยตอ 2</v>
          </cell>
          <cell r="F367" t="str">
            <v>อ้อยตอ</v>
          </cell>
          <cell r="G367">
            <v>28.98</v>
          </cell>
          <cell r="H367">
            <v>242961</v>
          </cell>
          <cell r="I367" t="str">
            <v>KK-3</v>
          </cell>
          <cell r="J367" t="str">
            <v>เหนียว</v>
          </cell>
          <cell r="K367">
            <v>1.85</v>
          </cell>
          <cell r="L367">
            <v>5.3</v>
          </cell>
          <cell r="M367">
            <v>0.87</v>
          </cell>
          <cell r="N367">
            <v>3</v>
          </cell>
          <cell r="O367">
            <v>106</v>
          </cell>
          <cell r="P367">
            <v>104</v>
          </cell>
          <cell r="Q367">
            <v>18162.162162162163</v>
          </cell>
          <cell r="R367">
            <v>0.82</v>
          </cell>
          <cell r="S367">
            <v>3.1</v>
          </cell>
          <cell r="T367">
            <v>105</v>
          </cell>
          <cell r="U367">
            <v>100</v>
          </cell>
          <cell r="V367">
            <v>17729.72972972973</v>
          </cell>
          <cell r="W367">
            <v>0.94</v>
          </cell>
          <cell r="X367">
            <v>3</v>
          </cell>
          <cell r="Y367">
            <v>101</v>
          </cell>
          <cell r="Z367">
            <v>97</v>
          </cell>
          <cell r="AA367">
            <v>17124.324324324323</v>
          </cell>
          <cell r="AB367">
            <v>0.87666666666666659</v>
          </cell>
          <cell r="AC367">
            <v>3.0333333333333332</v>
          </cell>
          <cell r="AD367">
            <v>104</v>
          </cell>
          <cell r="AE367">
            <v>100.33333333333333</v>
          </cell>
          <cell r="AF367">
            <v>17672.072072072071</v>
          </cell>
          <cell r="AG367">
            <v>0</v>
          </cell>
          <cell r="AI367">
            <v>633.20513148148132</v>
          </cell>
          <cell r="AJ367">
            <v>0.67778277273777754</v>
          </cell>
          <cell r="AK367">
            <v>11.977826009030851</v>
          </cell>
          <cell r="AL367">
            <v>347.11739774171406</v>
          </cell>
          <cell r="AM367">
            <v>11.977826009030851</v>
          </cell>
          <cell r="AN367">
            <v>347.11739774171406</v>
          </cell>
          <cell r="AO367">
            <v>115.92</v>
          </cell>
          <cell r="AP367">
            <v>4</v>
          </cell>
          <cell r="AQ367">
            <v>318.78000000000003</v>
          </cell>
          <cell r="AR367">
            <v>11</v>
          </cell>
          <cell r="AU367" t="str">
            <v>B</v>
          </cell>
        </row>
        <row r="368">
          <cell r="D368">
            <v>1724</v>
          </cell>
          <cell r="E368" t="str">
            <v>อ้อยตอ 2</v>
          </cell>
          <cell r="F368" t="str">
            <v>อ้อยตอ</v>
          </cell>
          <cell r="G368">
            <v>17.399999999999999</v>
          </cell>
          <cell r="H368">
            <v>242956</v>
          </cell>
          <cell r="I368" t="str">
            <v>KK-3</v>
          </cell>
          <cell r="J368" t="str">
            <v>เหนียว</v>
          </cell>
          <cell r="K368">
            <v>1.85</v>
          </cell>
          <cell r="L368">
            <v>5.4666666666666668</v>
          </cell>
          <cell r="M368">
            <v>0.86</v>
          </cell>
          <cell r="N368">
            <v>3</v>
          </cell>
          <cell r="O368">
            <v>107</v>
          </cell>
          <cell r="P368">
            <v>97</v>
          </cell>
          <cell r="Q368">
            <v>17643.243243243243</v>
          </cell>
          <cell r="R368">
            <v>0.9</v>
          </cell>
          <cell r="S368">
            <v>3</v>
          </cell>
          <cell r="T368">
            <v>100</v>
          </cell>
          <cell r="U368">
            <v>106</v>
          </cell>
          <cell r="V368">
            <v>17816.216216216217</v>
          </cell>
          <cell r="W368">
            <v>0.8</v>
          </cell>
          <cell r="X368">
            <v>3</v>
          </cell>
          <cell r="Y368">
            <v>104</v>
          </cell>
          <cell r="Z368">
            <v>107</v>
          </cell>
          <cell r="AA368">
            <v>18248.64864864865</v>
          </cell>
          <cell r="AB368">
            <v>0.85333333333333339</v>
          </cell>
          <cell r="AC368">
            <v>3</v>
          </cell>
          <cell r="AD368">
            <v>103.66666666666667</v>
          </cell>
          <cell r="AE368">
            <v>103.33333333333333</v>
          </cell>
          <cell r="AF368">
            <v>17902.702702702703</v>
          </cell>
          <cell r="AG368">
            <v>0</v>
          </cell>
          <cell r="AI368">
            <v>602.88000000000011</v>
          </cell>
          <cell r="AJ368">
            <v>0.64532275200000011</v>
          </cell>
          <cell r="AK368">
            <v>11.553021376345949</v>
          </cell>
          <cell r="AL368">
            <v>201.02257194841951</v>
          </cell>
          <cell r="AM368">
            <v>11.553021376345949</v>
          </cell>
          <cell r="AN368">
            <v>201.02257194841951</v>
          </cell>
          <cell r="AO368">
            <v>87</v>
          </cell>
          <cell r="AP368">
            <v>5</v>
          </cell>
          <cell r="AQ368">
            <v>191.39999999999998</v>
          </cell>
          <cell r="AR368">
            <v>11</v>
          </cell>
          <cell r="AU368" t="str">
            <v>B</v>
          </cell>
        </row>
        <row r="369">
          <cell r="D369">
            <v>1725</v>
          </cell>
          <cell r="E369" t="str">
            <v>อ้อยตอ 1</v>
          </cell>
          <cell r="F369" t="str">
            <v>อ้อยตอ</v>
          </cell>
          <cell r="G369">
            <v>10.81</v>
          </cell>
          <cell r="H369">
            <v>242958</v>
          </cell>
          <cell r="I369" t="str">
            <v>KK-3</v>
          </cell>
          <cell r="J369" t="str">
            <v>เหนียว</v>
          </cell>
          <cell r="K369">
            <v>1.85</v>
          </cell>
          <cell r="L369">
            <v>5.4</v>
          </cell>
          <cell r="M369">
            <v>0.8</v>
          </cell>
          <cell r="N369">
            <v>2.8</v>
          </cell>
          <cell r="O369">
            <v>128</v>
          </cell>
          <cell r="P369">
            <v>87</v>
          </cell>
          <cell r="Q369">
            <v>18594.594594594593</v>
          </cell>
          <cell r="R369">
            <v>0.75</v>
          </cell>
          <cell r="S369">
            <v>3</v>
          </cell>
          <cell r="T369">
            <v>97</v>
          </cell>
          <cell r="U369">
            <v>82</v>
          </cell>
          <cell r="V369">
            <v>15481.081081081082</v>
          </cell>
          <cell r="W369">
            <v>0.82</v>
          </cell>
          <cell r="X369">
            <v>2.5</v>
          </cell>
          <cell r="Y369">
            <v>110</v>
          </cell>
          <cell r="Z369">
            <v>97</v>
          </cell>
          <cell r="AA369">
            <v>17902.702702702703</v>
          </cell>
          <cell r="AB369">
            <v>0.79</v>
          </cell>
          <cell r="AC369">
            <v>2.7666666666666671</v>
          </cell>
          <cell r="AD369">
            <v>111.66666666666667</v>
          </cell>
          <cell r="AE369">
            <v>88.666666666666671</v>
          </cell>
          <cell r="AF369">
            <v>17326.126126126124</v>
          </cell>
          <cell r="AG369">
            <v>0</v>
          </cell>
          <cell r="AI369">
            <v>474.69037222222238</v>
          </cell>
          <cell r="AJ369">
            <v>0.5081085744266669</v>
          </cell>
          <cell r="AK369">
            <v>8.8035532462825739</v>
          </cell>
          <cell r="AL369">
            <v>95.166410592314634</v>
          </cell>
          <cell r="AM369">
            <v>8.8035532462825739</v>
          </cell>
          <cell r="AN369">
            <v>95.166410592314634</v>
          </cell>
          <cell r="AO369">
            <v>32.43</v>
          </cell>
          <cell r="AP369">
            <v>3</v>
          </cell>
          <cell r="AQ369">
            <v>108.10000000000001</v>
          </cell>
          <cell r="AR369">
            <v>10</v>
          </cell>
          <cell r="AU369" t="str">
            <v>B</v>
          </cell>
        </row>
        <row r="370">
          <cell r="D370" t="str">
            <v>1725/1</v>
          </cell>
          <cell r="E370" t="str">
            <v>อ้อยตอ 1</v>
          </cell>
          <cell r="F370" t="str">
            <v>อ้อยตอ</v>
          </cell>
          <cell r="G370">
            <v>17.97</v>
          </cell>
          <cell r="H370">
            <v>242958</v>
          </cell>
          <cell r="I370" t="str">
            <v>KK-3</v>
          </cell>
          <cell r="J370" t="str">
            <v>เหนียว</v>
          </cell>
          <cell r="K370">
            <v>1.85</v>
          </cell>
          <cell r="L370">
            <v>5.4</v>
          </cell>
          <cell r="M370">
            <v>0.74</v>
          </cell>
          <cell r="N370">
            <v>3</v>
          </cell>
          <cell r="O370">
            <v>112</v>
          </cell>
          <cell r="P370">
            <v>94</v>
          </cell>
          <cell r="Q370">
            <v>17816.216216216217</v>
          </cell>
          <cell r="R370">
            <v>0.77</v>
          </cell>
          <cell r="S370">
            <v>3</v>
          </cell>
          <cell r="T370">
            <v>85</v>
          </cell>
          <cell r="U370">
            <v>90</v>
          </cell>
          <cell r="V370">
            <v>15135.135135135135</v>
          </cell>
          <cell r="W370">
            <v>0.84</v>
          </cell>
          <cell r="X370">
            <v>3</v>
          </cell>
          <cell r="Y370">
            <v>115</v>
          </cell>
          <cell r="Z370">
            <v>98</v>
          </cell>
          <cell r="AA370">
            <v>18421.62162162162</v>
          </cell>
          <cell r="AB370">
            <v>0.78333333333333333</v>
          </cell>
          <cell r="AC370">
            <v>3</v>
          </cell>
          <cell r="AD370">
            <v>104</v>
          </cell>
          <cell r="AE370">
            <v>94</v>
          </cell>
          <cell r="AF370">
            <v>17124.324324324323</v>
          </cell>
          <cell r="AG370">
            <v>0</v>
          </cell>
          <cell r="AI370">
            <v>553.42499999999995</v>
          </cell>
          <cell r="AJ370">
            <v>0.59238612000000002</v>
          </cell>
          <cell r="AK370">
            <v>10.144212044108109</v>
          </cell>
          <cell r="AL370">
            <v>182.29149043262271</v>
          </cell>
          <cell r="AM370">
            <v>10.144212044108109</v>
          </cell>
          <cell r="AN370">
            <v>182.29149043262271</v>
          </cell>
          <cell r="AO370">
            <v>62.894999999999996</v>
          </cell>
          <cell r="AP370">
            <v>3.5</v>
          </cell>
          <cell r="AQ370">
            <v>161.72999999999999</v>
          </cell>
          <cell r="AR370">
            <v>9</v>
          </cell>
          <cell r="AU370" t="str">
            <v>C</v>
          </cell>
        </row>
        <row r="371">
          <cell r="D371" t="str">
            <v>1727/1</v>
          </cell>
          <cell r="E371" t="str">
            <v>อ้อยตอ 2</v>
          </cell>
          <cell r="F371" t="str">
            <v>อ้อยตอ</v>
          </cell>
          <cell r="G371">
            <v>22.64</v>
          </cell>
          <cell r="H371">
            <v>242957</v>
          </cell>
          <cell r="I371" t="str">
            <v>KK-3</v>
          </cell>
          <cell r="J371" t="str">
            <v>เหนียว</v>
          </cell>
          <cell r="K371">
            <v>1.65</v>
          </cell>
          <cell r="L371">
            <v>5.4333333333333336</v>
          </cell>
          <cell r="M371">
            <v>0.8</v>
          </cell>
          <cell r="N371">
            <v>2.6</v>
          </cell>
          <cell r="O371">
            <v>78</v>
          </cell>
          <cell r="P371">
            <v>62</v>
          </cell>
          <cell r="Q371">
            <v>13575.757575757576</v>
          </cell>
          <cell r="R371">
            <v>0.8</v>
          </cell>
          <cell r="S371">
            <v>2.9</v>
          </cell>
          <cell r="T371">
            <v>76</v>
          </cell>
          <cell r="U371">
            <v>63</v>
          </cell>
          <cell r="V371">
            <v>13478.787878787878</v>
          </cell>
          <cell r="W371">
            <v>0.82</v>
          </cell>
          <cell r="X371">
            <v>3</v>
          </cell>
          <cell r="Y371">
            <v>87</v>
          </cell>
          <cell r="Z371">
            <v>70</v>
          </cell>
          <cell r="AA371">
            <v>15224.242424242424</v>
          </cell>
          <cell r="AB371">
            <v>0.80666666666666664</v>
          </cell>
          <cell r="AC371">
            <v>2.8333333333333335</v>
          </cell>
          <cell r="AD371">
            <v>80.333333333333329</v>
          </cell>
          <cell r="AE371">
            <v>65</v>
          </cell>
          <cell r="AF371">
            <v>14092.929292929293</v>
          </cell>
          <cell r="AG371">
            <v>0</v>
          </cell>
          <cell r="AI371">
            <v>508.34564814814814</v>
          </cell>
          <cell r="AJ371">
            <v>0.5441331817777777</v>
          </cell>
          <cell r="AK371">
            <v>7.6684304567308637</v>
          </cell>
          <cell r="AL371">
            <v>173.61326554038675</v>
          </cell>
          <cell r="AM371">
            <v>7.6684304567308637</v>
          </cell>
          <cell r="AN371">
            <v>173.61326554038675</v>
          </cell>
          <cell r="AO371">
            <v>90.56</v>
          </cell>
          <cell r="AP371">
            <v>4</v>
          </cell>
          <cell r="AQ371">
            <v>226.4</v>
          </cell>
          <cell r="AR371">
            <v>10</v>
          </cell>
          <cell r="AU371" t="str">
            <v>B</v>
          </cell>
        </row>
        <row r="372">
          <cell r="D372">
            <v>1862</v>
          </cell>
          <cell r="E372" t="str">
            <v>อ้อยตอ 1</v>
          </cell>
          <cell r="F372" t="str">
            <v>อ้อยตอ</v>
          </cell>
          <cell r="G372">
            <v>77.19</v>
          </cell>
          <cell r="H372">
            <v>242960</v>
          </cell>
          <cell r="I372" t="str">
            <v>KK-3</v>
          </cell>
          <cell r="J372" t="str">
            <v>เหนียว</v>
          </cell>
          <cell r="K372">
            <v>1.85</v>
          </cell>
          <cell r="L372">
            <v>5.333333333333333</v>
          </cell>
          <cell r="M372">
            <v>0.7</v>
          </cell>
          <cell r="N372">
            <v>2.6</v>
          </cell>
          <cell r="O372">
            <v>98</v>
          </cell>
          <cell r="P372">
            <v>180</v>
          </cell>
          <cell r="Q372">
            <v>24043.243243243243</v>
          </cell>
          <cell r="R372">
            <v>0.98</v>
          </cell>
          <cell r="S372">
            <v>2.8</v>
          </cell>
          <cell r="T372">
            <v>140</v>
          </cell>
          <cell r="U372">
            <v>138</v>
          </cell>
          <cell r="V372">
            <v>24043.243243243243</v>
          </cell>
          <cell r="W372">
            <v>1</v>
          </cell>
          <cell r="X372">
            <v>3</v>
          </cell>
          <cell r="Y372">
            <v>150</v>
          </cell>
          <cell r="Z372">
            <v>99</v>
          </cell>
          <cell r="AA372">
            <v>21535.135135135137</v>
          </cell>
          <cell r="AB372">
            <v>0.8933333333333332</v>
          </cell>
          <cell r="AC372">
            <v>2.8000000000000003</v>
          </cell>
          <cell r="AD372">
            <v>129.33333333333334</v>
          </cell>
          <cell r="AE372">
            <v>139</v>
          </cell>
          <cell r="AF372">
            <v>23207.207207207208</v>
          </cell>
          <cell r="AG372">
            <v>0</v>
          </cell>
          <cell r="AI372">
            <v>549.79306666666673</v>
          </cell>
          <cell r="AJ372">
            <v>0.58849849856000003</v>
          </cell>
          <cell r="AK372">
            <v>13.657406597212253</v>
          </cell>
          <cell r="AL372">
            <v>1054.2152152388137</v>
          </cell>
          <cell r="AM372">
            <v>13.657406597212253</v>
          </cell>
          <cell r="AN372">
            <v>1054.2152152388137</v>
          </cell>
          <cell r="AO372">
            <v>385.95</v>
          </cell>
          <cell r="AP372">
            <v>5</v>
          </cell>
          <cell r="AQ372">
            <v>771.9</v>
          </cell>
          <cell r="AR372">
            <v>10</v>
          </cell>
          <cell r="AU372" t="str">
            <v>B</v>
          </cell>
        </row>
        <row r="373">
          <cell r="D373">
            <v>1866</v>
          </cell>
          <cell r="E373" t="str">
            <v>อ้อยน้ำราด</v>
          </cell>
          <cell r="F373" t="str">
            <v>อ้อยปลูก</v>
          </cell>
          <cell r="G373">
            <v>18.34</v>
          </cell>
          <cell r="H373">
            <v>242908</v>
          </cell>
          <cell r="I373" t="str">
            <v>PK-2</v>
          </cell>
          <cell r="J373" t="str">
            <v>เหนียว</v>
          </cell>
          <cell r="K373">
            <v>1.85</v>
          </cell>
          <cell r="L373">
            <v>7.0666666666666664</v>
          </cell>
          <cell r="M373">
            <v>1</v>
          </cell>
          <cell r="N373">
            <v>2.75</v>
          </cell>
          <cell r="O373">
            <v>95</v>
          </cell>
          <cell r="P373">
            <v>87</v>
          </cell>
          <cell r="Q373">
            <v>15740.54054054054</v>
          </cell>
          <cell r="R373">
            <v>0.95</v>
          </cell>
          <cell r="S373">
            <v>2.7</v>
          </cell>
          <cell r="T373">
            <v>88</v>
          </cell>
          <cell r="U373">
            <v>74</v>
          </cell>
          <cell r="V373">
            <v>14010.81081081081</v>
          </cell>
          <cell r="W373">
            <v>1.35</v>
          </cell>
          <cell r="X373">
            <v>2.2999999999999998</v>
          </cell>
          <cell r="Y373">
            <v>103</v>
          </cell>
          <cell r="Z373">
            <v>66</v>
          </cell>
          <cell r="AA373">
            <v>14616.216216216217</v>
          </cell>
          <cell r="AB373">
            <v>1.0999999999999999</v>
          </cell>
          <cell r="AC373">
            <v>2.5833333333333335</v>
          </cell>
          <cell r="AD373">
            <v>95.333333333333329</v>
          </cell>
          <cell r="AE373">
            <v>75.666666666666671</v>
          </cell>
          <cell r="AF373">
            <v>14789.189189189188</v>
          </cell>
          <cell r="AG373">
            <v>0</v>
          </cell>
          <cell r="AI373">
            <v>576.26631944444443</v>
          </cell>
          <cell r="AJ373">
            <v>0.61683546833333336</v>
          </cell>
          <cell r="AK373">
            <v>9.1224964397837827</v>
          </cell>
          <cell r="AL373">
            <v>167.30658470563458</v>
          </cell>
          <cell r="AM373">
            <v>9.1224964397837827</v>
          </cell>
          <cell r="AN373">
            <v>167.30658470563458</v>
          </cell>
          <cell r="AO373">
            <v>73.36</v>
          </cell>
          <cell r="AP373">
            <v>4</v>
          </cell>
          <cell r="AQ373">
            <v>165.06</v>
          </cell>
          <cell r="AR373">
            <v>9</v>
          </cell>
          <cell r="AU373" t="str">
            <v>D</v>
          </cell>
        </row>
        <row r="374">
          <cell r="D374">
            <v>1867</v>
          </cell>
          <cell r="E374" t="str">
            <v>อ้อยน้ำราด</v>
          </cell>
          <cell r="F374" t="str">
            <v>อ้อยปลูก</v>
          </cell>
          <cell r="G374">
            <v>16.989999999999998</v>
          </cell>
          <cell r="H374">
            <v>242908</v>
          </cell>
          <cell r="I374" t="str">
            <v>PK-2</v>
          </cell>
          <cell r="J374" t="str">
            <v>เหนียว</v>
          </cell>
          <cell r="K374">
            <v>1.85</v>
          </cell>
          <cell r="L374">
            <v>7.0666666666666664</v>
          </cell>
          <cell r="M374">
            <v>0.95</v>
          </cell>
          <cell r="N374">
            <v>3.2</v>
          </cell>
          <cell r="O374">
            <v>124</v>
          </cell>
          <cell r="P374">
            <v>110</v>
          </cell>
          <cell r="Q374">
            <v>20237.837837837837</v>
          </cell>
          <cell r="R374">
            <v>0.96</v>
          </cell>
          <cell r="S374">
            <v>3</v>
          </cell>
          <cell r="T374">
            <v>96</v>
          </cell>
          <cell r="U374">
            <v>132</v>
          </cell>
          <cell r="V374">
            <v>19718.91891891892</v>
          </cell>
          <cell r="W374">
            <v>0.82</v>
          </cell>
          <cell r="X374">
            <v>3</v>
          </cell>
          <cell r="Y374">
            <v>93</v>
          </cell>
          <cell r="Z374">
            <v>83</v>
          </cell>
          <cell r="AA374">
            <v>15221.621621621622</v>
          </cell>
          <cell r="AB374">
            <v>0.91</v>
          </cell>
          <cell r="AC374">
            <v>3.0666666666666664</v>
          </cell>
          <cell r="AD374">
            <v>104.33333333333333</v>
          </cell>
          <cell r="AE374">
            <v>108.33333333333333</v>
          </cell>
          <cell r="AF374">
            <v>18392.792792792792</v>
          </cell>
          <cell r="AG374">
            <v>0</v>
          </cell>
          <cell r="AI374">
            <v>671.80648888888879</v>
          </cell>
          <cell r="AJ374">
            <v>0.71910166570666656</v>
          </cell>
          <cell r="AK374">
            <v>13.226287934294868</v>
          </cell>
          <cell r="AL374">
            <v>224.71463200366978</v>
          </cell>
          <cell r="AM374">
            <v>13.226287934294868</v>
          </cell>
          <cell r="AN374">
            <v>224.71463200366978</v>
          </cell>
          <cell r="AO374">
            <v>67.959999999999994</v>
          </cell>
          <cell r="AP374">
            <v>4</v>
          </cell>
          <cell r="AQ374">
            <v>152.91</v>
          </cell>
          <cell r="AR374">
            <v>9</v>
          </cell>
          <cell r="AU374" t="str">
            <v>D</v>
          </cell>
        </row>
        <row r="375">
          <cell r="D375">
            <v>1868</v>
          </cell>
          <cell r="E375" t="str">
            <v>อ้อยตอ 2</v>
          </cell>
          <cell r="F375" t="str">
            <v>อ้อยตอ</v>
          </cell>
          <cell r="G375">
            <v>14.84</v>
          </cell>
          <cell r="H375">
            <v>242951</v>
          </cell>
          <cell r="I375" t="str">
            <v>KK-3</v>
          </cell>
          <cell r="J375" t="str">
            <v>เหนียว</v>
          </cell>
          <cell r="K375">
            <v>1.65</v>
          </cell>
          <cell r="L375">
            <v>5.6333333333333337</v>
          </cell>
          <cell r="M375">
            <v>1.1000000000000001</v>
          </cell>
          <cell r="N375">
            <v>3</v>
          </cell>
          <cell r="O375">
            <v>76</v>
          </cell>
          <cell r="P375">
            <v>68</v>
          </cell>
          <cell r="Q375">
            <v>13963.636363636364</v>
          </cell>
          <cell r="R375">
            <v>1.1000000000000001</v>
          </cell>
          <cell r="S375">
            <v>2.5</v>
          </cell>
          <cell r="T375">
            <v>51</v>
          </cell>
          <cell r="U375">
            <v>38</v>
          </cell>
          <cell r="V375">
            <v>8630.30303030303</v>
          </cell>
          <cell r="W375">
            <v>0.87</v>
          </cell>
          <cell r="X375">
            <v>3.2</v>
          </cell>
          <cell r="Y375">
            <v>79</v>
          </cell>
          <cell r="Z375">
            <v>62</v>
          </cell>
          <cell r="AA375">
            <v>13672.727272727272</v>
          </cell>
          <cell r="AB375">
            <v>1.0233333333333334</v>
          </cell>
          <cell r="AC375">
            <v>2.9</v>
          </cell>
          <cell r="AD375">
            <v>68.666666666666671</v>
          </cell>
          <cell r="AE375">
            <v>56</v>
          </cell>
          <cell r="AF375">
            <v>12088.888888888889</v>
          </cell>
          <cell r="AG375">
            <v>0</v>
          </cell>
          <cell r="AI375">
            <v>675.58931666666683</v>
          </cell>
          <cell r="AJ375">
            <v>0.72315080456000025</v>
          </cell>
          <cell r="AK375">
            <v>8.742089726236447</v>
          </cell>
          <cell r="AL375">
            <v>129.73261153734887</v>
          </cell>
          <cell r="AM375">
            <v>8.742089726236447</v>
          </cell>
          <cell r="AN375">
            <v>129.73261153734887</v>
          </cell>
          <cell r="AO375">
            <v>74.2</v>
          </cell>
          <cell r="AP375">
            <v>5</v>
          </cell>
          <cell r="AQ375">
            <v>148.4</v>
          </cell>
          <cell r="AR375">
            <v>10</v>
          </cell>
          <cell r="AU375" t="str">
            <v>B</v>
          </cell>
        </row>
        <row r="376">
          <cell r="D376">
            <v>1870</v>
          </cell>
          <cell r="E376" t="str">
            <v>อ้อยตอ 1</v>
          </cell>
          <cell r="F376" t="str">
            <v>อ้อยตอ</v>
          </cell>
          <cell r="G376">
            <v>8.85</v>
          </cell>
          <cell r="H376" t="str">
            <v>ยังไม่ตัด</v>
          </cell>
          <cell r="I376" t="str">
            <v>KK-3</v>
          </cell>
          <cell r="J376" t="str">
            <v>เหนียว</v>
          </cell>
          <cell r="K376">
            <v>1.65</v>
          </cell>
          <cell r="L376">
            <v>0</v>
          </cell>
          <cell r="M376">
            <v>0.62</v>
          </cell>
          <cell r="N376">
            <v>2.65</v>
          </cell>
          <cell r="O376">
            <v>30</v>
          </cell>
          <cell r="P376">
            <v>38</v>
          </cell>
          <cell r="Q376">
            <v>6593.939393939394</v>
          </cell>
          <cell r="R376">
            <v>0.8</v>
          </cell>
          <cell r="S376">
            <v>2.8</v>
          </cell>
          <cell r="T376">
            <v>35</v>
          </cell>
          <cell r="U376">
            <v>30</v>
          </cell>
          <cell r="V376">
            <v>6303.030303030303</v>
          </cell>
          <cell r="W376">
            <v>0.8</v>
          </cell>
          <cell r="X376">
            <v>3</v>
          </cell>
          <cell r="Y376">
            <v>52</v>
          </cell>
          <cell r="Z376">
            <v>60</v>
          </cell>
          <cell r="AA376">
            <v>10860.60606060606</v>
          </cell>
          <cell r="AB376">
            <v>0.73999999999999988</v>
          </cell>
          <cell r="AC376">
            <v>2.8166666666666664</v>
          </cell>
          <cell r="AD376">
            <v>39</v>
          </cell>
          <cell r="AE376">
            <v>42.666666666666664</v>
          </cell>
          <cell r="AF376">
            <v>7919.1919191919187</v>
          </cell>
          <cell r="AG376">
            <v>0</v>
          </cell>
          <cell r="AI376">
            <v>460.86346944444426</v>
          </cell>
          <cell r="AJ376">
            <v>0.49330825769333314</v>
          </cell>
          <cell r="AK376">
            <v>3.9066027679956883</v>
          </cell>
          <cell r="AL376">
            <v>34.573434496761841</v>
          </cell>
          <cell r="AM376">
            <v>3.9066027679956883</v>
          </cell>
          <cell r="AN376">
            <v>34.573434496761841</v>
          </cell>
          <cell r="AO376">
            <v>35.4</v>
          </cell>
          <cell r="AP376">
            <v>4</v>
          </cell>
          <cell r="AQ376">
            <v>70.8</v>
          </cell>
          <cell r="AR376">
            <v>8</v>
          </cell>
          <cell r="AU376" t="str">
            <v>C</v>
          </cell>
        </row>
        <row r="377">
          <cell r="D377">
            <v>1702</v>
          </cell>
          <cell r="E377" t="str">
            <v>อ้อยตอ 1</v>
          </cell>
          <cell r="F377" t="str">
            <v>อ้อยตอ</v>
          </cell>
          <cell r="G377">
            <v>29.18</v>
          </cell>
          <cell r="H377">
            <v>242879</v>
          </cell>
          <cell r="I377" t="str">
            <v>KK-3/PK-2</v>
          </cell>
          <cell r="J377" t="str">
            <v xml:space="preserve">ทราย </v>
          </cell>
          <cell r="K377">
            <v>1.85</v>
          </cell>
          <cell r="L377">
            <v>8.0333333333333332</v>
          </cell>
          <cell r="M377">
            <v>1.25</v>
          </cell>
          <cell r="N377">
            <v>3.1</v>
          </cell>
          <cell r="O377">
            <v>60</v>
          </cell>
          <cell r="P377">
            <v>66</v>
          </cell>
          <cell r="Q377">
            <v>10897.297297297297</v>
          </cell>
          <cell r="R377">
            <v>1.27</v>
          </cell>
          <cell r="S377">
            <v>3.3</v>
          </cell>
          <cell r="T377">
            <v>60</v>
          </cell>
          <cell r="U377">
            <v>60</v>
          </cell>
          <cell r="V377">
            <v>10378.378378378378</v>
          </cell>
          <cell r="W377">
            <v>1.4</v>
          </cell>
          <cell r="X377">
            <v>3.1</v>
          </cell>
          <cell r="Y377">
            <v>63</v>
          </cell>
          <cell r="Z377">
            <v>62</v>
          </cell>
          <cell r="AA377">
            <v>10810.81081081081</v>
          </cell>
          <cell r="AB377">
            <v>1.3066666666666666</v>
          </cell>
          <cell r="AC377">
            <v>3.1666666666666665</v>
          </cell>
          <cell r="AD377">
            <v>61</v>
          </cell>
          <cell r="AE377">
            <v>62.666666666666664</v>
          </cell>
          <cell r="AF377">
            <v>10695.495495495494</v>
          </cell>
          <cell r="AG377">
            <v>0</v>
          </cell>
          <cell r="AI377">
            <v>1028.5825925925926</v>
          </cell>
          <cell r="AJ377">
            <v>1.1009948071111111</v>
          </cell>
          <cell r="AK377">
            <v>11.775685000020818</v>
          </cell>
          <cell r="AL377">
            <v>343.61448830060749</v>
          </cell>
          <cell r="AM377">
            <v>11.775685000020818</v>
          </cell>
          <cell r="AN377">
            <v>343.61448830060749</v>
          </cell>
          <cell r="AO377">
            <v>145.9</v>
          </cell>
          <cell r="AP377">
            <v>5</v>
          </cell>
          <cell r="AQ377">
            <v>291.8</v>
          </cell>
          <cell r="AR377">
            <v>10</v>
          </cell>
          <cell r="AU377" t="str">
            <v>B</v>
          </cell>
        </row>
        <row r="378">
          <cell r="D378">
            <v>1703</v>
          </cell>
          <cell r="E378" t="str">
            <v>อ้อยตอ 1</v>
          </cell>
          <cell r="F378" t="str">
            <v>อ้อยตอ</v>
          </cell>
          <cell r="G378">
            <v>35.049999999999997</v>
          </cell>
          <cell r="H378">
            <v>242879</v>
          </cell>
          <cell r="I378" t="str">
            <v>KK-3</v>
          </cell>
          <cell r="J378" t="str">
            <v xml:space="preserve">ทราย </v>
          </cell>
          <cell r="K378">
            <v>1.85</v>
          </cell>
          <cell r="L378">
            <v>8.0333333333333332</v>
          </cell>
          <cell r="M378">
            <v>1.44</v>
          </cell>
          <cell r="N378">
            <v>3.2</v>
          </cell>
          <cell r="O378">
            <v>61</v>
          </cell>
          <cell r="P378">
            <v>74</v>
          </cell>
          <cell r="Q378">
            <v>11675.675675675675</v>
          </cell>
          <cell r="R378">
            <v>1.19</v>
          </cell>
          <cell r="S378">
            <v>3.32</v>
          </cell>
          <cell r="T378">
            <v>81</v>
          </cell>
          <cell r="U378">
            <v>77</v>
          </cell>
          <cell r="V378">
            <v>13664.864864864865</v>
          </cell>
          <cell r="W378">
            <v>0.9</v>
          </cell>
          <cell r="X378">
            <v>3.1</v>
          </cell>
          <cell r="Y378">
            <v>71</v>
          </cell>
          <cell r="Z378">
            <v>74</v>
          </cell>
          <cell r="AA378">
            <v>12540.54054054054</v>
          </cell>
          <cell r="AB378">
            <v>1.1766666666666665</v>
          </cell>
          <cell r="AC378">
            <v>3.2066666666666666</v>
          </cell>
          <cell r="AD378">
            <v>71</v>
          </cell>
          <cell r="AE378">
            <v>75</v>
          </cell>
          <cell r="AF378">
            <v>12627.027027027027</v>
          </cell>
          <cell r="AG378">
            <v>0</v>
          </cell>
          <cell r="AI378">
            <v>949.79688748148146</v>
          </cell>
          <cell r="AJ378">
            <v>1.0021306959817111</v>
          </cell>
          <cell r="AK378">
            <v>12.65393138277447</v>
          </cell>
          <cell r="AL378">
            <v>443.52029496624516</v>
          </cell>
          <cell r="AM378">
            <v>12.65393138277447</v>
          </cell>
          <cell r="AN378">
            <v>443.52029496624516</v>
          </cell>
          <cell r="AO378">
            <v>175.25</v>
          </cell>
          <cell r="AP378">
            <v>5</v>
          </cell>
          <cell r="AQ378">
            <v>420.59999999999997</v>
          </cell>
          <cell r="AR378">
            <v>12</v>
          </cell>
          <cell r="AU378" t="str">
            <v>B</v>
          </cell>
        </row>
        <row r="379">
          <cell r="D379">
            <v>1704</v>
          </cell>
          <cell r="E379" t="str">
            <v>อ้อยตอ 2</v>
          </cell>
          <cell r="F379" t="str">
            <v>อ้อยตอ</v>
          </cell>
          <cell r="G379">
            <v>25.01</v>
          </cell>
          <cell r="H379">
            <v>242875</v>
          </cell>
          <cell r="I379" t="str">
            <v>KK-3</v>
          </cell>
          <cell r="J379" t="str">
            <v xml:space="preserve">ทราย </v>
          </cell>
          <cell r="K379">
            <v>1.85</v>
          </cell>
          <cell r="L379">
            <v>8.1666666666666661</v>
          </cell>
          <cell r="M379">
            <v>1.52</v>
          </cell>
          <cell r="N379">
            <v>2.9</v>
          </cell>
          <cell r="O379">
            <v>68</v>
          </cell>
          <cell r="P379">
            <v>53</v>
          </cell>
          <cell r="Q379">
            <v>10464.864864864865</v>
          </cell>
          <cell r="R379">
            <v>1</v>
          </cell>
          <cell r="S379">
            <v>3</v>
          </cell>
          <cell r="T379">
            <v>63</v>
          </cell>
          <cell r="U379">
            <v>55</v>
          </cell>
          <cell r="V379">
            <v>10205.405405405405</v>
          </cell>
          <cell r="W379">
            <v>0.75</v>
          </cell>
          <cell r="X379">
            <v>3</v>
          </cell>
          <cell r="Y379">
            <v>58</v>
          </cell>
          <cell r="Z379">
            <v>54</v>
          </cell>
          <cell r="AA379">
            <v>9686.4864864864867</v>
          </cell>
          <cell r="AB379">
            <v>1.0900000000000001</v>
          </cell>
          <cell r="AC379">
            <v>2.9666666666666668</v>
          </cell>
          <cell r="AD379">
            <v>63</v>
          </cell>
          <cell r="AE379">
            <v>54</v>
          </cell>
          <cell r="AF379">
            <v>10118.918918918918</v>
          </cell>
          <cell r="AG379">
            <v>0</v>
          </cell>
          <cell r="AI379">
            <v>753.06707222222246</v>
          </cell>
          <cell r="AJ379">
            <v>0.80608299410666684</v>
          </cell>
          <cell r="AK379">
            <v>8.1566884592847586</v>
          </cell>
          <cell r="AL379">
            <v>203.99877836671183</v>
          </cell>
          <cell r="AM379">
            <v>8.1566884592847586</v>
          </cell>
          <cell r="AN379">
            <v>203.99877836671183</v>
          </cell>
          <cell r="AO379">
            <v>125.05000000000001</v>
          </cell>
          <cell r="AP379">
            <v>5</v>
          </cell>
          <cell r="AQ379">
            <v>200.08</v>
          </cell>
          <cell r="AR379">
            <v>8</v>
          </cell>
          <cell r="AU379" t="str">
            <v>C</v>
          </cell>
        </row>
        <row r="380">
          <cell r="D380" t="str">
            <v>1704/1</v>
          </cell>
          <cell r="E380" t="str">
            <v>อ้อยน้ำราด</v>
          </cell>
          <cell r="F380" t="str">
            <v>อ้อยปลูก</v>
          </cell>
          <cell r="G380">
            <v>16.010000000000002</v>
          </cell>
          <cell r="H380">
            <v>242898</v>
          </cell>
          <cell r="I380" t="str">
            <v>PK-2</v>
          </cell>
          <cell r="J380" t="str">
            <v xml:space="preserve">ทราย </v>
          </cell>
          <cell r="K380">
            <v>1.85</v>
          </cell>
          <cell r="L380">
            <v>7.4</v>
          </cell>
          <cell r="M380">
            <v>0.82</v>
          </cell>
          <cell r="N380">
            <v>3.1</v>
          </cell>
          <cell r="O380">
            <v>31</v>
          </cell>
          <cell r="P380">
            <v>46</v>
          </cell>
          <cell r="Q380">
            <v>6659.4594594594591</v>
          </cell>
          <cell r="R380">
            <v>1.05</v>
          </cell>
          <cell r="S380">
            <v>2.7</v>
          </cell>
          <cell r="T380">
            <v>35</v>
          </cell>
          <cell r="U380">
            <v>30</v>
          </cell>
          <cell r="V380">
            <v>5621.6216216216217</v>
          </cell>
          <cell r="W380">
            <v>1</v>
          </cell>
          <cell r="X380">
            <v>2.73</v>
          </cell>
          <cell r="Y380">
            <v>38</v>
          </cell>
          <cell r="Z380">
            <v>41</v>
          </cell>
          <cell r="AA380">
            <v>6832.4324324324325</v>
          </cell>
          <cell r="AB380">
            <v>0.95666666666666667</v>
          </cell>
          <cell r="AC380">
            <v>2.8433333333333337</v>
          </cell>
          <cell r="AD380">
            <v>34.666666666666664</v>
          </cell>
          <cell r="AE380">
            <v>39</v>
          </cell>
          <cell r="AF380">
            <v>6371.1711711711714</v>
          </cell>
          <cell r="AG380">
            <v>0</v>
          </cell>
          <cell r="AI380">
            <v>607.13581353703728</v>
          </cell>
          <cell r="AJ380">
            <v>0.64987817481004473</v>
          </cell>
          <cell r="AK380">
            <v>4.1404850921230967</v>
          </cell>
          <cell r="AL380">
            <v>66.289166324890786</v>
          </cell>
          <cell r="AM380">
            <v>4.1404850921230967</v>
          </cell>
          <cell r="AN380">
            <v>66.289166324890786</v>
          </cell>
          <cell r="AO380">
            <v>48.03</v>
          </cell>
          <cell r="AP380">
            <v>3</v>
          </cell>
          <cell r="AQ380">
            <v>112.07000000000001</v>
          </cell>
          <cell r="AR380">
            <v>7</v>
          </cell>
          <cell r="AU380" t="str">
            <v>D</v>
          </cell>
        </row>
        <row r="381">
          <cell r="D381">
            <v>1705</v>
          </cell>
          <cell r="E381" t="str">
            <v>อ้อยตอ 1</v>
          </cell>
          <cell r="F381" t="str">
            <v>อ้อยตอ</v>
          </cell>
          <cell r="G381">
            <v>17.8</v>
          </cell>
          <cell r="H381">
            <v>242922</v>
          </cell>
          <cell r="I381" t="str">
            <v>KK-3</v>
          </cell>
          <cell r="J381" t="str">
            <v xml:space="preserve">ทราย </v>
          </cell>
          <cell r="K381">
            <v>1.85</v>
          </cell>
          <cell r="L381">
            <v>6.6</v>
          </cell>
          <cell r="M381">
            <v>0.94</v>
          </cell>
          <cell r="N381">
            <v>3</v>
          </cell>
          <cell r="O381">
            <v>76</v>
          </cell>
          <cell r="P381">
            <v>87</v>
          </cell>
          <cell r="Q381">
            <v>14097.297297297297</v>
          </cell>
          <cell r="R381">
            <v>0.95</v>
          </cell>
          <cell r="S381">
            <v>2.5</v>
          </cell>
          <cell r="T381">
            <v>51</v>
          </cell>
          <cell r="U381">
            <v>73</v>
          </cell>
          <cell r="V381">
            <v>10724.324324324325</v>
          </cell>
          <cell r="W381">
            <v>1.1499999999999999</v>
          </cell>
          <cell r="X381">
            <v>2.9</v>
          </cell>
          <cell r="Y381">
            <v>69</v>
          </cell>
          <cell r="Z381">
            <v>82</v>
          </cell>
          <cell r="AA381">
            <v>13059.45945945946</v>
          </cell>
          <cell r="AB381">
            <v>1.0133333333333334</v>
          </cell>
          <cell r="AC381">
            <v>2.8000000000000003</v>
          </cell>
          <cell r="AD381">
            <v>65.333333333333329</v>
          </cell>
          <cell r="AE381">
            <v>80.666666666666671</v>
          </cell>
          <cell r="AF381">
            <v>12627.027027027027</v>
          </cell>
          <cell r="AG381">
            <v>0</v>
          </cell>
          <cell r="AI381">
            <v>623.64586666666685</v>
          </cell>
          <cell r="AJ381">
            <v>0.66755053568000011</v>
          </cell>
          <cell r="AK381">
            <v>8.4291786559377311</v>
          </cell>
          <cell r="AL381">
            <v>150.03938007569161</v>
          </cell>
          <cell r="AM381">
            <v>8.4291786559377311</v>
          </cell>
          <cell r="AN381">
            <v>150.03938007569161</v>
          </cell>
          <cell r="AO381">
            <v>71.2</v>
          </cell>
          <cell r="AP381">
            <v>4</v>
          </cell>
          <cell r="AQ381">
            <v>160.20000000000002</v>
          </cell>
          <cell r="AR381">
            <v>9</v>
          </cell>
          <cell r="AU381" t="str">
            <v>C</v>
          </cell>
        </row>
        <row r="382">
          <cell r="D382" t="str">
            <v>1705/1</v>
          </cell>
          <cell r="E382" t="str">
            <v>อ้อยน้ำราด</v>
          </cell>
          <cell r="F382" t="str">
            <v>อ้อยปลูก</v>
          </cell>
          <cell r="G382">
            <v>20.89</v>
          </cell>
          <cell r="H382">
            <v>242901</v>
          </cell>
          <cell r="I382" t="str">
            <v>KK-3,PK-2</v>
          </cell>
          <cell r="J382" t="str">
            <v xml:space="preserve">ทราย </v>
          </cell>
          <cell r="K382">
            <v>1.85</v>
          </cell>
          <cell r="L382">
            <v>7.3</v>
          </cell>
          <cell r="M382">
            <v>0.75</v>
          </cell>
          <cell r="N382">
            <v>2.75</v>
          </cell>
          <cell r="O382">
            <v>40</v>
          </cell>
          <cell r="P382">
            <v>58</v>
          </cell>
          <cell r="Q382">
            <v>8475.6756756756749</v>
          </cell>
          <cell r="R382">
            <v>0.85</v>
          </cell>
          <cell r="S382">
            <v>2.82</v>
          </cell>
          <cell r="T382">
            <v>74</v>
          </cell>
          <cell r="U382">
            <v>70</v>
          </cell>
          <cell r="V382">
            <v>12454.054054054053</v>
          </cell>
          <cell r="W382">
            <v>1.07</v>
          </cell>
          <cell r="X382">
            <v>2.8</v>
          </cell>
          <cell r="Y382">
            <v>57</v>
          </cell>
          <cell r="Z382">
            <v>64</v>
          </cell>
          <cell r="AA382">
            <v>10464.864864864865</v>
          </cell>
          <cell r="AB382">
            <v>0.89</v>
          </cell>
          <cell r="AC382">
            <v>2.7900000000000005</v>
          </cell>
          <cell r="AD382">
            <v>57</v>
          </cell>
          <cell r="AE382">
            <v>64</v>
          </cell>
          <cell r="AF382">
            <v>10464.864864864865</v>
          </cell>
          <cell r="AG382">
            <v>0</v>
          </cell>
          <cell r="AI382">
            <v>543.83614650000015</v>
          </cell>
          <cell r="AJ382">
            <v>0.58212221121360019</v>
          </cell>
          <cell r="AK382">
            <v>6.0918302751866484</v>
          </cell>
          <cell r="AL382">
            <v>127.25833444864909</v>
          </cell>
          <cell r="AM382">
            <v>6.0918302751866484</v>
          </cell>
          <cell r="AN382">
            <v>127.25833444864909</v>
          </cell>
          <cell r="AO382">
            <v>104.45</v>
          </cell>
          <cell r="AP382">
            <v>5</v>
          </cell>
          <cell r="AQ382">
            <v>167.12</v>
          </cell>
          <cell r="AR382">
            <v>8</v>
          </cell>
          <cell r="AU382" t="str">
            <v>D</v>
          </cell>
        </row>
        <row r="383">
          <cell r="D383">
            <v>1706</v>
          </cell>
          <cell r="E383" t="str">
            <v>อ้อยน้ำราด</v>
          </cell>
          <cell r="F383" t="str">
            <v>อ้อยปลูก</v>
          </cell>
          <cell r="G383">
            <v>24.35</v>
          </cell>
          <cell r="H383">
            <v>242900</v>
          </cell>
          <cell r="I383" t="str">
            <v>KK-3,PK-2</v>
          </cell>
          <cell r="J383" t="str">
            <v xml:space="preserve">ทราย </v>
          </cell>
          <cell r="K383">
            <v>1.85</v>
          </cell>
          <cell r="L383">
            <v>7.333333333333333</v>
          </cell>
          <cell r="M383">
            <v>0.82</v>
          </cell>
          <cell r="N383">
            <v>3.3</v>
          </cell>
          <cell r="O383">
            <v>58</v>
          </cell>
          <cell r="P383">
            <v>69</v>
          </cell>
          <cell r="Q383">
            <v>10983.783783783783</v>
          </cell>
          <cell r="R383">
            <v>0.7</v>
          </cell>
          <cell r="S383">
            <v>2.8</v>
          </cell>
          <cell r="T383">
            <v>31</v>
          </cell>
          <cell r="U383">
            <v>36</v>
          </cell>
          <cell r="V383">
            <v>5794.594594594595</v>
          </cell>
          <cell r="W383">
            <v>1</v>
          </cell>
          <cell r="X383">
            <v>3</v>
          </cell>
          <cell r="Y383">
            <v>47</v>
          </cell>
          <cell r="Z383">
            <v>56</v>
          </cell>
          <cell r="AA383">
            <v>8908.1081081081084</v>
          </cell>
          <cell r="AB383">
            <v>0.84</v>
          </cell>
          <cell r="AC383">
            <v>3.0333333333333332</v>
          </cell>
          <cell r="AD383">
            <v>45.333333333333336</v>
          </cell>
          <cell r="AE383">
            <v>53.666666666666664</v>
          </cell>
          <cell r="AF383">
            <v>8562.1621621621616</v>
          </cell>
          <cell r="AG383">
            <v>0</v>
          </cell>
          <cell r="AI383">
            <v>606.72126666666668</v>
          </cell>
          <cell r="AJ383">
            <v>0.64943444383999993</v>
          </cell>
          <cell r="AK383">
            <v>5.5605630218516744</v>
          </cell>
          <cell r="AL383">
            <v>135.39970958208829</v>
          </cell>
          <cell r="AM383">
            <v>5.5605630218516744</v>
          </cell>
          <cell r="AN383">
            <v>135.39970958208829</v>
          </cell>
          <cell r="AO383">
            <v>97.4</v>
          </cell>
          <cell r="AP383">
            <v>4</v>
          </cell>
          <cell r="AQ383">
            <v>219.15</v>
          </cell>
          <cell r="AR383">
            <v>9</v>
          </cell>
          <cell r="AU383" t="str">
            <v>D</v>
          </cell>
        </row>
        <row r="384">
          <cell r="D384" t="str">
            <v>1706/1</v>
          </cell>
          <cell r="E384" t="str">
            <v>อ้อยตอ 2</v>
          </cell>
          <cell r="F384" t="str">
            <v>อ้อยตอ</v>
          </cell>
          <cell r="G384">
            <v>11.31</v>
          </cell>
          <cell r="H384">
            <v>242961</v>
          </cell>
          <cell r="I384" t="str">
            <v>KK-3</v>
          </cell>
          <cell r="J384" t="str">
            <v xml:space="preserve">ทราย </v>
          </cell>
          <cell r="K384">
            <v>1.85</v>
          </cell>
          <cell r="L384">
            <v>5.3</v>
          </cell>
          <cell r="M384">
            <v>0.79</v>
          </cell>
          <cell r="N384">
            <v>2.5</v>
          </cell>
          <cell r="O384">
            <v>21</v>
          </cell>
          <cell r="P384">
            <v>19</v>
          </cell>
          <cell r="Q384">
            <v>3459.4594594594596</v>
          </cell>
          <cell r="R384">
            <v>0.69</v>
          </cell>
          <cell r="S384">
            <v>2.6</v>
          </cell>
          <cell r="T384">
            <v>30</v>
          </cell>
          <cell r="U384">
            <v>36</v>
          </cell>
          <cell r="V384">
            <v>5708.1081081081084</v>
          </cell>
          <cell r="W384">
            <v>0.75</v>
          </cell>
          <cell r="X384">
            <v>2.48</v>
          </cell>
          <cell r="Y384">
            <v>27</v>
          </cell>
          <cell r="Z384">
            <v>30</v>
          </cell>
          <cell r="AA384">
            <v>4929.72972972973</v>
          </cell>
          <cell r="AB384">
            <v>0.74333333333333329</v>
          </cell>
          <cell r="AC384">
            <v>2.5266666666666668</v>
          </cell>
          <cell r="AD384">
            <v>26</v>
          </cell>
          <cell r="AE384">
            <v>28.333333333333332</v>
          </cell>
          <cell r="AF384">
            <v>4699.0990990990995</v>
          </cell>
          <cell r="AG384">
            <v>0</v>
          </cell>
          <cell r="AI384">
            <v>372.51963340740741</v>
          </cell>
          <cell r="AJ384">
            <v>0.39874501559928888</v>
          </cell>
          <cell r="AK384">
            <v>1.8737423435728746</v>
          </cell>
          <cell r="AL384">
            <v>21.192025905809214</v>
          </cell>
          <cell r="AM384">
            <v>1.8737423435728746</v>
          </cell>
          <cell r="AN384">
            <v>21.192025905809214</v>
          </cell>
          <cell r="AO384">
            <v>33.93</v>
          </cell>
          <cell r="AP384">
            <v>3</v>
          </cell>
          <cell r="AQ384">
            <v>90.48</v>
          </cell>
          <cell r="AR384">
            <v>8</v>
          </cell>
          <cell r="AU384" t="str">
            <v>C</v>
          </cell>
        </row>
        <row r="385">
          <cell r="D385">
            <v>1707</v>
          </cell>
          <cell r="E385" t="str">
            <v>อ้อยตอ 2</v>
          </cell>
          <cell r="F385" t="str">
            <v>อ้อยตอ</v>
          </cell>
          <cell r="G385">
            <v>19.93</v>
          </cell>
          <cell r="H385">
            <v>242928</v>
          </cell>
          <cell r="I385" t="str">
            <v>KK-3</v>
          </cell>
          <cell r="J385" t="str">
            <v xml:space="preserve">ทราย </v>
          </cell>
          <cell r="K385">
            <v>1.65</v>
          </cell>
          <cell r="L385">
            <v>6.4</v>
          </cell>
          <cell r="M385">
            <v>0.83</v>
          </cell>
          <cell r="N385">
            <v>2.4</v>
          </cell>
          <cell r="O385">
            <v>51</v>
          </cell>
          <cell r="P385">
            <v>38</v>
          </cell>
          <cell r="Q385">
            <v>8630.30303030303</v>
          </cell>
          <cell r="R385">
            <v>1.02</v>
          </cell>
          <cell r="S385">
            <v>3.12</v>
          </cell>
          <cell r="T385">
            <v>62</v>
          </cell>
          <cell r="U385">
            <v>79</v>
          </cell>
          <cell r="V385">
            <v>13672.727272727272</v>
          </cell>
          <cell r="W385">
            <v>1</v>
          </cell>
          <cell r="X385">
            <v>2.9</v>
          </cell>
          <cell r="Y385">
            <v>58</v>
          </cell>
          <cell r="Z385">
            <v>62</v>
          </cell>
          <cell r="AA385">
            <v>11636.363636363636</v>
          </cell>
          <cell r="AB385">
            <v>0.95000000000000007</v>
          </cell>
          <cell r="AC385">
            <v>2.8066666666666666</v>
          </cell>
          <cell r="AD385">
            <v>57</v>
          </cell>
          <cell r="AE385">
            <v>59.666666666666664</v>
          </cell>
          <cell r="AF385">
            <v>11313.131313131313</v>
          </cell>
          <cell r="AG385">
            <v>0</v>
          </cell>
          <cell r="AI385">
            <v>587.45544777777775</v>
          </cell>
          <cell r="AJ385">
            <v>0.64772837671977779</v>
          </cell>
          <cell r="AK385">
            <v>7.3278361810722332</v>
          </cell>
          <cell r="AL385">
            <v>146.04377508876959</v>
          </cell>
          <cell r="AM385">
            <v>7.3278361810722332</v>
          </cell>
          <cell r="AN385">
            <v>146.04377508876959</v>
          </cell>
          <cell r="AO385">
            <v>99.65</v>
          </cell>
          <cell r="AP385">
            <v>5</v>
          </cell>
          <cell r="AQ385">
            <v>179.37</v>
          </cell>
          <cell r="AR385">
            <v>9</v>
          </cell>
          <cell r="AU385" t="str">
            <v>C</v>
          </cell>
        </row>
        <row r="386">
          <cell r="D386" t="str">
            <v>1707/1</v>
          </cell>
          <cell r="E386" t="str">
            <v>อ้อยตอ 2</v>
          </cell>
          <cell r="F386" t="str">
            <v>อ้อยตอ</v>
          </cell>
          <cell r="G386">
            <v>16.02</v>
          </cell>
          <cell r="H386">
            <v>242929</v>
          </cell>
          <cell r="I386" t="str">
            <v>KK-3</v>
          </cell>
          <cell r="J386" t="str">
            <v xml:space="preserve">ทราย </v>
          </cell>
          <cell r="K386">
            <v>1.65</v>
          </cell>
          <cell r="L386">
            <v>6.3666666666666663</v>
          </cell>
          <cell r="M386">
            <v>0.65</v>
          </cell>
          <cell r="N386">
            <v>2.8</v>
          </cell>
          <cell r="O386">
            <v>35</v>
          </cell>
          <cell r="P386">
            <v>42</v>
          </cell>
          <cell r="Q386">
            <v>7466.666666666667</v>
          </cell>
          <cell r="R386">
            <v>0.72</v>
          </cell>
          <cell r="S386">
            <v>2.6</v>
          </cell>
          <cell r="T386">
            <v>24</v>
          </cell>
          <cell r="U386">
            <v>38</v>
          </cell>
          <cell r="V386">
            <v>6012.121212121212</v>
          </cell>
          <cell r="W386">
            <v>0.72</v>
          </cell>
          <cell r="X386">
            <v>2.63</v>
          </cell>
          <cell r="Y386">
            <v>30</v>
          </cell>
          <cell r="Z386">
            <v>41</v>
          </cell>
          <cell r="AA386">
            <v>6884.848484848485</v>
          </cell>
          <cell r="AB386">
            <v>0.69666666666666666</v>
          </cell>
          <cell r="AC386">
            <v>2.6766666666666672</v>
          </cell>
          <cell r="AD386">
            <v>29.666666666666668</v>
          </cell>
          <cell r="AE386">
            <v>40.333333333333336</v>
          </cell>
          <cell r="AF386">
            <v>6787.878787878788</v>
          </cell>
          <cell r="AG386">
            <v>0</v>
          </cell>
          <cell r="AI386">
            <v>391.81699475925944</v>
          </cell>
          <cell r="AJ386">
            <v>0.43201741842155944</v>
          </cell>
          <cell r="AK386">
            <v>2.9324818704978579</v>
          </cell>
          <cell r="AL386">
            <v>46.978359565375683</v>
          </cell>
          <cell r="AM386">
            <v>2.9324818704978579</v>
          </cell>
          <cell r="AN386">
            <v>46.978359565375683</v>
          </cell>
          <cell r="AO386">
            <v>80.099999999999994</v>
          </cell>
          <cell r="AP386">
            <v>5</v>
          </cell>
          <cell r="AQ386">
            <v>160.19999999999999</v>
          </cell>
          <cell r="AR386">
            <v>10</v>
          </cell>
          <cell r="AU386" t="str">
            <v>B</v>
          </cell>
        </row>
        <row r="387">
          <cell r="D387">
            <v>1708</v>
          </cell>
          <cell r="E387" t="str">
            <v>อ้อยตอ 2</v>
          </cell>
          <cell r="F387" t="str">
            <v>อ้อยตอ</v>
          </cell>
          <cell r="G387">
            <v>24.32</v>
          </cell>
          <cell r="H387">
            <v>242960</v>
          </cell>
          <cell r="I387" t="str">
            <v>KK-3</v>
          </cell>
          <cell r="J387" t="str">
            <v xml:space="preserve">ทราย </v>
          </cell>
          <cell r="K387">
            <v>1.85</v>
          </cell>
          <cell r="L387">
            <v>5.333333333333333</v>
          </cell>
          <cell r="M387">
            <v>0.45</v>
          </cell>
          <cell r="N387">
            <v>2.5</v>
          </cell>
          <cell r="O387">
            <v>52</v>
          </cell>
          <cell r="P387">
            <v>40</v>
          </cell>
          <cell r="Q387">
            <v>7956.7567567567567</v>
          </cell>
          <cell r="R387">
            <v>0.75</v>
          </cell>
          <cell r="S387">
            <v>2.7</v>
          </cell>
          <cell r="T387">
            <v>64</v>
          </cell>
          <cell r="U387">
            <v>40</v>
          </cell>
          <cell r="V387">
            <v>8994.594594594595</v>
          </cell>
          <cell r="W387">
            <v>1</v>
          </cell>
          <cell r="X387">
            <v>2.73</v>
          </cell>
          <cell r="Y387">
            <v>62</v>
          </cell>
          <cell r="Z387">
            <v>50</v>
          </cell>
          <cell r="AA387">
            <v>9686.4864864864867</v>
          </cell>
          <cell r="AB387">
            <v>0.73333333333333339</v>
          </cell>
          <cell r="AC387">
            <v>2.6433333333333331</v>
          </cell>
          <cell r="AD387">
            <v>59.333333333333336</v>
          </cell>
          <cell r="AE387">
            <v>43.333333333333336</v>
          </cell>
          <cell r="AF387">
            <v>8879.2792792792807</v>
          </cell>
          <cell r="AG387">
            <v>0</v>
          </cell>
          <cell r="AI387">
            <v>402.230452962963</v>
          </cell>
          <cell r="AJ387">
            <v>0.43054747685155559</v>
          </cell>
          <cell r="AK387">
            <v>3.822951289953993</v>
          </cell>
          <cell r="AL387">
            <v>92.974175371681113</v>
          </cell>
          <cell r="AM387">
            <v>3.822951289953993</v>
          </cell>
          <cell r="AN387">
            <v>92.974175371681113</v>
          </cell>
          <cell r="AO387">
            <v>85.12</v>
          </cell>
          <cell r="AP387">
            <v>3.5</v>
          </cell>
          <cell r="AQ387">
            <v>170.24</v>
          </cell>
          <cell r="AR387">
            <v>7</v>
          </cell>
          <cell r="AU387" t="str">
            <v>D</v>
          </cell>
        </row>
        <row r="388">
          <cell r="D388">
            <v>1709</v>
          </cell>
          <cell r="E388" t="str">
            <v>อ้อยตอ 1</v>
          </cell>
          <cell r="F388" t="str">
            <v>อ้อยตอ</v>
          </cell>
          <cell r="G388">
            <v>53.92</v>
          </cell>
          <cell r="H388">
            <v>242927</v>
          </cell>
          <cell r="I388" t="str">
            <v>KK-3</v>
          </cell>
          <cell r="J388" t="str">
            <v>เหนียว</v>
          </cell>
          <cell r="K388">
            <v>1.85</v>
          </cell>
          <cell r="L388">
            <v>6.4333333333333336</v>
          </cell>
          <cell r="M388">
            <v>1.3</v>
          </cell>
          <cell r="N388">
            <v>3</v>
          </cell>
          <cell r="O388">
            <v>46</v>
          </cell>
          <cell r="P388">
            <v>43</v>
          </cell>
          <cell r="Q388">
            <v>7697.2972972972975</v>
          </cell>
          <cell r="R388">
            <v>0.9</v>
          </cell>
          <cell r="S388">
            <v>3.2</v>
          </cell>
          <cell r="T388">
            <v>63</v>
          </cell>
          <cell r="U388">
            <v>64</v>
          </cell>
          <cell r="V388">
            <v>10983.783783783783</v>
          </cell>
          <cell r="W388">
            <v>1.03</v>
          </cell>
          <cell r="X388">
            <v>3</v>
          </cell>
          <cell r="Y388">
            <v>65</v>
          </cell>
          <cell r="Z388">
            <v>62</v>
          </cell>
          <cell r="AA388">
            <v>10983.783783783783</v>
          </cell>
          <cell r="AB388">
            <v>1.0766666666666669</v>
          </cell>
          <cell r="AC388">
            <v>3.0666666666666664</v>
          </cell>
          <cell r="AD388">
            <v>58</v>
          </cell>
          <cell r="AE388">
            <v>56.333333333333336</v>
          </cell>
          <cell r="AF388">
            <v>9888.2882882882877</v>
          </cell>
          <cell r="AG388">
            <v>0</v>
          </cell>
          <cell r="AI388">
            <v>794.84797037037049</v>
          </cell>
          <cell r="AJ388">
            <v>0.87639937213037045</v>
          </cell>
          <cell r="AK388">
            <v>8.66608964729995</v>
          </cell>
          <cell r="AL388">
            <v>467.27555378241334</v>
          </cell>
          <cell r="AM388">
            <v>8.66608964729995</v>
          </cell>
          <cell r="AN388">
            <v>467.27555378241334</v>
          </cell>
          <cell r="AO388">
            <v>323.52</v>
          </cell>
          <cell r="AP388">
            <v>6</v>
          </cell>
          <cell r="AQ388">
            <v>593.12</v>
          </cell>
          <cell r="AR388">
            <v>11</v>
          </cell>
          <cell r="AU388" t="str">
            <v>B</v>
          </cell>
        </row>
        <row r="389">
          <cell r="D389">
            <v>1711</v>
          </cell>
          <cell r="E389" t="str">
            <v>อ้อยน้ำราด</v>
          </cell>
          <cell r="F389" t="str">
            <v>อ้อยปลูก</v>
          </cell>
          <cell r="G389">
            <v>41.17</v>
          </cell>
          <cell r="H389">
            <v>242891</v>
          </cell>
          <cell r="I389" t="str">
            <v>PK-2</v>
          </cell>
          <cell r="J389" t="str">
            <v>เหนียว</v>
          </cell>
          <cell r="K389">
            <v>1.85</v>
          </cell>
          <cell r="L389">
            <v>7.6333333333333337</v>
          </cell>
          <cell r="M389">
            <v>0.44</v>
          </cell>
          <cell r="N389">
            <v>2.44</v>
          </cell>
          <cell r="O389">
            <v>64</v>
          </cell>
          <cell r="P389">
            <v>84</v>
          </cell>
          <cell r="Q389">
            <v>12800</v>
          </cell>
          <cell r="R389">
            <v>0.77</v>
          </cell>
          <cell r="S389">
            <v>2.4</v>
          </cell>
          <cell r="T389">
            <v>27</v>
          </cell>
          <cell r="U389">
            <v>26</v>
          </cell>
          <cell r="V389">
            <v>4583.7837837837842</v>
          </cell>
          <cell r="W389">
            <v>0.8</v>
          </cell>
          <cell r="X389">
            <v>2.5</v>
          </cell>
          <cell r="Y389">
            <v>42</v>
          </cell>
          <cell r="Z389">
            <v>48</v>
          </cell>
          <cell r="AA389">
            <v>7783.7837837837842</v>
          </cell>
          <cell r="AB389">
            <v>0.66999999999999993</v>
          </cell>
          <cell r="AC389">
            <v>2.4466666666666668</v>
          </cell>
          <cell r="AD389">
            <v>44.333333333333336</v>
          </cell>
          <cell r="AE389">
            <v>52.666666666666664</v>
          </cell>
          <cell r="AF389">
            <v>8389.1891891891883</v>
          </cell>
          <cell r="AG389">
            <v>0</v>
          </cell>
          <cell r="AI389">
            <v>314.84302022222226</v>
          </cell>
          <cell r="AJ389">
            <v>0.33219087063646668</v>
          </cell>
          <cell r="AK389">
            <v>2.7868120606907905</v>
          </cell>
          <cell r="AL389">
            <v>114.73305253863985</v>
          </cell>
          <cell r="AM389">
            <v>2.7868120606907905</v>
          </cell>
          <cell r="AN389">
            <v>114.73305253863985</v>
          </cell>
          <cell r="AO389">
            <v>123.51</v>
          </cell>
          <cell r="AP389">
            <v>3</v>
          </cell>
          <cell r="AQ389">
            <v>329.36</v>
          </cell>
          <cell r="AR389">
            <v>8</v>
          </cell>
          <cell r="AU389" t="str">
            <v>D</v>
          </cell>
        </row>
        <row r="390">
          <cell r="D390" t="str">
            <v>1711/1</v>
          </cell>
          <cell r="E390" t="str">
            <v>อ้อยตอ 1</v>
          </cell>
          <cell r="F390" t="str">
            <v>อ้อยตอ</v>
          </cell>
          <cell r="G390">
            <v>24.87</v>
          </cell>
          <cell r="H390">
            <v>242954</v>
          </cell>
          <cell r="I390" t="str">
            <v>KK-3</v>
          </cell>
          <cell r="J390" t="str">
            <v>เหนียว</v>
          </cell>
          <cell r="K390">
            <v>1.85</v>
          </cell>
          <cell r="L390">
            <v>5.5333333333333332</v>
          </cell>
          <cell r="M390">
            <v>0.72</v>
          </cell>
          <cell r="N390">
            <v>3</v>
          </cell>
          <cell r="O390">
            <v>53</v>
          </cell>
          <cell r="P390">
            <v>76</v>
          </cell>
          <cell r="Q390">
            <v>11156.756756756757</v>
          </cell>
          <cell r="R390">
            <v>0.68</v>
          </cell>
          <cell r="S390">
            <v>2.4300000000000002</v>
          </cell>
          <cell r="T390">
            <v>54</v>
          </cell>
          <cell r="U390">
            <v>53</v>
          </cell>
          <cell r="V390">
            <v>9254.0540540540533</v>
          </cell>
          <cell r="W390">
            <v>0.7</v>
          </cell>
          <cell r="X390">
            <v>2.7</v>
          </cell>
          <cell r="Y390">
            <v>56</v>
          </cell>
          <cell r="Z390">
            <v>72</v>
          </cell>
          <cell r="AA390">
            <v>11070.27027027027</v>
          </cell>
          <cell r="AB390">
            <v>0.69999999999999984</v>
          </cell>
          <cell r="AC390">
            <v>2.7099999999999995</v>
          </cell>
          <cell r="AD390">
            <v>54.333333333333336</v>
          </cell>
          <cell r="AE390">
            <v>67</v>
          </cell>
          <cell r="AF390">
            <v>10493.693693693693</v>
          </cell>
          <cell r="AG390">
            <v>8.0418174507438689</v>
          </cell>
          <cell r="AH390">
            <v>2</v>
          </cell>
          <cell r="AI390">
            <v>403.55829499999976</v>
          </cell>
          <cell r="AJ390">
            <v>0.42579435705449969</v>
          </cell>
          <cell r="AK390">
            <v>4.4681555594331641</v>
          </cell>
          <cell r="AL390">
            <v>111.12302876310279</v>
          </cell>
          <cell r="AM390">
            <v>4.1088346459282858</v>
          </cell>
          <cell r="AN390">
            <v>102.18671764423647</v>
          </cell>
          <cell r="AO390">
            <v>74.61</v>
          </cell>
          <cell r="AP390">
            <v>3</v>
          </cell>
          <cell r="AQ390">
            <v>223.83</v>
          </cell>
          <cell r="AR390">
            <v>9</v>
          </cell>
          <cell r="AU390" t="str">
            <v>C</v>
          </cell>
        </row>
        <row r="391">
          <cell r="D391" t="str">
            <v>1712/6</v>
          </cell>
          <cell r="E391" t="str">
            <v>อ้อยตอ 1</v>
          </cell>
          <cell r="F391" t="str">
            <v>อ้อยตอ</v>
          </cell>
          <cell r="G391">
            <v>148.62</v>
          </cell>
          <cell r="H391">
            <v>242956</v>
          </cell>
          <cell r="I391" t="str">
            <v>KK-3</v>
          </cell>
          <cell r="J391" t="str">
            <v>เหนียว</v>
          </cell>
          <cell r="K391">
            <v>1.85</v>
          </cell>
          <cell r="L391">
            <v>5.4666666666666668</v>
          </cell>
          <cell r="M391">
            <v>0.55000000000000004</v>
          </cell>
          <cell r="N391">
            <v>2.6</v>
          </cell>
          <cell r="O391">
            <v>88</v>
          </cell>
          <cell r="P391">
            <v>106</v>
          </cell>
          <cell r="Q391">
            <v>16778.37837837838</v>
          </cell>
          <cell r="R391">
            <v>0.8</v>
          </cell>
          <cell r="S391">
            <v>2.6</v>
          </cell>
          <cell r="T391">
            <v>66</v>
          </cell>
          <cell r="U391">
            <v>106</v>
          </cell>
          <cell r="V391">
            <v>14875.675675675675</v>
          </cell>
          <cell r="W391">
            <v>0.64</v>
          </cell>
          <cell r="X391">
            <v>2.8</v>
          </cell>
          <cell r="Y391">
            <v>80</v>
          </cell>
          <cell r="Z391">
            <v>104</v>
          </cell>
          <cell r="AA391">
            <v>15913.513513513513</v>
          </cell>
          <cell r="AB391">
            <v>0.66333333333333344</v>
          </cell>
          <cell r="AC391">
            <v>2.6666666666666665</v>
          </cell>
          <cell r="AD391">
            <v>78</v>
          </cell>
          <cell r="AE391">
            <v>105.33333333333333</v>
          </cell>
          <cell r="AF391">
            <v>15855.855855855856</v>
          </cell>
          <cell r="AG391">
            <v>0</v>
          </cell>
          <cell r="AI391">
            <v>370.28740740740744</v>
          </cell>
          <cell r="AJ391">
            <v>0.39069024355555559</v>
          </cell>
          <cell r="AK391">
            <v>6.1947281861061061</v>
          </cell>
          <cell r="AL391">
            <v>920.66050301908956</v>
          </cell>
          <cell r="AM391">
            <v>6.1947281861061061</v>
          </cell>
          <cell r="AN391">
            <v>920.66050301908956</v>
          </cell>
          <cell r="AO391">
            <v>594.48</v>
          </cell>
          <cell r="AP391">
            <v>4</v>
          </cell>
          <cell r="AQ391">
            <v>1337.58</v>
          </cell>
          <cell r="AR391">
            <v>9</v>
          </cell>
          <cell r="AU391" t="str">
            <v>C</v>
          </cell>
        </row>
        <row r="392">
          <cell r="D392">
            <v>1715</v>
          </cell>
          <cell r="E392" t="str">
            <v>อ้อยตอ 2</v>
          </cell>
          <cell r="F392" t="str">
            <v>อ้อยตอ</v>
          </cell>
          <cell r="G392">
            <v>12.150000000000002</v>
          </cell>
          <cell r="H392">
            <v>242882</v>
          </cell>
          <cell r="I392" t="str">
            <v>KK-3</v>
          </cell>
          <cell r="J392" t="str">
            <v xml:space="preserve">ทราย </v>
          </cell>
          <cell r="K392">
            <v>1.65</v>
          </cell>
          <cell r="L392">
            <v>7.9333333333333336</v>
          </cell>
          <cell r="M392">
            <v>0.75</v>
          </cell>
          <cell r="N392">
            <v>2.6</v>
          </cell>
          <cell r="O392">
            <v>72</v>
          </cell>
          <cell r="P392">
            <v>83</v>
          </cell>
          <cell r="Q392">
            <v>15030.30303030303</v>
          </cell>
          <cell r="R392">
            <v>0.76</v>
          </cell>
          <cell r="S392">
            <v>2.8</v>
          </cell>
          <cell r="T392">
            <v>58</v>
          </cell>
          <cell r="U392">
            <v>37</v>
          </cell>
          <cell r="V392">
            <v>9212.121212121212</v>
          </cell>
          <cell r="W392">
            <v>0.68</v>
          </cell>
          <cell r="X392">
            <v>2.75</v>
          </cell>
          <cell r="Y392">
            <v>57</v>
          </cell>
          <cell r="Z392">
            <v>52</v>
          </cell>
          <cell r="AA392">
            <v>10569.69696969697</v>
          </cell>
          <cell r="AB392">
            <v>0.73</v>
          </cell>
          <cell r="AC392">
            <v>2.7166666666666668</v>
          </cell>
          <cell r="AD392">
            <v>62.333333333333336</v>
          </cell>
          <cell r="AE392">
            <v>57.333333333333336</v>
          </cell>
          <cell r="AF392">
            <v>11604.040404040403</v>
          </cell>
          <cell r="AG392">
            <v>0</v>
          </cell>
          <cell r="AI392">
            <v>422.9268180555556</v>
          </cell>
          <cell r="AJ392">
            <v>0.46631910958805561</v>
          </cell>
          <cell r="AK392">
            <v>5.411185788835942</v>
          </cell>
          <cell r="AL392">
            <v>65.745907334356701</v>
          </cell>
          <cell r="AM392">
            <v>5.411185788835942</v>
          </cell>
          <cell r="AN392">
            <v>65.745907334356701</v>
          </cell>
          <cell r="AO392">
            <v>36.450000000000003</v>
          </cell>
          <cell r="AP392">
            <v>3</v>
          </cell>
          <cell r="AQ392">
            <v>109.35000000000002</v>
          </cell>
          <cell r="AR392">
            <v>9</v>
          </cell>
          <cell r="AU392" t="str">
            <v>C</v>
          </cell>
        </row>
        <row r="393">
          <cell r="D393">
            <v>1716</v>
          </cell>
          <cell r="E393" t="str">
            <v>อ้อยตอ 2</v>
          </cell>
          <cell r="F393" t="str">
            <v>อ้อยตอ</v>
          </cell>
          <cell r="G393">
            <v>9.9999999999999982</v>
          </cell>
          <cell r="J393" t="str">
            <v xml:space="preserve">ทราย </v>
          </cell>
          <cell r="K393">
            <v>1.85</v>
          </cell>
          <cell r="L393">
            <v>8104</v>
          </cell>
          <cell r="M393">
            <v>0.87</v>
          </cell>
          <cell r="N393">
            <v>2.6</v>
          </cell>
          <cell r="O393">
            <v>48</v>
          </cell>
          <cell r="P393">
            <v>43</v>
          </cell>
          <cell r="Q393">
            <v>7870.27027027027</v>
          </cell>
          <cell r="R393">
            <v>0.9</v>
          </cell>
          <cell r="S393">
            <v>3</v>
          </cell>
          <cell r="T393">
            <v>26</v>
          </cell>
          <cell r="U393">
            <v>35</v>
          </cell>
          <cell r="V393">
            <v>5275.6756756756758</v>
          </cell>
          <cell r="W393">
            <v>0.97</v>
          </cell>
          <cell r="X393">
            <v>2.8</v>
          </cell>
          <cell r="Y393">
            <v>41</v>
          </cell>
          <cell r="Z393">
            <v>41</v>
          </cell>
          <cell r="AA393">
            <v>7091.8918918918916</v>
          </cell>
          <cell r="AB393">
            <v>0.91333333333333344</v>
          </cell>
          <cell r="AC393">
            <v>2.7999999999999994</v>
          </cell>
          <cell r="AD393">
            <v>38.333333333333336</v>
          </cell>
          <cell r="AE393">
            <v>39.666666666666664</v>
          </cell>
          <cell r="AF393">
            <v>6745.9459459459467</v>
          </cell>
          <cell r="AG393">
            <v>0</v>
          </cell>
          <cell r="AI393">
            <v>562.10186666666652</v>
          </cell>
          <cell r="AJ393">
            <v>0.60167383807999986</v>
          </cell>
          <cell r="AK393">
            <v>4.0588591887775127</v>
          </cell>
          <cell r="AL393">
            <v>40.588591887775117</v>
          </cell>
          <cell r="AM393">
            <v>4.0588591887775127</v>
          </cell>
          <cell r="AN393">
            <v>40.588591887775117</v>
          </cell>
          <cell r="AO393">
            <v>39.999999999999993</v>
          </cell>
          <cell r="AP393">
            <v>4</v>
          </cell>
          <cell r="AQ393">
            <v>89.999999999999986</v>
          </cell>
          <cell r="AR393">
            <v>9</v>
          </cell>
          <cell r="AU393" t="str">
            <v>C</v>
          </cell>
        </row>
        <row r="394">
          <cell r="D394">
            <v>1717</v>
          </cell>
          <cell r="E394" t="str">
            <v>อ้อยตอ 2</v>
          </cell>
          <cell r="F394" t="str">
            <v>อ้อยตอ</v>
          </cell>
          <cell r="G394">
            <v>10</v>
          </cell>
          <cell r="J394" t="str">
            <v xml:space="preserve">ทราย </v>
          </cell>
          <cell r="K394">
            <v>1.85</v>
          </cell>
          <cell r="L394">
            <v>8104</v>
          </cell>
          <cell r="M394">
            <v>0.87</v>
          </cell>
          <cell r="N394">
            <v>2.82</v>
          </cell>
          <cell r="O394">
            <v>39</v>
          </cell>
          <cell r="P394">
            <v>42</v>
          </cell>
          <cell r="Q394">
            <v>7005.405405405405</v>
          </cell>
          <cell r="R394">
            <v>0.91</v>
          </cell>
          <cell r="S394">
            <v>2.6</v>
          </cell>
          <cell r="T394">
            <v>30</v>
          </cell>
          <cell r="U394">
            <v>24</v>
          </cell>
          <cell r="V394">
            <v>4670.27027027027</v>
          </cell>
          <cell r="W394">
            <v>0.82</v>
          </cell>
          <cell r="X394">
            <v>2.8</v>
          </cell>
          <cell r="Y394">
            <v>43</v>
          </cell>
          <cell r="Z394">
            <v>43</v>
          </cell>
          <cell r="AA394">
            <v>7437.8378378378375</v>
          </cell>
          <cell r="AB394">
            <v>0.8666666666666667</v>
          </cell>
          <cell r="AC394">
            <v>2.7399999999999998</v>
          </cell>
          <cell r="AD394">
            <v>37.333333333333336</v>
          </cell>
          <cell r="AE394">
            <v>36.333333333333336</v>
          </cell>
          <cell r="AF394">
            <v>6371.1711711711714</v>
          </cell>
          <cell r="AG394">
            <v>0</v>
          </cell>
          <cell r="AI394">
            <v>510.76705333333331</v>
          </cell>
          <cell r="AJ394">
            <v>0.53891031797199995</v>
          </cell>
          <cell r="AK394">
            <v>3.4334898817098951</v>
          </cell>
          <cell r="AL394">
            <v>34.334898817098953</v>
          </cell>
          <cell r="AM394">
            <v>3.4334898817098951</v>
          </cell>
          <cell r="AN394">
            <v>34.334898817098953</v>
          </cell>
          <cell r="AO394">
            <v>35</v>
          </cell>
          <cell r="AP394">
            <v>3.5</v>
          </cell>
          <cell r="AQ394">
            <v>90</v>
          </cell>
          <cell r="AR394">
            <v>9</v>
          </cell>
          <cell r="AU394" t="str">
            <v>C</v>
          </cell>
        </row>
        <row r="395">
          <cell r="D395" t="str">
            <v>1717/1</v>
          </cell>
          <cell r="E395" t="str">
            <v>อ้อยน้ำราด</v>
          </cell>
          <cell r="F395" t="str">
            <v>อ้อยปลูก</v>
          </cell>
          <cell r="G395">
            <v>6.26</v>
          </cell>
          <cell r="H395">
            <v>242869</v>
          </cell>
          <cell r="I395" t="str">
            <v>PK-2</v>
          </cell>
          <cell r="J395" t="str">
            <v xml:space="preserve">ทราย </v>
          </cell>
          <cell r="K395">
            <v>1.85</v>
          </cell>
          <cell r="L395">
            <v>8.3666666666666671</v>
          </cell>
          <cell r="M395">
            <v>1.53</v>
          </cell>
          <cell r="N395">
            <v>2.8</v>
          </cell>
          <cell r="O395">
            <v>107</v>
          </cell>
          <cell r="P395">
            <v>90</v>
          </cell>
          <cell r="Q395">
            <v>17037.837837837837</v>
          </cell>
          <cell r="R395">
            <v>1.74</v>
          </cell>
          <cell r="S395">
            <v>3</v>
          </cell>
          <cell r="T395">
            <v>120</v>
          </cell>
          <cell r="U395">
            <v>92</v>
          </cell>
          <cell r="V395">
            <v>18335.135135135137</v>
          </cell>
          <cell r="W395">
            <v>1.42</v>
          </cell>
          <cell r="X395">
            <v>2.9</v>
          </cell>
          <cell r="Y395">
            <v>90</v>
          </cell>
          <cell r="Z395">
            <v>80</v>
          </cell>
          <cell r="AA395">
            <v>14702.702702702703</v>
          </cell>
          <cell r="AB395">
            <v>1.5633333333333332</v>
          </cell>
          <cell r="AC395">
            <v>2.9</v>
          </cell>
          <cell r="AD395">
            <v>105.66666666666667</v>
          </cell>
          <cell r="AE395">
            <v>87.333333333333329</v>
          </cell>
          <cell r="AF395">
            <v>16691.891891891893</v>
          </cell>
          <cell r="AG395">
            <v>0</v>
          </cell>
          <cell r="AI395">
            <v>1032.0892166666667</v>
          </cell>
          <cell r="AJ395">
            <v>1.0889573325050002</v>
          </cell>
          <cell r="AK395">
            <v>18.176758069056437</v>
          </cell>
          <cell r="AL395">
            <v>113.78650551229329</v>
          </cell>
          <cell r="AM395">
            <v>18.176758069056437</v>
          </cell>
          <cell r="AN395">
            <v>113.78650551229329</v>
          </cell>
          <cell r="AO395">
            <v>31.299999999999997</v>
          </cell>
          <cell r="AP395">
            <v>5</v>
          </cell>
          <cell r="AQ395">
            <v>50.08</v>
          </cell>
          <cell r="AR395">
            <v>8</v>
          </cell>
          <cell r="AU395" t="str">
            <v>D</v>
          </cell>
        </row>
        <row r="396">
          <cell r="D396">
            <v>1718</v>
          </cell>
          <cell r="E396" t="str">
            <v>อ้อยตอ 2</v>
          </cell>
          <cell r="F396" t="str">
            <v>อ้อยตอ</v>
          </cell>
          <cell r="G396">
            <v>52.74</v>
          </cell>
          <cell r="H396">
            <v>242958</v>
          </cell>
          <cell r="I396" t="str">
            <v>KK-3</v>
          </cell>
          <cell r="J396" t="str">
            <v xml:space="preserve">ทราย </v>
          </cell>
          <cell r="K396">
            <v>1.85</v>
          </cell>
          <cell r="L396">
            <v>5.4</v>
          </cell>
          <cell r="M396">
            <v>0.98</v>
          </cell>
          <cell r="N396">
            <v>3</v>
          </cell>
          <cell r="O396">
            <v>62</v>
          </cell>
          <cell r="P396">
            <v>83</v>
          </cell>
          <cell r="Q396">
            <v>12540.54054054054</v>
          </cell>
          <cell r="R396">
            <v>1.5</v>
          </cell>
          <cell r="S396">
            <v>2.5499999999999998</v>
          </cell>
          <cell r="T396">
            <v>83</v>
          </cell>
          <cell r="U396">
            <v>85</v>
          </cell>
          <cell r="V396">
            <v>14529.72972972973</v>
          </cell>
          <cell r="W396">
            <v>1.2</v>
          </cell>
          <cell r="X396">
            <v>2.9</v>
          </cell>
          <cell r="Y396">
            <v>88</v>
          </cell>
          <cell r="Z396">
            <v>102</v>
          </cell>
          <cell r="AA396">
            <v>16432.432432432433</v>
          </cell>
          <cell r="AB396">
            <v>1.2266666666666666</v>
          </cell>
          <cell r="AC396">
            <v>2.8166666666666664</v>
          </cell>
          <cell r="AD396">
            <v>77.666666666666671</v>
          </cell>
          <cell r="AE396">
            <v>90</v>
          </cell>
          <cell r="AF396">
            <v>14500.900900900902</v>
          </cell>
          <cell r="AG396">
            <v>0</v>
          </cell>
          <cell r="AI396">
            <v>763.95385925925905</v>
          </cell>
          <cell r="AJ396">
            <v>0.80604771690444421</v>
          </cell>
          <cell r="AK396">
            <v>11.68841806422877</v>
          </cell>
          <cell r="AL396">
            <v>616.44716870742536</v>
          </cell>
          <cell r="AM396">
            <v>11.68841806422877</v>
          </cell>
          <cell r="AN396">
            <v>616.44716870742536</v>
          </cell>
          <cell r="AO396">
            <v>158.22</v>
          </cell>
          <cell r="AP396">
            <v>3</v>
          </cell>
          <cell r="AQ396">
            <v>369.18</v>
          </cell>
          <cell r="AR396">
            <v>7</v>
          </cell>
          <cell r="AU396" t="str">
            <v>D</v>
          </cell>
        </row>
        <row r="397">
          <cell r="D397">
            <v>1801</v>
          </cell>
          <cell r="E397" t="str">
            <v>อ้อยตอ 1</v>
          </cell>
          <cell r="F397" t="str">
            <v>อ้อยตอ</v>
          </cell>
          <cell r="G397">
            <v>22.11</v>
          </cell>
          <cell r="H397">
            <v>242870</v>
          </cell>
          <cell r="I397" t="str">
            <v>KK-3/PK-2</v>
          </cell>
          <cell r="J397" t="str">
            <v xml:space="preserve">ทราย </v>
          </cell>
          <cell r="K397">
            <v>1.85</v>
          </cell>
          <cell r="L397">
            <v>8.3333333333333339</v>
          </cell>
          <cell r="M397">
            <v>1.02</v>
          </cell>
          <cell r="N397">
            <v>3</v>
          </cell>
          <cell r="O397">
            <v>104</v>
          </cell>
          <cell r="P397">
            <v>106</v>
          </cell>
          <cell r="Q397">
            <v>18162.162162162163</v>
          </cell>
          <cell r="R397">
            <v>1.1399999999999999</v>
          </cell>
          <cell r="S397">
            <v>2.8</v>
          </cell>
          <cell r="T397">
            <v>107</v>
          </cell>
          <cell r="U397">
            <v>98</v>
          </cell>
          <cell r="V397">
            <v>17729.72972972973</v>
          </cell>
          <cell r="W397">
            <v>0.92</v>
          </cell>
          <cell r="X397">
            <v>3</v>
          </cell>
          <cell r="Y397">
            <v>105</v>
          </cell>
          <cell r="Z397">
            <v>100</v>
          </cell>
          <cell r="AA397">
            <v>17729.72972972973</v>
          </cell>
          <cell r="AB397">
            <v>1.0266666666666666</v>
          </cell>
          <cell r="AC397">
            <v>2.9333333333333336</v>
          </cell>
          <cell r="AD397">
            <v>105.33333333333333</v>
          </cell>
          <cell r="AE397">
            <v>101.33333333333333</v>
          </cell>
          <cell r="AF397">
            <v>17873.873873873876</v>
          </cell>
          <cell r="AG397">
            <v>0</v>
          </cell>
          <cell r="AI397">
            <v>693.46085925925934</v>
          </cell>
          <cell r="AJ397">
            <v>0.73167055260444447</v>
          </cell>
          <cell r="AK397">
            <v>13.077787174479441</v>
          </cell>
          <cell r="AL397">
            <v>289.14987442774043</v>
          </cell>
          <cell r="AM397">
            <v>13.077787174479441</v>
          </cell>
          <cell r="AN397">
            <v>289.14987442774043</v>
          </cell>
          <cell r="AO397">
            <v>132.66</v>
          </cell>
          <cell r="AP397">
            <v>6</v>
          </cell>
          <cell r="AQ397">
            <v>221.1</v>
          </cell>
          <cell r="AR397">
            <v>10</v>
          </cell>
          <cell r="AU397" t="str">
            <v>B</v>
          </cell>
        </row>
        <row r="398">
          <cell r="D398">
            <v>1802</v>
          </cell>
          <cell r="E398" t="str">
            <v>อ้อยน้ำราด</v>
          </cell>
          <cell r="F398" t="str">
            <v>อ้อยปลูก</v>
          </cell>
          <cell r="H398">
            <v>242881</v>
          </cell>
          <cell r="I398" t="str">
            <v>PK-3</v>
          </cell>
          <cell r="J398" t="str">
            <v xml:space="preserve">ทราย </v>
          </cell>
          <cell r="K398">
            <v>1.85</v>
          </cell>
          <cell r="L398">
            <v>7.9666666666666668</v>
          </cell>
          <cell r="Q398">
            <v>0</v>
          </cell>
          <cell r="V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 t="e">
            <v>#DIV/0!</v>
          </cell>
          <cell r="AH398">
            <v>23.43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 t="e">
            <v>#DIV/0!</v>
          </cell>
          <cell r="AN398" t="e">
            <v>#DIV/0!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</row>
        <row r="399">
          <cell r="D399">
            <v>1804</v>
          </cell>
          <cell r="E399" t="str">
            <v>อ้อยตอ 1</v>
          </cell>
          <cell r="F399" t="str">
            <v>อ้อยตอ</v>
          </cell>
          <cell r="G399">
            <v>48.96</v>
          </cell>
          <cell r="H399">
            <v>242917</v>
          </cell>
          <cell r="I399" t="str">
            <v>KK-3</v>
          </cell>
          <cell r="J399" t="str">
            <v xml:space="preserve">ทราย </v>
          </cell>
          <cell r="K399">
            <v>1.85</v>
          </cell>
          <cell r="L399">
            <v>6.7666666666666666</v>
          </cell>
          <cell r="M399">
            <v>0.73</v>
          </cell>
          <cell r="N399">
            <v>2.2000000000000002</v>
          </cell>
          <cell r="O399">
            <v>106</v>
          </cell>
          <cell r="P399">
            <v>86</v>
          </cell>
          <cell r="Q399">
            <v>16605.405405405407</v>
          </cell>
          <cell r="R399">
            <v>0.73</v>
          </cell>
          <cell r="S399">
            <v>2.4</v>
          </cell>
          <cell r="T399">
            <v>142</v>
          </cell>
          <cell r="U399">
            <v>148</v>
          </cell>
          <cell r="V399">
            <v>25081.08108108108</v>
          </cell>
          <cell r="W399">
            <v>0.71</v>
          </cell>
          <cell r="X399">
            <v>2.5</v>
          </cell>
          <cell r="Y399">
            <v>155</v>
          </cell>
          <cell r="Z399">
            <v>131</v>
          </cell>
          <cell r="AA399">
            <v>24735.135135135137</v>
          </cell>
          <cell r="AB399">
            <v>0.72333333333333327</v>
          </cell>
          <cell r="AC399">
            <v>2.3666666666666667</v>
          </cell>
          <cell r="AD399">
            <v>134.33333333333334</v>
          </cell>
          <cell r="AE399">
            <v>121.66666666666667</v>
          </cell>
          <cell r="AF399">
            <v>22140.540540540544</v>
          </cell>
          <cell r="AG399">
            <v>4.0849673202614376</v>
          </cell>
          <cell r="AH399">
            <v>2</v>
          </cell>
          <cell r="AI399">
            <v>318.04042407407405</v>
          </cell>
          <cell r="AJ399">
            <v>0.33556445144055552</v>
          </cell>
          <cell r="AK399">
            <v>7.4295783410838689</v>
          </cell>
          <cell r="AL399">
            <v>363.7521555794662</v>
          </cell>
          <cell r="AM399">
            <v>7.1260824938173712</v>
          </cell>
          <cell r="AN399">
            <v>348.89299889729853</v>
          </cell>
          <cell r="AO399">
            <v>146.88</v>
          </cell>
          <cell r="AP399">
            <v>3</v>
          </cell>
          <cell r="AQ399">
            <v>342.72</v>
          </cell>
          <cell r="AR399">
            <v>7</v>
          </cell>
          <cell r="AU399" t="str">
            <v>D</v>
          </cell>
        </row>
        <row r="400">
          <cell r="D400">
            <v>1805</v>
          </cell>
          <cell r="E400" t="str">
            <v>อ้อยน้ำราด</v>
          </cell>
          <cell r="F400" t="str">
            <v>อ้อยปลูก</v>
          </cell>
          <cell r="G400">
            <v>12</v>
          </cell>
          <cell r="H400">
            <v>242886</v>
          </cell>
          <cell r="I400" t="str">
            <v>PK-3</v>
          </cell>
          <cell r="J400" t="str">
            <v xml:space="preserve">ทราย </v>
          </cell>
          <cell r="K400">
            <v>1.85</v>
          </cell>
          <cell r="L400">
            <v>7.8</v>
          </cell>
          <cell r="M400">
            <v>0.56999999999999995</v>
          </cell>
          <cell r="N400">
            <v>3.5</v>
          </cell>
          <cell r="O400">
            <v>79</v>
          </cell>
          <cell r="P400">
            <v>101</v>
          </cell>
          <cell r="Q400">
            <v>15567.567567567568</v>
          </cell>
          <cell r="R400">
            <v>0.69</v>
          </cell>
          <cell r="S400">
            <v>3</v>
          </cell>
          <cell r="T400">
            <v>94</v>
          </cell>
          <cell r="U400">
            <v>108</v>
          </cell>
          <cell r="V400">
            <v>17470.27027027027</v>
          </cell>
          <cell r="W400">
            <v>0.73</v>
          </cell>
          <cell r="X400">
            <v>3</v>
          </cell>
          <cell r="Y400">
            <v>97</v>
          </cell>
          <cell r="Z400">
            <v>116</v>
          </cell>
          <cell r="AA400">
            <v>18421.62162162162</v>
          </cell>
          <cell r="AB400">
            <v>0.66333333333333322</v>
          </cell>
          <cell r="AC400">
            <v>3.1666666666666665</v>
          </cell>
          <cell r="AD400">
            <v>90</v>
          </cell>
          <cell r="AE400">
            <v>108.33333333333333</v>
          </cell>
          <cell r="AF400">
            <v>17153.153153153155</v>
          </cell>
          <cell r="AG400">
            <v>0</v>
          </cell>
          <cell r="AI400">
            <v>522.16310185185182</v>
          </cell>
          <cell r="AJ400">
            <v>0.55093428876388884</v>
          </cell>
          <cell r="AK400">
            <v>9.450260232490491</v>
          </cell>
          <cell r="AL400">
            <v>113.40312278988588</v>
          </cell>
          <cell r="AM400">
            <v>9.450260232490491</v>
          </cell>
          <cell r="AN400">
            <v>113.40312278988588</v>
          </cell>
          <cell r="AO400">
            <v>24</v>
          </cell>
          <cell r="AP400">
            <v>2</v>
          </cell>
          <cell r="AQ400">
            <v>108</v>
          </cell>
          <cell r="AR400">
            <v>9</v>
          </cell>
          <cell r="AU400" t="str">
            <v>D</v>
          </cell>
        </row>
        <row r="401">
          <cell r="D401">
            <v>1805</v>
          </cell>
          <cell r="E401" t="str">
            <v>อ้อยตุลาคม</v>
          </cell>
          <cell r="F401" t="str">
            <v>อ้อยปลูก</v>
          </cell>
          <cell r="G401">
            <v>32.209999999999994</v>
          </cell>
          <cell r="H401">
            <v>242866</v>
          </cell>
          <cell r="I401" t="str">
            <v>PK-2</v>
          </cell>
          <cell r="J401" t="str">
            <v xml:space="preserve">ทราย </v>
          </cell>
          <cell r="K401">
            <v>1.85</v>
          </cell>
          <cell r="L401">
            <v>8.4666666666666668</v>
          </cell>
          <cell r="M401">
            <v>0.82</v>
          </cell>
          <cell r="N401">
            <v>2.9</v>
          </cell>
          <cell r="O401">
            <v>106</v>
          </cell>
          <cell r="P401">
            <v>90</v>
          </cell>
          <cell r="Q401">
            <v>16951.35135135135</v>
          </cell>
          <cell r="R401">
            <v>1.2</v>
          </cell>
          <cell r="S401">
            <v>2.8</v>
          </cell>
          <cell r="T401">
            <v>110</v>
          </cell>
          <cell r="U401">
            <v>60</v>
          </cell>
          <cell r="V401">
            <v>14702.702702702703</v>
          </cell>
          <cell r="W401">
            <v>1.1100000000000001</v>
          </cell>
          <cell r="X401">
            <v>3.1</v>
          </cell>
          <cell r="Y401">
            <v>83</v>
          </cell>
          <cell r="Z401">
            <v>80</v>
          </cell>
          <cell r="AA401">
            <v>14097.297297297297</v>
          </cell>
          <cell r="AB401">
            <v>1.0433333333333332</v>
          </cell>
          <cell r="AC401">
            <v>2.9333333333333331</v>
          </cell>
          <cell r="AD401">
            <v>99.666666666666671</v>
          </cell>
          <cell r="AE401">
            <v>76.666666666666671</v>
          </cell>
          <cell r="AF401">
            <v>15250.450450450449</v>
          </cell>
          <cell r="AG401">
            <v>0</v>
          </cell>
          <cell r="AI401">
            <v>704.71834074074059</v>
          </cell>
          <cell r="AJ401">
            <v>0.75433051192888878</v>
          </cell>
          <cell r="AK401">
            <v>11.503880095434441</v>
          </cell>
          <cell r="AL401">
            <v>370.53997787394326</v>
          </cell>
          <cell r="AM401">
            <v>11.503880095434441</v>
          </cell>
          <cell r="AN401">
            <v>370.53997787394326</v>
          </cell>
          <cell r="AO401">
            <v>64.419999999999987</v>
          </cell>
          <cell r="AP401">
            <v>2</v>
          </cell>
          <cell r="AQ401">
            <v>289.88999999999993</v>
          </cell>
          <cell r="AR401">
            <v>9</v>
          </cell>
          <cell r="AU401" t="str">
            <v>D</v>
          </cell>
        </row>
        <row r="402">
          <cell r="D402">
            <v>1810</v>
          </cell>
          <cell r="E402" t="str">
            <v>อ้อยตอ 1</v>
          </cell>
          <cell r="F402" t="str">
            <v>อ้อยตอ</v>
          </cell>
          <cell r="G402">
            <v>12.65</v>
          </cell>
          <cell r="H402">
            <v>242960</v>
          </cell>
          <cell r="I402" t="str">
            <v>KK-3</v>
          </cell>
          <cell r="J402" t="str">
            <v xml:space="preserve">ทราย </v>
          </cell>
          <cell r="K402">
            <v>1.65</v>
          </cell>
          <cell r="L402">
            <v>5.333333333333333</v>
          </cell>
          <cell r="M402">
            <v>0.98</v>
          </cell>
          <cell r="N402">
            <v>2.9</v>
          </cell>
          <cell r="O402">
            <v>113</v>
          </cell>
          <cell r="P402">
            <v>80</v>
          </cell>
          <cell r="Q402">
            <v>18715.151515151516</v>
          </cell>
          <cell r="R402">
            <v>0.96</v>
          </cell>
          <cell r="S402">
            <v>2.6</v>
          </cell>
          <cell r="T402">
            <v>81</v>
          </cell>
          <cell r="U402">
            <v>80</v>
          </cell>
          <cell r="V402">
            <v>15612.121212121212</v>
          </cell>
          <cell r="W402">
            <v>0.95</v>
          </cell>
          <cell r="X402">
            <v>2.5</v>
          </cell>
          <cell r="Y402">
            <v>90</v>
          </cell>
          <cell r="Z402">
            <v>115</v>
          </cell>
          <cell r="AA402">
            <v>19878.78787878788</v>
          </cell>
          <cell r="AB402">
            <v>0.96333333333333326</v>
          </cell>
          <cell r="AC402">
            <v>2.6666666666666665</v>
          </cell>
          <cell r="AD402">
            <v>94.666666666666671</v>
          </cell>
          <cell r="AE402">
            <v>91.666666666666671</v>
          </cell>
          <cell r="AF402">
            <v>18068.686868686869</v>
          </cell>
          <cell r="AG402">
            <v>0</v>
          </cell>
          <cell r="AI402">
            <v>537.75407407407397</v>
          </cell>
          <cell r="AJ402">
            <v>0.56738432355555535</v>
          </cell>
          <cell r="AK402">
            <v>10.251889676527046</v>
          </cell>
          <cell r="AL402">
            <v>129.68640440806715</v>
          </cell>
          <cell r="AM402">
            <v>10.251889676527046</v>
          </cell>
          <cell r="AN402">
            <v>129.68640440806715</v>
          </cell>
          <cell r="AO402">
            <v>25.3</v>
          </cell>
          <cell r="AP402">
            <v>2</v>
          </cell>
          <cell r="AQ402">
            <v>101.2</v>
          </cell>
          <cell r="AR402">
            <v>8</v>
          </cell>
          <cell r="AU402" t="str">
            <v>C</v>
          </cell>
        </row>
        <row r="403">
          <cell r="D403">
            <v>1812</v>
          </cell>
          <cell r="E403" t="str">
            <v>อ้อยตอ 1</v>
          </cell>
          <cell r="F403" t="str">
            <v>อ้อยตอ</v>
          </cell>
          <cell r="G403">
            <v>67.44</v>
          </cell>
          <cell r="H403">
            <v>242920</v>
          </cell>
          <cell r="I403" t="str">
            <v>KK-3</v>
          </cell>
          <cell r="J403" t="str">
            <v xml:space="preserve">ทราย </v>
          </cell>
          <cell r="K403">
            <v>1.85</v>
          </cell>
          <cell r="L403">
            <v>6.666666666666667</v>
          </cell>
          <cell r="M403">
            <v>1.21</v>
          </cell>
          <cell r="N403">
            <v>2.6</v>
          </cell>
          <cell r="O403">
            <v>108</v>
          </cell>
          <cell r="P403">
            <v>148</v>
          </cell>
          <cell r="Q403">
            <v>22140.54054054054</v>
          </cell>
          <cell r="R403">
            <v>1.02</v>
          </cell>
          <cell r="S403">
            <v>3</v>
          </cell>
          <cell r="T403">
            <v>121</v>
          </cell>
          <cell r="U403">
            <v>143</v>
          </cell>
          <cell r="V403">
            <v>22832.432432432433</v>
          </cell>
          <cell r="W403">
            <v>1.04</v>
          </cell>
          <cell r="X403">
            <v>2.5</v>
          </cell>
          <cell r="Y403">
            <v>130</v>
          </cell>
          <cell r="Z403">
            <v>117</v>
          </cell>
          <cell r="AA403">
            <v>21362.162162162163</v>
          </cell>
          <cell r="AB403">
            <v>1.0900000000000001</v>
          </cell>
          <cell r="AC403">
            <v>2.6999999999999997</v>
          </cell>
          <cell r="AD403">
            <v>119.66666666666667</v>
          </cell>
          <cell r="AE403">
            <v>136</v>
          </cell>
          <cell r="AF403">
            <v>22111.711711711712</v>
          </cell>
          <cell r="AG403">
            <v>0</v>
          </cell>
          <cell r="AI403">
            <v>623.76884999999993</v>
          </cell>
          <cell r="AJ403">
            <v>0.65813851363499987</v>
          </cell>
          <cell r="AK403">
            <v>14.552569079871564</v>
          </cell>
          <cell r="AL403">
            <v>981.42525874653825</v>
          </cell>
          <cell r="AM403">
            <v>14.552569079871564</v>
          </cell>
          <cell r="AN403">
            <v>981.42525874653825</v>
          </cell>
          <cell r="AO403">
            <v>202.32</v>
          </cell>
          <cell r="AP403">
            <v>3</v>
          </cell>
          <cell r="AQ403">
            <v>674.4</v>
          </cell>
          <cell r="AR403">
            <v>10</v>
          </cell>
          <cell r="AU403" t="str">
            <v>B</v>
          </cell>
        </row>
        <row r="404">
          <cell r="D404">
            <v>1814</v>
          </cell>
          <cell r="E404" t="str">
            <v>อ้อยน้ำราด</v>
          </cell>
          <cell r="F404" t="str">
            <v>อ้อยปลูก</v>
          </cell>
          <cell r="G404">
            <v>32.25</v>
          </cell>
          <cell r="H404">
            <v>242885</v>
          </cell>
          <cell r="I404" t="str">
            <v>PK-3</v>
          </cell>
          <cell r="J404" t="str">
            <v xml:space="preserve">ทราย </v>
          </cell>
          <cell r="K404">
            <v>1.85</v>
          </cell>
          <cell r="L404">
            <v>7.833333333333333</v>
          </cell>
          <cell r="M404">
            <v>0.77</v>
          </cell>
          <cell r="N404">
            <v>3.2</v>
          </cell>
          <cell r="O404">
            <v>83</v>
          </cell>
          <cell r="P404">
            <v>94</v>
          </cell>
          <cell r="Q404">
            <v>15308.108108108108</v>
          </cell>
          <cell r="R404">
            <v>0.56999999999999995</v>
          </cell>
          <cell r="S404">
            <v>2.5</v>
          </cell>
          <cell r="T404">
            <v>55</v>
          </cell>
          <cell r="U404">
            <v>77</v>
          </cell>
          <cell r="V404">
            <v>11416.216216216217</v>
          </cell>
          <cell r="W404">
            <v>0.59</v>
          </cell>
          <cell r="X404">
            <v>2.5</v>
          </cell>
          <cell r="Y404">
            <v>76</v>
          </cell>
          <cell r="Z404">
            <v>58</v>
          </cell>
          <cell r="AA404">
            <v>11589.18918918919</v>
          </cell>
          <cell r="AB404">
            <v>0.6433333333333332</v>
          </cell>
          <cell r="AC404">
            <v>2.7333333333333329</v>
          </cell>
          <cell r="AD404">
            <v>71.333333333333329</v>
          </cell>
          <cell r="AE404">
            <v>76.333333333333329</v>
          </cell>
          <cell r="AF404">
            <v>12771.171171171174</v>
          </cell>
          <cell r="AG404">
            <v>0</v>
          </cell>
          <cell r="AI404">
            <v>377.30356296296281</v>
          </cell>
          <cell r="AJ404">
            <v>0.4160149085229628</v>
          </cell>
          <cell r="AK404">
            <v>5.312997606505875</v>
          </cell>
          <cell r="AL404">
            <v>171.34417280981447</v>
          </cell>
          <cell r="AM404">
            <v>5.312997606505875</v>
          </cell>
          <cell r="AN404">
            <v>171.34417280981447</v>
          </cell>
          <cell r="AO404">
            <v>64.5</v>
          </cell>
          <cell r="AP404">
            <v>2</v>
          </cell>
          <cell r="AQ404">
            <v>225.75</v>
          </cell>
          <cell r="AR404">
            <v>7</v>
          </cell>
          <cell r="AU404" t="str">
            <v>D</v>
          </cell>
        </row>
        <row r="405">
          <cell r="D405">
            <v>1816</v>
          </cell>
          <cell r="E405" t="str">
            <v>อ้อยตอ 2</v>
          </cell>
          <cell r="F405" t="str">
            <v>อ้อยตอ</v>
          </cell>
          <cell r="G405">
            <v>17.7</v>
          </cell>
          <cell r="H405">
            <v>242908</v>
          </cell>
          <cell r="I405" t="str">
            <v>KK-3</v>
          </cell>
          <cell r="J405" t="str">
            <v xml:space="preserve">ทราย </v>
          </cell>
          <cell r="K405">
            <v>1.65</v>
          </cell>
          <cell r="L405">
            <v>7.0666666666666664</v>
          </cell>
          <cell r="M405">
            <v>1.1399999999999999</v>
          </cell>
          <cell r="N405">
            <v>3.1</v>
          </cell>
          <cell r="O405">
            <v>112</v>
          </cell>
          <cell r="P405">
            <v>120</v>
          </cell>
          <cell r="Q405">
            <v>22496.969696969696</v>
          </cell>
          <cell r="R405">
            <v>1.18</v>
          </cell>
          <cell r="S405">
            <v>3</v>
          </cell>
          <cell r="T405">
            <v>98</v>
          </cell>
          <cell r="U405">
            <v>89</v>
          </cell>
          <cell r="V405">
            <v>18133.333333333332</v>
          </cell>
          <cell r="W405">
            <v>1.25</v>
          </cell>
          <cell r="X405">
            <v>2.5</v>
          </cell>
          <cell r="Y405">
            <v>117</v>
          </cell>
          <cell r="Z405">
            <v>112</v>
          </cell>
          <cell r="AA405">
            <v>22206.060606060608</v>
          </cell>
          <cell r="AB405">
            <v>1.19</v>
          </cell>
          <cell r="AC405">
            <v>2.8666666666666667</v>
          </cell>
          <cell r="AD405">
            <v>109</v>
          </cell>
          <cell r="AE405">
            <v>107</v>
          </cell>
          <cell r="AF405">
            <v>20945.454545454544</v>
          </cell>
          <cell r="AG405">
            <v>0</v>
          </cell>
          <cell r="AI405">
            <v>767.66371111111118</v>
          </cell>
          <cell r="AJ405">
            <v>0.84642600787111122</v>
          </cell>
          <cell r="AK405">
            <v>17.72877747395491</v>
          </cell>
          <cell r="AL405">
            <v>313.79936128900192</v>
          </cell>
          <cell r="AM405">
            <v>17.72877747395491</v>
          </cell>
          <cell r="AN405">
            <v>313.79936128900192</v>
          </cell>
          <cell r="AO405">
            <v>53.099999999999994</v>
          </cell>
          <cell r="AP405">
            <v>3</v>
          </cell>
          <cell r="AQ405">
            <v>123.89999999999999</v>
          </cell>
          <cell r="AR405">
            <v>7</v>
          </cell>
          <cell r="AU405" t="str">
            <v>D</v>
          </cell>
        </row>
        <row r="406">
          <cell r="D406">
            <v>1817</v>
          </cell>
          <cell r="E406" t="str">
            <v>อ้อยตอ 2</v>
          </cell>
          <cell r="F406" t="str">
            <v>อ้อยตอ</v>
          </cell>
          <cell r="G406">
            <v>32.6</v>
          </cell>
          <cell r="H406">
            <v>242910</v>
          </cell>
          <cell r="I406" t="str">
            <v>KK-3</v>
          </cell>
          <cell r="J406" t="str">
            <v xml:space="preserve">ทราย </v>
          </cell>
          <cell r="K406">
            <v>1.85</v>
          </cell>
          <cell r="L406">
            <v>7</v>
          </cell>
          <cell r="M406">
            <v>1.18</v>
          </cell>
          <cell r="N406">
            <v>2.5</v>
          </cell>
          <cell r="O406">
            <v>118</v>
          </cell>
          <cell r="P406">
            <v>84</v>
          </cell>
          <cell r="Q406">
            <v>17470.27027027027</v>
          </cell>
          <cell r="R406">
            <v>1.07</v>
          </cell>
          <cell r="S406">
            <v>2.5</v>
          </cell>
          <cell r="T406">
            <v>81</v>
          </cell>
          <cell r="U406">
            <v>105</v>
          </cell>
          <cell r="V406">
            <v>16086.486486486487</v>
          </cell>
          <cell r="W406">
            <v>1.28</v>
          </cell>
          <cell r="X406">
            <v>2.5</v>
          </cell>
          <cell r="Y406">
            <v>110</v>
          </cell>
          <cell r="Z406">
            <v>102</v>
          </cell>
          <cell r="AA406">
            <v>18335.135135135137</v>
          </cell>
          <cell r="AB406">
            <v>1.1766666666666667</v>
          </cell>
          <cell r="AC406">
            <v>2.5</v>
          </cell>
          <cell r="AD406">
            <v>103</v>
          </cell>
          <cell r="AE406">
            <v>97</v>
          </cell>
          <cell r="AF406">
            <v>17297.297297297297</v>
          </cell>
          <cell r="AG406">
            <v>0</v>
          </cell>
          <cell r="AI406">
            <v>577.30208333333337</v>
          </cell>
          <cell r="AJ406">
            <v>0.6365332770833334</v>
          </cell>
          <cell r="AK406">
            <v>11.010305333333333</v>
          </cell>
          <cell r="AL406">
            <v>358.93595386666669</v>
          </cell>
          <cell r="AM406">
            <v>11.010305333333333</v>
          </cell>
          <cell r="AN406">
            <v>358.93595386666669</v>
          </cell>
          <cell r="AO406">
            <v>97.800000000000011</v>
          </cell>
          <cell r="AP406">
            <v>3</v>
          </cell>
          <cell r="AQ406">
            <v>260.8</v>
          </cell>
          <cell r="AR406">
            <v>8</v>
          </cell>
          <cell r="AU406" t="str">
            <v>C</v>
          </cell>
        </row>
        <row r="407">
          <cell r="D407">
            <v>1818</v>
          </cell>
          <cell r="E407" t="str">
            <v>อ้อยตุลาคม</v>
          </cell>
          <cell r="F407" t="str">
            <v>อ้อยปลูก</v>
          </cell>
          <cell r="G407">
            <v>36.03</v>
          </cell>
          <cell r="H407">
            <v>242864</v>
          </cell>
          <cell r="I407" t="str">
            <v>PK-2</v>
          </cell>
          <cell r="J407" t="str">
            <v xml:space="preserve">ทราย </v>
          </cell>
          <cell r="K407">
            <v>1.85</v>
          </cell>
          <cell r="L407">
            <v>8.5333333333333332</v>
          </cell>
          <cell r="M407">
            <v>1.49</v>
          </cell>
          <cell r="N407">
            <v>3</v>
          </cell>
          <cell r="O407">
            <v>111</v>
          </cell>
          <cell r="P407">
            <v>114</v>
          </cell>
          <cell r="Q407">
            <v>19459.45945945946</v>
          </cell>
          <cell r="R407">
            <v>1.07</v>
          </cell>
          <cell r="S407">
            <v>2.8</v>
          </cell>
          <cell r="T407">
            <v>119</v>
          </cell>
          <cell r="U407">
            <v>98</v>
          </cell>
          <cell r="V407">
            <v>18767.567567567567</v>
          </cell>
          <cell r="W407">
            <v>0.67</v>
          </cell>
          <cell r="X407">
            <v>2.8</v>
          </cell>
          <cell r="Y407">
            <v>96</v>
          </cell>
          <cell r="Z407">
            <v>85</v>
          </cell>
          <cell r="AA407">
            <v>15654.054054054053</v>
          </cell>
          <cell r="AB407">
            <v>1.0766666666666667</v>
          </cell>
          <cell r="AC407">
            <v>2.8666666666666667</v>
          </cell>
          <cell r="AD407">
            <v>108.66666666666667</v>
          </cell>
          <cell r="AE407">
            <v>99</v>
          </cell>
          <cell r="AF407">
            <v>17960.360360360359</v>
          </cell>
          <cell r="AG407">
            <v>0</v>
          </cell>
          <cell r="AI407">
            <v>694.55288148148156</v>
          </cell>
          <cell r="AJ407">
            <v>0.76581400712148162</v>
          </cell>
          <cell r="AK407">
            <v>13.754295536913384</v>
          </cell>
          <cell r="AL407">
            <v>495.56726819498925</v>
          </cell>
          <cell r="AM407">
            <v>13.754295536913384</v>
          </cell>
          <cell r="AN407">
            <v>495.56726819498925</v>
          </cell>
          <cell r="AO407">
            <v>180.15</v>
          </cell>
          <cell r="AP407">
            <v>5</v>
          </cell>
          <cell r="AQ407">
            <v>324.27</v>
          </cell>
          <cell r="AR407">
            <v>9</v>
          </cell>
          <cell r="AU407" t="str">
            <v>D</v>
          </cell>
        </row>
        <row r="408">
          <cell r="D408">
            <v>1819</v>
          </cell>
          <cell r="E408" t="str">
            <v>อ้อยตุลาคม</v>
          </cell>
          <cell r="F408" t="str">
            <v>อ้อยปลูก</v>
          </cell>
          <cell r="G408">
            <v>23.74</v>
          </cell>
          <cell r="H408">
            <v>242860</v>
          </cell>
          <cell r="I408" t="str">
            <v>PK-2</v>
          </cell>
          <cell r="J408" t="str">
            <v xml:space="preserve">ทราย </v>
          </cell>
          <cell r="K408">
            <v>1.85</v>
          </cell>
          <cell r="L408">
            <v>8.6666666666666661</v>
          </cell>
          <cell r="M408">
            <v>1.1299999999999999</v>
          </cell>
          <cell r="N408">
            <v>2.7</v>
          </cell>
          <cell r="O408">
            <v>88</v>
          </cell>
          <cell r="P408">
            <v>112</v>
          </cell>
          <cell r="Q408">
            <v>17297.297297297297</v>
          </cell>
          <cell r="R408">
            <v>1.31</v>
          </cell>
          <cell r="S408">
            <v>3.1</v>
          </cell>
          <cell r="T408">
            <v>97</v>
          </cell>
          <cell r="U408">
            <v>128</v>
          </cell>
          <cell r="V408">
            <v>19459.45945945946</v>
          </cell>
          <cell r="W408">
            <v>1.23</v>
          </cell>
          <cell r="X408">
            <v>3.1</v>
          </cell>
          <cell r="Y408">
            <v>87</v>
          </cell>
          <cell r="Z408">
            <v>103</v>
          </cell>
          <cell r="AA408">
            <v>16432.432432432433</v>
          </cell>
          <cell r="AB408">
            <v>1.2233333333333334</v>
          </cell>
          <cell r="AC408">
            <v>2.9666666666666668</v>
          </cell>
          <cell r="AD408">
            <v>90.666666666666671</v>
          </cell>
          <cell r="AE408">
            <v>114.33333333333333</v>
          </cell>
          <cell r="AF408">
            <v>17729.72972972973</v>
          </cell>
          <cell r="AG408">
            <v>0</v>
          </cell>
          <cell r="AI408">
            <v>845.18536851851877</v>
          </cell>
          <cell r="AJ408">
            <v>0.891755082323889</v>
          </cell>
          <cell r="AK408">
            <v>15.810576594715437</v>
          </cell>
          <cell r="AL408">
            <v>375.34308835854443</v>
          </cell>
          <cell r="AM408">
            <v>15.810576594715437</v>
          </cell>
          <cell r="AN408">
            <v>375.34308835854443</v>
          </cell>
          <cell r="AO408">
            <v>118.69999999999999</v>
          </cell>
          <cell r="AP408">
            <v>5</v>
          </cell>
          <cell r="AQ408">
            <v>261.14</v>
          </cell>
          <cell r="AR408">
            <v>11</v>
          </cell>
          <cell r="AU408" t="str">
            <v>C</v>
          </cell>
        </row>
        <row r="409">
          <cell r="D409">
            <v>1901</v>
          </cell>
          <cell r="E409" t="str">
            <v>อ้อยตอ 2</v>
          </cell>
          <cell r="F409" t="str">
            <v>อ้อยตอ</v>
          </cell>
          <cell r="G409">
            <v>15.96</v>
          </cell>
          <cell r="H409">
            <v>242919</v>
          </cell>
          <cell r="I409" t="str">
            <v>KK-3</v>
          </cell>
          <cell r="J409" t="str">
            <v>เหนียว</v>
          </cell>
          <cell r="K409">
            <v>1.85</v>
          </cell>
          <cell r="L409">
            <v>6.7</v>
          </cell>
          <cell r="M409">
            <v>1.43</v>
          </cell>
          <cell r="N409">
            <v>3.2</v>
          </cell>
          <cell r="O409">
            <v>50</v>
          </cell>
          <cell r="P409">
            <v>76</v>
          </cell>
          <cell r="Q409">
            <v>10897.297297297297</v>
          </cell>
          <cell r="R409">
            <v>1.27</v>
          </cell>
          <cell r="S409">
            <v>3.6</v>
          </cell>
          <cell r="T409">
            <v>61</v>
          </cell>
          <cell r="U409">
            <v>32</v>
          </cell>
          <cell r="V409">
            <v>8043.2432432432433</v>
          </cell>
          <cell r="W409">
            <v>1.18</v>
          </cell>
          <cell r="X409">
            <v>2.7</v>
          </cell>
          <cell r="Y409">
            <v>40</v>
          </cell>
          <cell r="Z409">
            <v>33</v>
          </cell>
          <cell r="AA409">
            <v>6313.5135135135133</v>
          </cell>
          <cell r="AB409">
            <v>1.2933333333333332</v>
          </cell>
          <cell r="AC409">
            <v>3.1666666666666665</v>
          </cell>
          <cell r="AD409">
            <v>50.333333333333336</v>
          </cell>
          <cell r="AE409">
            <v>47</v>
          </cell>
          <cell r="AF409">
            <v>8418.0180180180178</v>
          </cell>
          <cell r="AG409">
            <v>0</v>
          </cell>
          <cell r="AI409">
            <v>1018.0868518518517</v>
          </cell>
          <cell r="AJ409">
            <v>1.089760166222222</v>
          </cell>
          <cell r="AK409">
            <v>9.173620714576975</v>
          </cell>
          <cell r="AL409">
            <v>146.41098660464854</v>
          </cell>
          <cell r="AM409">
            <v>9.173620714576975</v>
          </cell>
          <cell r="AN409">
            <v>146.41098660464854</v>
          </cell>
          <cell r="AO409">
            <v>63.84</v>
          </cell>
          <cell r="AP409">
            <v>4</v>
          </cell>
          <cell r="AQ409">
            <v>143.64000000000001</v>
          </cell>
          <cell r="AR409">
            <v>9</v>
          </cell>
          <cell r="AU409" t="str">
            <v>C</v>
          </cell>
        </row>
        <row r="410">
          <cell r="D410">
            <v>1902</v>
          </cell>
          <cell r="E410" t="str">
            <v>อ้อยตอ 2</v>
          </cell>
          <cell r="F410" t="str">
            <v>อ้อยตอ</v>
          </cell>
          <cell r="G410">
            <v>18.02</v>
          </cell>
          <cell r="H410">
            <v>242918</v>
          </cell>
          <cell r="I410" t="str">
            <v>KK-3</v>
          </cell>
          <cell r="J410" t="str">
            <v>เหนียว</v>
          </cell>
          <cell r="K410">
            <v>1.85</v>
          </cell>
          <cell r="L410">
            <v>6.7333333333333334</v>
          </cell>
          <cell r="M410">
            <v>1.1499999999999999</v>
          </cell>
          <cell r="N410">
            <v>3.4</v>
          </cell>
          <cell r="O410">
            <v>48</v>
          </cell>
          <cell r="P410">
            <v>76</v>
          </cell>
          <cell r="Q410">
            <v>10724.324324324325</v>
          </cell>
          <cell r="R410">
            <v>1.17</v>
          </cell>
          <cell r="S410">
            <v>3.4</v>
          </cell>
          <cell r="T410">
            <v>70</v>
          </cell>
          <cell r="U410">
            <v>66</v>
          </cell>
          <cell r="V410">
            <v>11762.162162162162</v>
          </cell>
          <cell r="W410">
            <v>1.2</v>
          </cell>
          <cell r="X410">
            <v>2.8</v>
          </cell>
          <cell r="Y410">
            <v>96</v>
          </cell>
          <cell r="Z410">
            <v>48</v>
          </cell>
          <cell r="AA410">
            <v>12454.054054054053</v>
          </cell>
          <cell r="AB410">
            <v>1.1733333333333331</v>
          </cell>
          <cell r="AC410">
            <v>3.1999999999999997</v>
          </cell>
          <cell r="AD410">
            <v>71.333333333333329</v>
          </cell>
          <cell r="AE410">
            <v>63.333333333333336</v>
          </cell>
          <cell r="AF410">
            <v>11646.846846846847</v>
          </cell>
          <cell r="AG410">
            <v>0</v>
          </cell>
          <cell r="AI410">
            <v>943.17226666666647</v>
          </cell>
          <cell r="AJ410">
            <v>1.0095715942399999</v>
          </cell>
          <cell r="AK410">
            <v>11.758325739040286</v>
          </cell>
          <cell r="AL410">
            <v>211.88502981750594</v>
          </cell>
          <cell r="AM410">
            <v>11.758325739040286</v>
          </cell>
          <cell r="AN410">
            <v>211.88502981750594</v>
          </cell>
          <cell r="AO410">
            <v>72.08</v>
          </cell>
          <cell r="AP410">
            <v>4</v>
          </cell>
          <cell r="AQ410">
            <v>126.14</v>
          </cell>
          <cell r="AR410">
            <v>7</v>
          </cell>
          <cell r="AU410" t="str">
            <v>D</v>
          </cell>
        </row>
        <row r="411">
          <cell r="D411">
            <v>1903</v>
          </cell>
          <cell r="E411" t="str">
            <v>อ้อยตอ 1</v>
          </cell>
          <cell r="F411" t="str">
            <v>อ้อยตอ</v>
          </cell>
          <cell r="G411">
            <v>24.68</v>
          </cell>
          <cell r="H411">
            <v>242895</v>
          </cell>
          <cell r="I411" t="str">
            <v>PK-2</v>
          </cell>
          <cell r="J411" t="str">
            <v>เหนียว</v>
          </cell>
          <cell r="K411">
            <v>1.85</v>
          </cell>
          <cell r="L411">
            <v>7.5</v>
          </cell>
          <cell r="M411">
            <v>0.85</v>
          </cell>
          <cell r="N411">
            <v>2.7</v>
          </cell>
          <cell r="O411">
            <v>55</v>
          </cell>
          <cell r="P411">
            <v>86</v>
          </cell>
          <cell r="Q411">
            <v>12194.594594594595</v>
          </cell>
          <cell r="R411">
            <v>1.1000000000000001</v>
          </cell>
          <cell r="S411">
            <v>3.6</v>
          </cell>
          <cell r="T411">
            <v>99</v>
          </cell>
          <cell r="U411">
            <v>115</v>
          </cell>
          <cell r="V411">
            <v>18508.108108108107</v>
          </cell>
          <cell r="W411">
            <v>2</v>
          </cell>
          <cell r="X411">
            <v>3</v>
          </cell>
          <cell r="Y411">
            <v>92</v>
          </cell>
          <cell r="Z411">
            <v>100</v>
          </cell>
          <cell r="AA411">
            <v>16605.405405405407</v>
          </cell>
          <cell r="AB411">
            <v>1.3166666666666667</v>
          </cell>
          <cell r="AC411">
            <v>3.1</v>
          </cell>
          <cell r="AD411">
            <v>82</v>
          </cell>
          <cell r="AE411">
            <v>100.33333333333333</v>
          </cell>
          <cell r="AF411">
            <v>15769.369369369369</v>
          </cell>
          <cell r="AG411">
            <v>0</v>
          </cell>
          <cell r="AI411">
            <v>993.27358333333336</v>
          </cell>
          <cell r="AJ411">
            <v>1.0951834529833333</v>
          </cell>
          <cell r="AK411">
            <v>17.270352397315552</v>
          </cell>
          <cell r="AL411">
            <v>426.23229716574781</v>
          </cell>
          <cell r="AM411">
            <v>17.270352397315552</v>
          </cell>
          <cell r="AN411">
            <v>426.23229716574781</v>
          </cell>
          <cell r="AO411">
            <v>123.4</v>
          </cell>
          <cell r="AP411">
            <v>5</v>
          </cell>
          <cell r="AQ411">
            <v>222.12</v>
          </cell>
          <cell r="AR411">
            <v>9</v>
          </cell>
          <cell r="AU411" t="str">
            <v>C</v>
          </cell>
        </row>
        <row r="412">
          <cell r="D412">
            <v>1904</v>
          </cell>
          <cell r="E412" t="str">
            <v>อ้อยตอ 1</v>
          </cell>
          <cell r="F412" t="str">
            <v>อ้อยตอ</v>
          </cell>
          <cell r="G412">
            <v>25.65</v>
          </cell>
          <cell r="H412">
            <v>242912</v>
          </cell>
          <cell r="I412" t="str">
            <v>PK-2/PK-3</v>
          </cell>
          <cell r="J412" t="str">
            <v>เหนียว</v>
          </cell>
          <cell r="K412">
            <v>1.85</v>
          </cell>
          <cell r="L412">
            <v>6.9333333333333336</v>
          </cell>
          <cell r="M412">
            <v>0.92</v>
          </cell>
          <cell r="N412">
            <v>2.9</v>
          </cell>
          <cell r="O412">
            <v>94</v>
          </cell>
          <cell r="P412">
            <v>48</v>
          </cell>
          <cell r="Q412">
            <v>12281.081081081082</v>
          </cell>
          <cell r="R412">
            <v>0.71</v>
          </cell>
          <cell r="S412">
            <v>3.2</v>
          </cell>
          <cell r="T412">
            <v>80</v>
          </cell>
          <cell r="U412">
            <v>102</v>
          </cell>
          <cell r="V412">
            <v>15740.54054054054</v>
          </cell>
          <cell r="W412">
            <v>0.85</v>
          </cell>
          <cell r="X412">
            <v>2.8</v>
          </cell>
          <cell r="Y412">
            <v>61</v>
          </cell>
          <cell r="Z412">
            <v>87</v>
          </cell>
          <cell r="AA412">
            <v>12800</v>
          </cell>
          <cell r="AB412">
            <v>0.82666666666666666</v>
          </cell>
          <cell r="AC412">
            <v>2.9666666666666663</v>
          </cell>
          <cell r="AD412">
            <v>78.333333333333329</v>
          </cell>
          <cell r="AE412">
            <v>79</v>
          </cell>
          <cell r="AF412">
            <v>13607.207207207206</v>
          </cell>
          <cell r="AG412">
            <v>0</v>
          </cell>
          <cell r="AI412">
            <v>571.13343703703697</v>
          </cell>
          <cell r="AJ412">
            <v>0.60260288941777762</v>
          </cell>
          <cell r="AK412">
            <v>8.1997423799694698</v>
          </cell>
          <cell r="AL412">
            <v>210.3233920462169</v>
          </cell>
          <cell r="AM412">
            <v>8.1997423799694698</v>
          </cell>
          <cell r="AN412">
            <v>210.3233920462169</v>
          </cell>
          <cell r="AO412">
            <v>102.6</v>
          </cell>
          <cell r="AP412">
            <v>4</v>
          </cell>
          <cell r="AQ412">
            <v>256.5</v>
          </cell>
          <cell r="AR412">
            <v>10</v>
          </cell>
          <cell r="AU412" t="str">
            <v>B</v>
          </cell>
        </row>
        <row r="413">
          <cell r="D413">
            <v>1905</v>
          </cell>
          <cell r="E413" t="str">
            <v>อ้อยตอ 1</v>
          </cell>
          <cell r="F413" t="str">
            <v>อ้อยตอ</v>
          </cell>
          <cell r="G413">
            <v>19.170000000000002</v>
          </cell>
          <cell r="H413">
            <v>242913</v>
          </cell>
          <cell r="I413" t="str">
            <v>PK-3</v>
          </cell>
          <cell r="J413" t="str">
            <v>เหนียว</v>
          </cell>
          <cell r="K413">
            <v>1.85</v>
          </cell>
          <cell r="L413">
            <v>6.9</v>
          </cell>
          <cell r="M413">
            <v>0.97</v>
          </cell>
          <cell r="N413">
            <v>3</v>
          </cell>
          <cell r="O413">
            <v>64</v>
          </cell>
          <cell r="P413">
            <v>53</v>
          </cell>
          <cell r="Q413">
            <v>10118.918918918918</v>
          </cell>
          <cell r="R413">
            <v>0.9</v>
          </cell>
          <cell r="S413">
            <v>2.9</v>
          </cell>
          <cell r="T413">
            <v>93</v>
          </cell>
          <cell r="U413">
            <v>74</v>
          </cell>
          <cell r="V413">
            <v>14443.243243243243</v>
          </cell>
          <cell r="W413">
            <v>0.78</v>
          </cell>
          <cell r="X413">
            <v>3.3</v>
          </cell>
          <cell r="Y413">
            <v>74</v>
          </cell>
          <cell r="Z413">
            <v>51</v>
          </cell>
          <cell r="AA413">
            <v>10810.81081081081</v>
          </cell>
          <cell r="AB413">
            <v>0.88333333333333341</v>
          </cell>
          <cell r="AC413">
            <v>3.0666666666666664</v>
          </cell>
          <cell r="AD413">
            <v>77</v>
          </cell>
          <cell r="AE413">
            <v>59.333333333333336</v>
          </cell>
          <cell r="AF413">
            <v>11790.990990990991</v>
          </cell>
          <cell r="AG413">
            <v>0</v>
          </cell>
          <cell r="AI413">
            <v>652.11985185185188</v>
          </cell>
          <cell r="AJ413">
            <v>0.69802908942222219</v>
          </cell>
          <cell r="AK413">
            <v>8.2304547048270678</v>
          </cell>
          <cell r="AL413">
            <v>157.77781669153489</v>
          </cell>
          <cell r="AM413">
            <v>8.2304547048270678</v>
          </cell>
          <cell r="AN413">
            <v>157.77781669153489</v>
          </cell>
          <cell r="AO413">
            <v>76.680000000000007</v>
          </cell>
          <cell r="AP413">
            <v>4</v>
          </cell>
          <cell r="AQ413">
            <v>172.53000000000003</v>
          </cell>
          <cell r="AR413">
            <v>9</v>
          </cell>
          <cell r="AU413" t="str">
            <v>C</v>
          </cell>
        </row>
        <row r="414">
          <cell r="D414">
            <v>1907</v>
          </cell>
          <cell r="E414" t="str">
            <v>อ้อยตอ 2</v>
          </cell>
          <cell r="F414" t="str">
            <v>อ้อยตอ</v>
          </cell>
          <cell r="G414">
            <v>15.15</v>
          </cell>
          <cell r="H414">
            <v>242917</v>
          </cell>
          <cell r="I414" t="str">
            <v>KK-3</v>
          </cell>
          <cell r="J414" t="str">
            <v>เหนียว</v>
          </cell>
          <cell r="K414">
            <v>1.65</v>
          </cell>
          <cell r="L414">
            <v>6.7666666666666666</v>
          </cell>
          <cell r="M414">
            <v>1.21</v>
          </cell>
          <cell r="N414">
            <v>2.7</v>
          </cell>
          <cell r="O414">
            <v>81</v>
          </cell>
          <cell r="P414">
            <v>50</v>
          </cell>
          <cell r="Q414">
            <v>12703.030303030304</v>
          </cell>
          <cell r="R414">
            <v>1.23</v>
          </cell>
          <cell r="S414">
            <v>3.2</v>
          </cell>
          <cell r="T414">
            <v>42</v>
          </cell>
          <cell r="U414">
            <v>61</v>
          </cell>
          <cell r="V414">
            <v>9987.878787878788</v>
          </cell>
          <cell r="W414">
            <v>0.89</v>
          </cell>
          <cell r="X414">
            <v>3</v>
          </cell>
          <cell r="Y414">
            <v>70</v>
          </cell>
          <cell r="Z414">
            <v>84</v>
          </cell>
          <cell r="AA414">
            <v>14933.333333333334</v>
          </cell>
          <cell r="AB414">
            <v>1.1100000000000001</v>
          </cell>
          <cell r="AC414">
            <v>2.9666666666666668</v>
          </cell>
          <cell r="AD414">
            <v>64.333333333333329</v>
          </cell>
          <cell r="AE414">
            <v>65</v>
          </cell>
          <cell r="AF414">
            <v>12541.414141414141</v>
          </cell>
          <cell r="AG414">
            <v>0</v>
          </cell>
          <cell r="AI414">
            <v>766.88481666666689</v>
          </cell>
          <cell r="AJ414">
            <v>0.80914017006500027</v>
          </cell>
          <cell r="AK414">
            <v>10.147761971239436</v>
          </cell>
          <cell r="AL414">
            <v>153.73859386427748</v>
          </cell>
          <cell r="AM414">
            <v>10.147761971239436</v>
          </cell>
          <cell r="AN414">
            <v>153.73859386427748</v>
          </cell>
          <cell r="AO414">
            <v>53.024999999999999</v>
          </cell>
          <cell r="AP414">
            <v>3.5</v>
          </cell>
          <cell r="AQ414">
            <v>121.2</v>
          </cell>
          <cell r="AR414">
            <v>8</v>
          </cell>
          <cell r="AU414" t="str">
            <v>C</v>
          </cell>
        </row>
        <row r="415">
          <cell r="D415" t="str">
            <v>1907/1</v>
          </cell>
          <cell r="E415" t="str">
            <v>อ้อยตอ 1</v>
          </cell>
          <cell r="F415" t="str">
            <v>อ้อยตอ</v>
          </cell>
          <cell r="G415">
            <v>5.94</v>
          </cell>
          <cell r="H415">
            <v>242917</v>
          </cell>
          <cell r="I415" t="str">
            <v>KK-3</v>
          </cell>
          <cell r="J415" t="str">
            <v>เหนียว</v>
          </cell>
          <cell r="K415">
            <v>1.85</v>
          </cell>
          <cell r="L415">
            <v>6.7666666666666666</v>
          </cell>
          <cell r="M415">
            <v>1.54</v>
          </cell>
          <cell r="N415">
            <v>3.4</v>
          </cell>
          <cell r="O415">
            <v>60</v>
          </cell>
          <cell r="P415">
            <v>91</v>
          </cell>
          <cell r="Q415">
            <v>13059.45945945946</v>
          </cell>
          <cell r="R415">
            <v>1.89</v>
          </cell>
          <cell r="S415">
            <v>3.4</v>
          </cell>
          <cell r="T415">
            <v>88</v>
          </cell>
          <cell r="U415">
            <v>74</v>
          </cell>
          <cell r="V415">
            <v>14010.81081081081</v>
          </cell>
          <cell r="W415">
            <v>1.34</v>
          </cell>
          <cell r="X415">
            <v>2.8</v>
          </cell>
          <cell r="Y415">
            <v>101</v>
          </cell>
          <cell r="Z415">
            <v>59</v>
          </cell>
          <cell r="AA415">
            <v>13837.837837837838</v>
          </cell>
          <cell r="AB415">
            <v>1.5899999999999999</v>
          </cell>
          <cell r="AC415">
            <v>3.1999999999999997</v>
          </cell>
          <cell r="AD415">
            <v>83</v>
          </cell>
          <cell r="AE415">
            <v>74.666666666666671</v>
          </cell>
          <cell r="AF415">
            <v>13636.036036036036</v>
          </cell>
          <cell r="AG415">
            <v>0</v>
          </cell>
          <cell r="AI415">
            <v>1278.1055999999999</v>
          </cell>
          <cell r="AJ415">
            <v>1.4092392345599998</v>
          </cell>
          <cell r="AK415">
            <v>19.216436985855996</v>
          </cell>
          <cell r="AL415">
            <v>114.14563569598462</v>
          </cell>
          <cell r="AM415">
            <v>19.216436985855996</v>
          </cell>
          <cell r="AN415">
            <v>114.14563569598462</v>
          </cell>
          <cell r="AO415">
            <v>23.76</v>
          </cell>
          <cell r="AP415">
            <v>4</v>
          </cell>
          <cell r="AQ415">
            <v>47.52</v>
          </cell>
          <cell r="AR415">
            <v>8</v>
          </cell>
          <cell r="AU415" t="str">
            <v>C</v>
          </cell>
        </row>
        <row r="416">
          <cell r="D416" t="str">
            <v>1907/2</v>
          </cell>
          <cell r="E416" t="str">
            <v>อ้อยตอ 1</v>
          </cell>
          <cell r="F416" t="str">
            <v>อ้อยตอ</v>
          </cell>
          <cell r="G416">
            <v>5.09</v>
          </cell>
          <cell r="H416">
            <v>242915</v>
          </cell>
          <cell r="I416" t="str">
            <v>KK-3</v>
          </cell>
          <cell r="J416" t="str">
            <v>เหนียว</v>
          </cell>
          <cell r="K416">
            <v>1.85</v>
          </cell>
          <cell r="L416">
            <v>6.833333333333333</v>
          </cell>
          <cell r="M416">
            <v>1.37</v>
          </cell>
          <cell r="N416">
            <v>3</v>
          </cell>
          <cell r="O416">
            <v>68</v>
          </cell>
          <cell r="P416">
            <v>74</v>
          </cell>
          <cell r="Q416">
            <v>12281.081081081082</v>
          </cell>
          <cell r="R416">
            <v>1.27</v>
          </cell>
          <cell r="S416">
            <v>2.8</v>
          </cell>
          <cell r="T416">
            <v>56</v>
          </cell>
          <cell r="U416">
            <v>101</v>
          </cell>
          <cell r="V416">
            <v>13578.378378378378</v>
          </cell>
          <cell r="W416">
            <v>1.44</v>
          </cell>
          <cell r="X416">
            <v>2.9</v>
          </cell>
          <cell r="Y416">
            <v>90</v>
          </cell>
          <cell r="Z416">
            <v>78</v>
          </cell>
          <cell r="AA416">
            <v>14529.72972972973</v>
          </cell>
          <cell r="AB416">
            <v>1.36</v>
          </cell>
          <cell r="AC416">
            <v>2.9</v>
          </cell>
          <cell r="AD416">
            <v>71.333333333333329</v>
          </cell>
          <cell r="AE416">
            <v>84.333333333333329</v>
          </cell>
          <cell r="AF416">
            <v>13463.063063063062</v>
          </cell>
          <cell r="AG416">
            <v>0</v>
          </cell>
          <cell r="AI416">
            <v>897.85160000000008</v>
          </cell>
          <cell r="AJ416">
            <v>0.96106035264000012</v>
          </cell>
          <cell r="AK416">
            <v>12.938816135001947</v>
          </cell>
          <cell r="AL416">
            <v>65.858574127159912</v>
          </cell>
          <cell r="AM416">
            <v>12.938816135001947</v>
          </cell>
          <cell r="AN416">
            <v>65.858574127159912</v>
          </cell>
          <cell r="AO416">
            <v>20.36</v>
          </cell>
          <cell r="AP416">
            <v>4</v>
          </cell>
          <cell r="AQ416">
            <v>35.629999999999995</v>
          </cell>
          <cell r="AR416">
            <v>7</v>
          </cell>
          <cell r="AU416" t="str">
            <v>D</v>
          </cell>
        </row>
        <row r="417">
          <cell r="D417">
            <v>1908</v>
          </cell>
          <cell r="E417" t="str">
            <v>อ้อยตอ 1</v>
          </cell>
          <cell r="F417" t="str">
            <v>อ้อยตอ</v>
          </cell>
          <cell r="G417">
            <v>27.59</v>
          </cell>
          <cell r="H417">
            <v>242918</v>
          </cell>
          <cell r="I417" t="str">
            <v>KK-3</v>
          </cell>
          <cell r="J417" t="str">
            <v>เหนียว</v>
          </cell>
          <cell r="K417">
            <v>1.85</v>
          </cell>
          <cell r="L417">
            <v>6.7333333333333334</v>
          </cell>
          <cell r="M417">
            <v>1.32</v>
          </cell>
          <cell r="N417">
            <v>3</v>
          </cell>
          <cell r="O417">
            <v>99</v>
          </cell>
          <cell r="P417">
            <v>84</v>
          </cell>
          <cell r="Q417">
            <v>15827.027027027027</v>
          </cell>
          <cell r="R417">
            <v>1.1499999999999999</v>
          </cell>
          <cell r="S417">
            <v>3</v>
          </cell>
          <cell r="T417">
            <v>78</v>
          </cell>
          <cell r="U417">
            <v>111</v>
          </cell>
          <cell r="V417">
            <v>16345.945945945947</v>
          </cell>
          <cell r="W417">
            <v>0.88</v>
          </cell>
          <cell r="X417">
            <v>3</v>
          </cell>
          <cell r="Y417">
            <v>101</v>
          </cell>
          <cell r="Z417">
            <v>99</v>
          </cell>
          <cell r="AA417">
            <v>17297.297297297297</v>
          </cell>
          <cell r="AB417">
            <v>1.1166666666666665</v>
          </cell>
          <cell r="AC417">
            <v>3</v>
          </cell>
          <cell r="AD417">
            <v>92.666666666666671</v>
          </cell>
          <cell r="AE417">
            <v>98</v>
          </cell>
          <cell r="AF417">
            <v>16490.090090090089</v>
          </cell>
          <cell r="AG417">
            <v>0</v>
          </cell>
          <cell r="AI417">
            <v>788.92499999999984</v>
          </cell>
          <cell r="AJ417">
            <v>0.86986870499999991</v>
          </cell>
          <cell r="AK417">
            <v>14.344213311999997</v>
          </cell>
          <cell r="AL417">
            <v>395.75684527807994</v>
          </cell>
          <cell r="AM417">
            <v>14.344213311999997</v>
          </cell>
          <cell r="AN417">
            <v>395.75684527807994</v>
          </cell>
          <cell r="AO417">
            <v>110.36</v>
          </cell>
          <cell r="AP417">
            <v>4</v>
          </cell>
          <cell r="AQ417">
            <v>275.89999999999998</v>
          </cell>
          <cell r="AR417">
            <v>10</v>
          </cell>
          <cell r="AU417" t="str">
            <v>B</v>
          </cell>
        </row>
        <row r="418">
          <cell r="D418" t="str">
            <v>1908/1</v>
          </cell>
          <cell r="E418" t="str">
            <v>อ้อยตอ 1</v>
          </cell>
          <cell r="F418" t="str">
            <v>อ้อยตอ</v>
          </cell>
          <cell r="G418">
            <v>8.43</v>
          </cell>
          <cell r="H418">
            <v>242915</v>
          </cell>
          <cell r="I418" t="str">
            <v>KK-3</v>
          </cell>
          <cell r="J418" t="str">
            <v>เหนียว</v>
          </cell>
          <cell r="K418">
            <v>1.65</v>
          </cell>
          <cell r="L418">
            <v>6.833333333333333</v>
          </cell>
          <cell r="M418">
            <v>1</v>
          </cell>
          <cell r="N418">
            <v>2.8</v>
          </cell>
          <cell r="O418">
            <v>115</v>
          </cell>
          <cell r="P418">
            <v>105</v>
          </cell>
          <cell r="Q418">
            <v>21333.333333333332</v>
          </cell>
          <cell r="R418">
            <v>0.99</v>
          </cell>
          <cell r="S418">
            <v>2.9</v>
          </cell>
          <cell r="T418">
            <v>98</v>
          </cell>
          <cell r="U418">
            <v>71</v>
          </cell>
          <cell r="V418">
            <v>16387.878787878788</v>
          </cell>
          <cell r="W418">
            <v>1.3</v>
          </cell>
          <cell r="X418">
            <v>3</v>
          </cell>
          <cell r="Y418">
            <v>86</v>
          </cell>
          <cell r="Z418">
            <v>100</v>
          </cell>
          <cell r="AA418">
            <v>18036.363636363636</v>
          </cell>
          <cell r="AB418">
            <v>1.0966666666666667</v>
          </cell>
          <cell r="AC418">
            <v>2.9</v>
          </cell>
          <cell r="AD418">
            <v>99.666666666666671</v>
          </cell>
          <cell r="AE418">
            <v>92</v>
          </cell>
          <cell r="AF418">
            <v>18585.858585858587</v>
          </cell>
          <cell r="AG418">
            <v>0</v>
          </cell>
          <cell r="AI418">
            <v>724.00288333333344</v>
          </cell>
          <cell r="AJ418">
            <v>0.77497268632000005</v>
          </cell>
          <cell r="AK418">
            <v>14.403532755846467</v>
          </cell>
          <cell r="AL418">
            <v>121.42178113178571</v>
          </cell>
          <cell r="AM418">
            <v>14.403532755846467</v>
          </cell>
          <cell r="AN418">
            <v>121.42178113178571</v>
          </cell>
          <cell r="AO418">
            <v>33.72</v>
          </cell>
          <cell r="AP418">
            <v>4</v>
          </cell>
          <cell r="AQ418">
            <v>67.44</v>
          </cell>
          <cell r="AR418">
            <v>8</v>
          </cell>
          <cell r="AU418" t="str">
            <v>C</v>
          </cell>
        </row>
        <row r="419">
          <cell r="D419">
            <v>1909</v>
          </cell>
          <cell r="E419" t="str">
            <v>อ้อยตอ 1</v>
          </cell>
          <cell r="F419" t="str">
            <v>อ้อยตอ</v>
          </cell>
          <cell r="G419">
            <v>20.53</v>
          </cell>
          <cell r="H419">
            <v>242914</v>
          </cell>
          <cell r="I419" t="str">
            <v>KK-3</v>
          </cell>
          <cell r="J419" t="str">
            <v>เหนียว</v>
          </cell>
          <cell r="K419">
            <v>1.85</v>
          </cell>
          <cell r="L419">
            <v>6.8666666666666663</v>
          </cell>
          <cell r="M419">
            <v>1.25</v>
          </cell>
          <cell r="N419">
            <v>3</v>
          </cell>
          <cell r="O419">
            <v>97</v>
          </cell>
          <cell r="P419">
            <v>88</v>
          </cell>
          <cell r="Q419">
            <v>16000</v>
          </cell>
          <cell r="R419">
            <v>1.03</v>
          </cell>
          <cell r="S419">
            <v>3.1</v>
          </cell>
          <cell r="T419">
            <v>70</v>
          </cell>
          <cell r="U419">
            <v>112</v>
          </cell>
          <cell r="V419">
            <v>15740.54054054054</v>
          </cell>
          <cell r="W419">
            <v>1.18</v>
          </cell>
          <cell r="X419">
            <v>2.9</v>
          </cell>
          <cell r="Y419">
            <v>107</v>
          </cell>
          <cell r="Z419">
            <v>96</v>
          </cell>
          <cell r="AA419">
            <v>17556.756756756757</v>
          </cell>
          <cell r="AB419">
            <v>1.1533333333333333</v>
          </cell>
          <cell r="AC419">
            <v>3</v>
          </cell>
          <cell r="AD419">
            <v>91.333333333333329</v>
          </cell>
          <cell r="AE419">
            <v>98.666666666666671</v>
          </cell>
          <cell r="AF419">
            <v>16432.43243243243</v>
          </cell>
          <cell r="AG419">
            <v>0</v>
          </cell>
          <cell r="AI419">
            <v>814.83</v>
          </cell>
          <cell r="AJ419">
            <v>0.85972713300000003</v>
          </cell>
          <cell r="AK419">
            <v>14.12740802335135</v>
          </cell>
          <cell r="AL419">
            <v>290.03568671940326</v>
          </cell>
          <cell r="AM419">
            <v>14.12740802335135</v>
          </cell>
          <cell r="AN419">
            <v>290.03568671940326</v>
          </cell>
          <cell r="AO419">
            <v>82.12</v>
          </cell>
          <cell r="AP419">
            <v>4</v>
          </cell>
          <cell r="AQ419">
            <v>184.77</v>
          </cell>
          <cell r="AR419">
            <v>9</v>
          </cell>
          <cell r="AU419" t="str">
            <v>C</v>
          </cell>
        </row>
        <row r="420">
          <cell r="D420" t="str">
            <v>1909/1</v>
          </cell>
          <cell r="E420" t="str">
            <v>อ้อยตอ 1</v>
          </cell>
          <cell r="F420" t="str">
            <v>อ้อยตอ</v>
          </cell>
          <cell r="G420">
            <v>7.38</v>
          </cell>
          <cell r="H420">
            <v>242920</v>
          </cell>
          <cell r="I420" t="str">
            <v>PK-2</v>
          </cell>
          <cell r="J420" t="str">
            <v>เหนียว</v>
          </cell>
          <cell r="K420">
            <v>1.85</v>
          </cell>
          <cell r="L420">
            <v>6.666666666666667</v>
          </cell>
          <cell r="M420">
            <v>1.1000000000000001</v>
          </cell>
          <cell r="N420">
            <v>2.8</v>
          </cell>
          <cell r="O420">
            <v>48</v>
          </cell>
          <cell r="P420">
            <v>61</v>
          </cell>
          <cell r="Q420">
            <v>9427.0270270270266</v>
          </cell>
          <cell r="R420">
            <v>1.03</v>
          </cell>
          <cell r="S420">
            <v>2.8</v>
          </cell>
          <cell r="T420">
            <v>71</v>
          </cell>
          <cell r="U420">
            <v>58</v>
          </cell>
          <cell r="V420">
            <v>11156.756756756757</v>
          </cell>
          <cell r="W420">
            <v>0.85</v>
          </cell>
          <cell r="X420">
            <v>2.6</v>
          </cell>
          <cell r="Y420">
            <v>50</v>
          </cell>
          <cell r="Z420">
            <v>62</v>
          </cell>
          <cell r="AA420">
            <v>9686.4864864864867</v>
          </cell>
          <cell r="AB420">
            <v>0.99333333333333329</v>
          </cell>
          <cell r="AC420">
            <v>2.7333333333333329</v>
          </cell>
          <cell r="AD420">
            <v>56.333333333333336</v>
          </cell>
          <cell r="AE420">
            <v>60.333333333333336</v>
          </cell>
          <cell r="AF420">
            <v>10090.090090090091</v>
          </cell>
          <cell r="AG420">
            <v>0</v>
          </cell>
          <cell r="AI420">
            <v>582.57234074074063</v>
          </cell>
          <cell r="AJ420">
            <v>0.62358543352888873</v>
          </cell>
          <cell r="AK420">
            <v>6.2920332031743724</v>
          </cell>
          <cell r="AL420">
            <v>46.435205039426869</v>
          </cell>
          <cell r="AM420">
            <v>6.2920332031743724</v>
          </cell>
          <cell r="AN420">
            <v>46.435205039426869</v>
          </cell>
          <cell r="AO420">
            <v>29.52</v>
          </cell>
          <cell r="AP420">
            <v>4</v>
          </cell>
          <cell r="AQ420">
            <v>66.42</v>
          </cell>
          <cell r="AR420">
            <v>9</v>
          </cell>
          <cell r="AU420" t="str">
            <v>C</v>
          </cell>
        </row>
        <row r="421">
          <cell r="D421">
            <v>1910</v>
          </cell>
          <cell r="E421" t="str">
            <v>อ้อยตอ 1</v>
          </cell>
          <cell r="F421" t="str">
            <v>อ้อยตอ</v>
          </cell>
          <cell r="G421">
            <v>17.11</v>
          </cell>
          <cell r="H421">
            <v>242920</v>
          </cell>
          <cell r="I421" t="str">
            <v>KK-3</v>
          </cell>
          <cell r="J421" t="str">
            <v>เหนียว</v>
          </cell>
          <cell r="K421">
            <v>1.85</v>
          </cell>
          <cell r="L421">
            <v>6.666666666666667</v>
          </cell>
          <cell r="M421">
            <v>1.49</v>
          </cell>
          <cell r="N421">
            <v>3</v>
          </cell>
          <cell r="O421">
            <v>98</v>
          </cell>
          <cell r="P421">
            <v>107</v>
          </cell>
          <cell r="Q421">
            <v>17729.72972972973</v>
          </cell>
          <cell r="R421">
            <v>1.25</v>
          </cell>
          <cell r="S421">
            <v>3.2</v>
          </cell>
          <cell r="T421">
            <v>120</v>
          </cell>
          <cell r="U421">
            <v>78</v>
          </cell>
          <cell r="V421">
            <v>17124.324324324323</v>
          </cell>
          <cell r="W421">
            <v>0.95</v>
          </cell>
          <cell r="X421">
            <v>2.8</v>
          </cell>
          <cell r="Y421">
            <v>96</v>
          </cell>
          <cell r="Z421">
            <v>68</v>
          </cell>
          <cell r="AA421">
            <v>14183.783783783783</v>
          </cell>
          <cell r="AB421">
            <v>1.2300000000000002</v>
          </cell>
          <cell r="AC421">
            <v>3</v>
          </cell>
          <cell r="AD421">
            <v>104.66666666666667</v>
          </cell>
          <cell r="AE421">
            <v>84.333333333333329</v>
          </cell>
          <cell r="AF421">
            <v>16345.945945945947</v>
          </cell>
          <cell r="AG421">
            <v>0</v>
          </cell>
          <cell r="AI421">
            <v>868.99500000000012</v>
          </cell>
          <cell r="AJ421">
            <v>0.91687662450000007</v>
          </cell>
          <cell r="AK421">
            <v>14.98721574317838</v>
          </cell>
          <cell r="AL421">
            <v>256.43126136578206</v>
          </cell>
          <cell r="AM421">
            <v>14.98721574317838</v>
          </cell>
          <cell r="AN421">
            <v>256.43126136578206</v>
          </cell>
          <cell r="AO421">
            <v>85.55</v>
          </cell>
          <cell r="AP421">
            <v>5</v>
          </cell>
          <cell r="AQ421">
            <v>153.99</v>
          </cell>
          <cell r="AR421">
            <v>9</v>
          </cell>
          <cell r="AU421" t="str">
            <v>C</v>
          </cell>
        </row>
        <row r="422">
          <cell r="D422">
            <v>1913</v>
          </cell>
          <cell r="E422" t="str">
            <v>อ้อยตอ 1</v>
          </cell>
          <cell r="F422" t="str">
            <v>อ้อยตอ</v>
          </cell>
          <cell r="G422">
            <v>33.33</v>
          </cell>
          <cell r="H422">
            <v>242922</v>
          </cell>
          <cell r="I422" t="str">
            <v>KK-3</v>
          </cell>
          <cell r="J422" t="str">
            <v>เหนียว</v>
          </cell>
          <cell r="K422">
            <v>1.85</v>
          </cell>
          <cell r="L422">
            <v>6.6</v>
          </cell>
          <cell r="M422">
            <v>1</v>
          </cell>
          <cell r="N422">
            <v>2.6</v>
          </cell>
          <cell r="O422">
            <v>61</v>
          </cell>
          <cell r="P422">
            <v>90</v>
          </cell>
          <cell r="Q422">
            <v>13059.45945945946</v>
          </cell>
          <cell r="R422">
            <v>0.74</v>
          </cell>
          <cell r="S422">
            <v>3</v>
          </cell>
          <cell r="T422">
            <v>73</v>
          </cell>
          <cell r="U422">
            <v>71</v>
          </cell>
          <cell r="V422">
            <v>12454.054054054053</v>
          </cell>
          <cell r="W422">
            <v>0.91</v>
          </cell>
          <cell r="X422">
            <v>2.9</v>
          </cell>
          <cell r="Y422">
            <v>61</v>
          </cell>
          <cell r="Z422">
            <v>75</v>
          </cell>
          <cell r="AA422">
            <v>11762.162162162162</v>
          </cell>
          <cell r="AB422">
            <v>0.8833333333333333</v>
          </cell>
          <cell r="AC422">
            <v>2.8333333333333335</v>
          </cell>
          <cell r="AD422">
            <v>65</v>
          </cell>
          <cell r="AE422">
            <v>78.666666666666671</v>
          </cell>
          <cell r="AF422">
            <v>12425.225225225224</v>
          </cell>
          <cell r="AG422">
            <v>0</v>
          </cell>
          <cell r="AI422">
            <v>556.65949074074081</v>
          </cell>
          <cell r="AJ422">
            <v>0.58733142868055566</v>
          </cell>
          <cell r="AK422">
            <v>7.2977252832092097</v>
          </cell>
          <cell r="AL422">
            <v>243.23318368936293</v>
          </cell>
          <cell r="AM422">
            <v>7.2977252832092097</v>
          </cell>
          <cell r="AN422">
            <v>243.23318368936293</v>
          </cell>
          <cell r="AO422">
            <v>133.32</v>
          </cell>
          <cell r="AP422">
            <v>4</v>
          </cell>
          <cell r="AQ422">
            <v>233.31</v>
          </cell>
          <cell r="AR422">
            <v>7</v>
          </cell>
          <cell r="AU422" t="str">
            <v>D</v>
          </cell>
        </row>
        <row r="423">
          <cell r="D423" t="str">
            <v>1913/2</v>
          </cell>
          <cell r="E423" t="str">
            <v>อ้อยตอ 2</v>
          </cell>
          <cell r="F423" t="str">
            <v>อ้อยตอ</v>
          </cell>
          <cell r="G423">
            <v>9.65</v>
          </cell>
          <cell r="H423">
            <v>242923</v>
          </cell>
          <cell r="I423" t="str">
            <v>KK-3</v>
          </cell>
          <cell r="J423" t="str">
            <v>เหนียว</v>
          </cell>
          <cell r="K423">
            <v>1.85</v>
          </cell>
          <cell r="L423">
            <v>6.5666666666666664</v>
          </cell>
          <cell r="M423">
            <v>1</v>
          </cell>
          <cell r="N423">
            <v>3.2</v>
          </cell>
          <cell r="O423">
            <v>79</v>
          </cell>
          <cell r="P423">
            <v>37</v>
          </cell>
          <cell r="Q423">
            <v>10032.432432432432</v>
          </cell>
          <cell r="R423">
            <v>1</v>
          </cell>
          <cell r="S423">
            <v>2.9</v>
          </cell>
          <cell r="T423">
            <v>56</v>
          </cell>
          <cell r="U423">
            <v>86</v>
          </cell>
          <cell r="V423">
            <v>12281.081081081082</v>
          </cell>
          <cell r="W423">
            <v>1</v>
          </cell>
          <cell r="X423">
            <v>2.9</v>
          </cell>
          <cell r="Y423">
            <v>44</v>
          </cell>
          <cell r="Z423">
            <v>62</v>
          </cell>
          <cell r="AA423">
            <v>9167.5675675675684</v>
          </cell>
          <cell r="AB423">
            <v>1</v>
          </cell>
          <cell r="AC423">
            <v>3</v>
          </cell>
          <cell r="AD423">
            <v>59.666666666666664</v>
          </cell>
          <cell r="AE423">
            <v>61.666666666666664</v>
          </cell>
          <cell r="AF423">
            <v>10493.693693693693</v>
          </cell>
          <cell r="AG423">
            <v>0</v>
          </cell>
          <cell r="AI423">
            <v>706.5</v>
          </cell>
          <cell r="AJ423">
            <v>0.75623760000000007</v>
          </cell>
          <cell r="AK423">
            <v>7.9357257340540537</v>
          </cell>
          <cell r="AL423">
            <v>76.579753333621625</v>
          </cell>
          <cell r="AM423">
            <v>7.9357257340540537</v>
          </cell>
          <cell r="AN423">
            <v>76.579753333621625</v>
          </cell>
          <cell r="AO423">
            <v>33.774999999999999</v>
          </cell>
          <cell r="AP423">
            <v>3.5</v>
          </cell>
          <cell r="AQ423">
            <v>67.55</v>
          </cell>
          <cell r="AR423">
            <v>7</v>
          </cell>
          <cell r="AU423" t="str">
            <v>D</v>
          </cell>
        </row>
        <row r="424">
          <cell r="D424">
            <v>1914</v>
          </cell>
          <cell r="E424" t="str">
            <v>อ้อยตอ 2</v>
          </cell>
          <cell r="F424" t="str">
            <v>อ้อยตอ</v>
          </cell>
          <cell r="G424">
            <v>19.7</v>
          </cell>
          <cell r="H424">
            <v>242923</v>
          </cell>
          <cell r="I424" t="str">
            <v>KK-3</v>
          </cell>
          <cell r="J424" t="str">
            <v>เหนียว</v>
          </cell>
          <cell r="K424">
            <v>1.65</v>
          </cell>
          <cell r="L424">
            <v>6.5666666666666664</v>
          </cell>
          <cell r="M424">
            <v>0.86</v>
          </cell>
          <cell r="N424">
            <v>2.8</v>
          </cell>
          <cell r="O424">
            <v>58</v>
          </cell>
          <cell r="P424">
            <v>58</v>
          </cell>
          <cell r="Q424">
            <v>11248.484848484848</v>
          </cell>
          <cell r="R424">
            <v>0.66</v>
          </cell>
          <cell r="S424">
            <v>3</v>
          </cell>
          <cell r="T424">
            <v>49</v>
          </cell>
          <cell r="U424">
            <v>50</v>
          </cell>
          <cell r="V424">
            <v>9600</v>
          </cell>
          <cell r="W424">
            <v>0.78</v>
          </cell>
          <cell r="X424">
            <v>2.7</v>
          </cell>
          <cell r="Y424">
            <v>64</v>
          </cell>
          <cell r="Z424">
            <v>70</v>
          </cell>
          <cell r="AA424">
            <v>12993.939393939394</v>
          </cell>
          <cell r="AB424">
            <v>0.76666666666666661</v>
          </cell>
          <cell r="AC424">
            <v>2.8333333333333335</v>
          </cell>
          <cell r="AD424">
            <v>57</v>
          </cell>
          <cell r="AE424">
            <v>59.333333333333336</v>
          </cell>
          <cell r="AF424">
            <v>11280.808080808079</v>
          </cell>
          <cell r="AG424">
            <v>0</v>
          </cell>
          <cell r="AI424">
            <v>483.1384259259259</v>
          </cell>
          <cell r="AJ424">
            <v>0.50975935319444432</v>
          </cell>
          <cell r="AK424">
            <v>5.7504974307833869</v>
          </cell>
          <cell r="AL424">
            <v>113.28479938643272</v>
          </cell>
          <cell r="AM424">
            <v>5.7504974307833869</v>
          </cell>
          <cell r="AN424">
            <v>113.28479938643272</v>
          </cell>
          <cell r="AO424">
            <v>68.95</v>
          </cell>
          <cell r="AP424">
            <v>3.5</v>
          </cell>
          <cell r="AQ424">
            <v>137.9</v>
          </cell>
          <cell r="AR424">
            <v>7</v>
          </cell>
          <cell r="AU424" t="str">
            <v>D</v>
          </cell>
        </row>
        <row r="425">
          <cell r="D425">
            <v>1915</v>
          </cell>
          <cell r="E425" t="str">
            <v>อ้อยตอ 3</v>
          </cell>
          <cell r="F425" t="str">
            <v>อ้อยตอ</v>
          </cell>
          <cell r="G425">
            <v>56.14</v>
          </cell>
          <cell r="H425">
            <v>242928</v>
          </cell>
          <cell r="I425" t="str">
            <v>KK-3</v>
          </cell>
          <cell r="J425" t="str">
            <v>เหนียว</v>
          </cell>
          <cell r="K425">
            <v>1.85</v>
          </cell>
          <cell r="L425">
            <v>6.4</v>
          </cell>
          <cell r="M425">
            <v>1</v>
          </cell>
          <cell r="N425">
            <v>3.1</v>
          </cell>
          <cell r="O425">
            <v>88</v>
          </cell>
          <cell r="P425">
            <v>65</v>
          </cell>
          <cell r="Q425">
            <v>13232.432432432432</v>
          </cell>
          <cell r="R425">
            <v>1.1599999999999999</v>
          </cell>
          <cell r="S425">
            <v>3.1</v>
          </cell>
          <cell r="T425">
            <v>75</v>
          </cell>
          <cell r="U425">
            <v>72</v>
          </cell>
          <cell r="V425">
            <v>12713.513513513513</v>
          </cell>
          <cell r="W425">
            <v>1.21</v>
          </cell>
          <cell r="X425">
            <v>2.4</v>
          </cell>
          <cell r="Y425">
            <v>42</v>
          </cell>
          <cell r="Z425">
            <v>68</v>
          </cell>
          <cell r="AA425">
            <v>9513.5135135135133</v>
          </cell>
          <cell r="AB425">
            <v>1.1233333333333333</v>
          </cell>
          <cell r="AC425">
            <v>2.8666666666666667</v>
          </cell>
          <cell r="AD425">
            <v>68.333333333333329</v>
          </cell>
          <cell r="AE425">
            <v>68.333333333333329</v>
          </cell>
          <cell r="AF425">
            <v>11819.819819819821</v>
          </cell>
          <cell r="AG425">
            <v>0</v>
          </cell>
          <cell r="AI425">
            <v>724.65734074074078</v>
          </cell>
          <cell r="AJ425">
            <v>0.77567321752888896</v>
          </cell>
          <cell r="AK425">
            <v>9.1683176702513727</v>
          </cell>
          <cell r="AL425">
            <v>514.70935400791211</v>
          </cell>
          <cell r="AM425">
            <v>9.1683176702513727</v>
          </cell>
          <cell r="AN425">
            <v>514.70935400791211</v>
          </cell>
          <cell r="AO425">
            <v>224.56</v>
          </cell>
          <cell r="AP425">
            <v>4</v>
          </cell>
          <cell r="AQ425">
            <v>505.26</v>
          </cell>
          <cell r="AR425">
            <v>9</v>
          </cell>
          <cell r="AU425" t="str">
            <v>C</v>
          </cell>
        </row>
        <row r="426">
          <cell r="D426">
            <v>1916</v>
          </cell>
          <cell r="E426" t="str">
            <v>อ้อยตอ 1</v>
          </cell>
          <cell r="F426" t="str">
            <v>อ้อยตอ</v>
          </cell>
          <cell r="G426">
            <v>105.16</v>
          </cell>
          <cell r="H426">
            <v>242961</v>
          </cell>
          <cell r="I426" t="str">
            <v>KK-3</v>
          </cell>
          <cell r="J426" t="str">
            <v>เหนียว</v>
          </cell>
          <cell r="K426">
            <v>1.85</v>
          </cell>
          <cell r="L426">
            <v>5.3</v>
          </cell>
          <cell r="M426">
            <v>0.61</v>
          </cell>
          <cell r="N426">
            <v>2.9</v>
          </cell>
          <cell r="O426">
            <v>60</v>
          </cell>
          <cell r="P426">
            <v>74</v>
          </cell>
          <cell r="Q426">
            <v>11589.18918918919</v>
          </cell>
          <cell r="R426">
            <v>0.84</v>
          </cell>
          <cell r="S426">
            <v>3.2</v>
          </cell>
          <cell r="T426">
            <v>86</v>
          </cell>
          <cell r="U426">
            <v>57</v>
          </cell>
          <cell r="V426">
            <v>12367.567567567568</v>
          </cell>
          <cell r="W426">
            <v>0.93</v>
          </cell>
          <cell r="X426">
            <v>3.1</v>
          </cell>
          <cell r="Y426">
            <v>69</v>
          </cell>
          <cell r="Z426">
            <v>90</v>
          </cell>
          <cell r="AA426">
            <v>13751.351351351352</v>
          </cell>
          <cell r="AB426">
            <v>0.79333333333333333</v>
          </cell>
          <cell r="AC426">
            <v>3.0666666666666664</v>
          </cell>
          <cell r="AD426">
            <v>71.666666666666671</v>
          </cell>
          <cell r="AE426">
            <v>73.666666666666671</v>
          </cell>
          <cell r="AF426">
            <v>12569.369369369371</v>
          </cell>
          <cell r="AG426">
            <v>0</v>
          </cell>
          <cell r="AI426">
            <v>585.67745185185174</v>
          </cell>
          <cell r="AJ426">
            <v>0.64576795841185175</v>
          </cell>
          <cell r="AK426">
            <v>8.116895996182123</v>
          </cell>
          <cell r="AL426">
            <v>853.57278295851199</v>
          </cell>
          <cell r="AM426">
            <v>8.116895996182123</v>
          </cell>
          <cell r="AN426">
            <v>853.57278295851199</v>
          </cell>
          <cell r="AO426">
            <v>368.06</v>
          </cell>
          <cell r="AP426">
            <v>3.5</v>
          </cell>
          <cell r="AQ426">
            <v>1051.5999999999999</v>
          </cell>
          <cell r="AR426">
            <v>10</v>
          </cell>
          <cell r="AU426" t="str">
            <v>B</v>
          </cell>
        </row>
        <row r="427">
          <cell r="G427">
            <v>197.41</v>
          </cell>
          <cell r="M427">
            <v>1.2684486873508345</v>
          </cell>
          <cell r="N427">
            <v>2.8769617224880366</v>
          </cell>
          <cell r="O427">
            <v>58.997613365155132</v>
          </cell>
          <cell r="P427">
            <v>57.959427207637233</v>
          </cell>
          <cell r="Q427">
            <v>10347.18519778185</v>
          </cell>
          <cell r="R427">
            <v>1.2906682577565629</v>
          </cell>
          <cell r="S427">
            <v>2.8581622911694482</v>
          </cell>
          <cell r="T427">
            <v>58.245823389021481</v>
          </cell>
          <cell r="U427">
            <v>58.109785202863961</v>
          </cell>
          <cell r="V427">
            <v>10288.864520845424</v>
          </cell>
          <cell r="W427">
            <v>1.2633174224343677</v>
          </cell>
          <cell r="X427">
            <v>2.8472792362768491</v>
          </cell>
          <cell r="Y427">
            <v>57.41288782816229</v>
          </cell>
          <cell r="Z427">
            <v>57.250596658711217</v>
          </cell>
          <cell r="AA427">
            <v>10152.576529664837</v>
          </cell>
          <cell r="AB427">
            <v>1.2741447891805888</v>
          </cell>
          <cell r="AC427">
            <v>2.8585123309466973</v>
          </cell>
          <cell r="AD427">
            <v>58.218774860779583</v>
          </cell>
          <cell r="AE427">
            <v>57.773269689737482</v>
          </cell>
          <cell r="AF427">
            <v>9115.2971152971149</v>
          </cell>
          <cell r="AG427">
            <v>38.670786687604483</v>
          </cell>
          <cell r="AH427">
            <v>76.34</v>
          </cell>
          <cell r="AI427">
            <v>813.29440432098761</v>
          </cell>
          <cell r="AJ427">
            <v>0.87055033038518526</v>
          </cell>
          <cell r="AK427">
            <v>7.9353249152810292</v>
          </cell>
          <cell r="AL427">
            <v>1630.4200826509109</v>
          </cell>
          <cell r="AM427">
            <v>4.8666723443243711</v>
          </cell>
          <cell r="AN427">
            <v>1630.4200826509109</v>
          </cell>
          <cell r="AO427">
            <v>1072.92</v>
          </cell>
          <cell r="AP427">
            <v>5.4349830302416295</v>
          </cell>
          <cell r="AQ427">
            <v>2042.7</v>
          </cell>
          <cell r="AR427">
            <v>10.347500126639988</v>
          </cell>
        </row>
        <row r="430">
          <cell r="G430">
            <v>197.41</v>
          </cell>
          <cell r="AQ430">
            <v>0</v>
          </cell>
          <cell r="AR430">
            <v>0</v>
          </cell>
        </row>
        <row r="431">
          <cell r="G431">
            <v>5.9222999999999999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"/>
      <sheetName val="สรุปพื้นที่แยกให้น้ำ "/>
      <sheetName val="Sheet2"/>
      <sheetName val="สรุปเป้าหมาย สนง."/>
      <sheetName val="เทียบประเมิน"/>
      <sheetName val="แผนรถตัดคนตัด"/>
      <sheetName val="สรุปรายไร่ (ก.ค.)"/>
      <sheetName val="ประเมิน หน.ไร่(ส.ค.)"/>
      <sheetName val="Sheet10"/>
      <sheetName val="Sheet1"/>
      <sheetName val="Sheet3"/>
      <sheetName val="รายแปลง6566 (พื้นที่อ้อย)"/>
      <sheetName val="สรุปแยกประเภทอ้อย"/>
      <sheetName val="แผนงานกิจกรรม AE (2)"/>
      <sheetName val="Sheet8"/>
      <sheetName val="Sheet6"/>
      <sheetName val="วิเคราะห์ดิน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 t="str">
            <v>กระทุ่ม 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KN-Benjamink\Downloads\&#3611;&#3637;6566%20&#3585;&#3634;&#3619;&#3623;&#3633;&#3604;&#3629;&#3657;&#3629;&#3618;&#3649;&#3621;&#3632;&#3594;&#3633;&#3656;&#3591;&#3609;&#3657;&#3635;&#3627;&#3609;&#3633;&#3585;%20(Corpcut)%20&#3648;&#3604;&#3639;&#3629;&#3609;%20&#3614;.&#3618;.%206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awan Neampan" refreshedDate="43679.38567048611" createdVersion="1" refreshedVersion="4" recordCount="432" upgradeOnRefresh="1" xr:uid="{00000000-000A-0000-FFFF-FFFF06000000}">
  <cacheSource type="worksheet">
    <worksheetSource ref="A5:AJ426" sheet="รายละเอียดรายแปลง" r:id="rId2"/>
  </cacheSource>
  <cacheFields count="32">
    <cacheField name="Zone" numFmtId="0">
      <sharedItems containsSemiMixedTypes="0" containsString="0" containsNumber="1" containsInteger="1" minValue="1" maxValue="4"/>
    </cacheField>
    <cacheField name="ไร่ (โซน)" numFmtId="0">
      <sharedItems count="21">
        <s v="กระทุ่ม 1"/>
        <s v="กระทุ่ม 2"/>
        <s v="หนองขอน"/>
        <s v="สระบัวก่ำ"/>
        <s v="ดงเชือก "/>
        <s v="หนองหูช้าง"/>
        <s v="เขาแหลม "/>
        <s v="เขาประทุน"/>
        <s v="หนองยายเงิน"/>
        <s v="หนองจอก"/>
        <s v="ทัพผึ้ง "/>
        <s v="ทัพหลวง"/>
        <s v="หนองขาม"/>
        <s v="รุ่งนภา "/>
        <s v="หนองแก "/>
        <s v="บ้านไร่ "/>
        <s v="หนองกระทิง "/>
        <s v="หนองมะค่า "/>
        <s v="หนองปรือ"/>
        <s v="ลำอีซู "/>
        <s v="ทุ่งโป่ง "/>
      </sharedItems>
    </cacheField>
    <cacheField name="ลำดับ" numFmtId="0">
      <sharedItems containsSemiMixedTypes="0" containsString="0" containsNumber="1" containsInteger="1" minValue="1" maxValue="462"/>
    </cacheField>
    <cacheField name="รหัสแปลง" numFmtId="0">
      <sharedItems containsMixedTypes="1" containsNumber="1" containsInteger="1" minValue="115" maxValue="8121031"/>
    </cacheField>
    <cacheField name="ประเภทอ้อย" numFmtId="0">
      <sharedItems count="3">
        <s v="อ้อยตอ"/>
        <s v="อ้อยน้ำราด"/>
        <s v="อ้อยปลายฝน"/>
      </sharedItems>
    </cacheField>
    <cacheField name="ไว้ตอต่อ" numFmtId="0">
      <sharedItems/>
    </cacheField>
    <cacheField name="ประเภทอ้อย2" numFmtId="0">
      <sharedItems/>
    </cacheField>
    <cacheField name="พท.อ้อย" numFmtId="0">
      <sharedItems containsSemiMixedTypes="0" containsString="0" containsNumber="1" minValue="2.95" maxValue="148.62"/>
    </cacheField>
    <cacheField name="ว/ด/ป ปลูก-ตัด" numFmtId="0">
      <sharedItems containsSemiMixedTypes="0" containsNonDate="0" containsDate="1" containsString="0" minDate="2561-10-16T00:00:00" maxDate="2562-03-19T00:00:00"/>
    </cacheField>
    <cacheField name="วันที่ปัจจุบัน" numFmtId="0">
      <sharedItems containsSemiMixedTypes="0" containsNonDate="0" containsDate="1" containsString="0" minDate="2562-06-16T00:00:00" maxDate="2562-06-17T00:00:00"/>
    </cacheField>
    <cacheField name="ระยะ_x000a_ร่อง" numFmtId="0">
      <sharedItems containsSemiMixedTypes="0" containsString="0" containsNumber="1" minValue="1.65" maxValue="1.85"/>
    </cacheField>
    <cacheField name="อายุ_x000a_อ้อย" numFmtId="0">
      <sharedItems containsSemiMixedTypes="0" containsString="0" containsNumber="1" minValue="3" maxValue="8.1"/>
    </cacheField>
    <cacheField name="ความสูงเฉลี่ย(ม.)" numFmtId="0">
      <sharedItems containsString="0" containsBlank="1" containsNumber="1" minValue="0.2" maxValue="2"/>
    </cacheField>
    <cacheField name="ขนาดลำ" numFmtId="0">
      <sharedItems containsString="0" containsBlank="1" containsNumber="1" minValue="0.2" maxValue="4.0999999999999996"/>
    </cacheField>
    <cacheField name="แถวที่ 1" numFmtId="0">
      <sharedItems containsString="0" containsBlank="1" containsNumber="1" minValue="0.5" maxValue="155"/>
    </cacheField>
    <cacheField name="แถวที่ 2" numFmtId="0">
      <sharedItems containsString="0" containsBlank="1" containsNumber="1" minValue="0.51" maxValue="165"/>
    </cacheField>
    <cacheField name="จำนวนลำ/ไร่" numFmtId="0">
      <sharedItems containsSemiMixedTypes="0" containsString="0" containsNumber="1" minValue="0" maxValue="27243.243243243243"/>
    </cacheField>
    <cacheField name="ความสูงเฉลี่ย(ม.)2" numFmtId="0">
      <sharedItems containsString="0" containsBlank="1" containsNumber="1" minValue="0.2" maxValue="2"/>
    </cacheField>
    <cacheField name="ขนาดลำ2" numFmtId="0">
      <sharedItems containsString="0" containsBlank="1" containsNumber="1" minValue="1.2" maxValue="4.0999999999999996"/>
    </cacheField>
    <cacheField name="แถวที่ 12" numFmtId="0">
      <sharedItems containsString="0" containsBlank="1" containsNumber="1" containsInteger="1" minValue="1" maxValue="142"/>
    </cacheField>
    <cacheField name="แถวที่ 22" numFmtId="0">
      <sharedItems containsString="0" containsBlank="1" containsNumber="1" containsInteger="1" minValue="6" maxValue="151"/>
    </cacheField>
    <cacheField name="จำนวนลำ/ไร่2" numFmtId="0">
      <sharedItems containsSemiMixedTypes="0" containsString="0" containsNumber="1" minValue="0" maxValue="25340.54054054054"/>
    </cacheField>
    <cacheField name="ความสูงเฉลี่ย(ม.)3" numFmtId="0">
      <sharedItems containsString="0" containsBlank="1" containsNumber="1" minValue="0.2" maxValue="2.2000000000000002"/>
    </cacheField>
    <cacheField name="ขนาดลำ3" numFmtId="0">
      <sharedItems containsString="0" containsBlank="1" containsNumber="1" minValue="1.5" maxValue="3.9"/>
    </cacheField>
    <cacheField name="แถวที่ 13" numFmtId="0">
      <sharedItems containsString="0" containsBlank="1" containsNumber="1" containsInteger="1" minValue="5" maxValue="161"/>
    </cacheField>
    <cacheField name="แถวที่ 23" numFmtId="0">
      <sharedItems containsString="0" containsBlank="1" containsNumber="1" containsInteger="1" minValue="9" maxValue="185"/>
    </cacheField>
    <cacheField name="จำนวนลำ/ไร่3" numFmtId="0">
      <sharedItems containsSemiMixedTypes="0" containsString="0" containsNumber="1" minValue="0" maxValue="29924.324324324323"/>
    </cacheField>
    <cacheField name="ความสูงเฉลี่ย(ม.)4" numFmtId="0">
      <sharedItems containsString="0" containsBlank="1" containsNumber="1" minValue="0" maxValue="1.9333333333333336"/>
    </cacheField>
    <cacheField name="ขนาดลำ4" numFmtId="0">
      <sharedItems containsString="0" containsBlank="1" containsNumber="1" minValue="0" maxValue="3.7666666666666662"/>
    </cacheField>
    <cacheField name="แถวที่ 14" numFmtId="0">
      <sharedItems containsString="0" containsBlank="1" containsNumber="1" minValue="15" maxValue="141.66666666666666"/>
    </cacheField>
    <cacheField name="แถวที่ 24" numFmtId="0">
      <sharedItems containsString="0" containsBlank="1" containsNumber="1" minValue="16" maxValue="141.33333333333334"/>
    </cacheField>
    <cacheField name="จำนวนลำ/ไร่4" numFmtId="0">
      <sharedItems containsSemiMixedTypes="0" containsString="0" containsNumber="1" minValue="0" maxValue="24475.675675675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n v="1"/>
    <x v="0"/>
    <n v="1"/>
    <n v="601"/>
    <x v="0"/>
    <s v="อ้อยตอ 2"/>
    <s v="อ้อยตอ"/>
    <n v="25.29"/>
    <d v="2562-01-22T00:00:00"/>
    <d v="2562-06-16T00:00:00"/>
    <n v="1.85"/>
    <n v="4.833333333333333"/>
    <m/>
    <m/>
    <m/>
    <m/>
    <n v="0"/>
    <m/>
    <m/>
    <m/>
    <m/>
    <n v="0"/>
    <m/>
    <m/>
    <m/>
    <m/>
    <n v="0"/>
    <m/>
    <m/>
    <m/>
    <m/>
    <n v="0"/>
  </r>
  <r>
    <n v="1"/>
    <x v="0"/>
    <n v="2"/>
    <n v="604"/>
    <x v="0"/>
    <s v="อ้อยตอ 2"/>
    <s v="อ้อยตอ"/>
    <n v="11.75"/>
    <d v="2562-01-22T00:00:00"/>
    <d v="2562-06-16T00:00:00"/>
    <n v="1.85"/>
    <n v="4.833333333333333"/>
    <m/>
    <m/>
    <m/>
    <m/>
    <n v="0"/>
    <m/>
    <m/>
    <m/>
    <m/>
    <n v="0"/>
    <m/>
    <m/>
    <m/>
    <m/>
    <n v="0"/>
    <m/>
    <m/>
    <m/>
    <m/>
    <n v="0"/>
  </r>
  <r>
    <n v="1"/>
    <x v="0"/>
    <n v="3"/>
    <n v="605"/>
    <x v="0"/>
    <s v="อ้อยตอ 2"/>
    <s v="อ้อยตอ"/>
    <n v="15.6"/>
    <d v="2562-01-21T00:00:00"/>
    <d v="2562-06-16T00:00:00"/>
    <n v="1.85"/>
    <n v="4.8666666666666663"/>
    <m/>
    <m/>
    <m/>
    <m/>
    <n v="0"/>
    <m/>
    <m/>
    <m/>
    <m/>
    <n v="0"/>
    <m/>
    <m/>
    <m/>
    <m/>
    <n v="0"/>
    <m/>
    <m/>
    <m/>
    <m/>
    <n v="0"/>
  </r>
  <r>
    <n v="1"/>
    <x v="0"/>
    <n v="4"/>
    <n v="606"/>
    <x v="0"/>
    <s v="อ้อยตอ 2"/>
    <s v="อ้อยตอ"/>
    <n v="11.19"/>
    <d v="2562-01-21T00:00:00"/>
    <d v="2562-06-16T00:00:00"/>
    <n v="1.85"/>
    <n v="4.8666666666666663"/>
    <m/>
    <m/>
    <m/>
    <m/>
    <n v="0"/>
    <m/>
    <m/>
    <m/>
    <m/>
    <n v="0"/>
    <m/>
    <m/>
    <m/>
    <m/>
    <n v="0"/>
    <m/>
    <m/>
    <m/>
    <m/>
    <n v="0"/>
  </r>
  <r>
    <n v="1"/>
    <x v="0"/>
    <n v="6"/>
    <n v="612"/>
    <x v="1"/>
    <s v="อ้อยน้ำราด"/>
    <s v="อ้อยน้ำราด"/>
    <n v="14.15"/>
    <d v="2562-02-27T00:00:00"/>
    <d v="2562-06-16T00:00:00"/>
    <n v="1.85"/>
    <n v="3.6333333333333333"/>
    <m/>
    <m/>
    <n v="83"/>
    <n v="64"/>
    <n v="12713.513513513513"/>
    <m/>
    <m/>
    <n v="96"/>
    <n v="54"/>
    <n v="12972.972972972973"/>
    <m/>
    <m/>
    <n v="45"/>
    <n v="79"/>
    <n v="10724.324324324325"/>
    <n v="0"/>
    <n v="0"/>
    <n v="74.666666666666671"/>
    <n v="65.666666666666671"/>
    <n v="12136.936936936938"/>
  </r>
  <r>
    <n v="1"/>
    <x v="0"/>
    <n v="7"/>
    <n v="613"/>
    <x v="1"/>
    <s v="อ้อยน้ำราด"/>
    <s v="อ้อยน้ำราด"/>
    <n v="29.67"/>
    <d v="2562-03-03T00:00:00"/>
    <d v="2562-06-16T00:00:00"/>
    <n v="1.85"/>
    <n v="3.5"/>
    <m/>
    <m/>
    <n v="57"/>
    <n v="81"/>
    <n v="11935.135135135135"/>
    <m/>
    <m/>
    <n v="82"/>
    <n v="74"/>
    <n v="13491.891891891892"/>
    <m/>
    <m/>
    <n v="72"/>
    <n v="38"/>
    <n v="9513.5135135135133"/>
    <n v="0"/>
    <n v="0"/>
    <n v="70.333333333333329"/>
    <n v="64.333333333333329"/>
    <n v="11646.846846846847"/>
  </r>
  <r>
    <n v="1"/>
    <x v="0"/>
    <n v="8"/>
    <n v="614"/>
    <x v="1"/>
    <s v="อ้อยน้ำราด"/>
    <s v="อ้อยน้ำราด"/>
    <n v="25.78"/>
    <d v="2562-03-05T00:00:00"/>
    <d v="2562-06-16T00:00:00"/>
    <n v="1.85"/>
    <n v="3.4333333333333331"/>
    <m/>
    <m/>
    <n v="83"/>
    <n v="78"/>
    <n v="13924.324324324325"/>
    <m/>
    <m/>
    <n v="91"/>
    <n v="99"/>
    <n v="16432.432432432433"/>
    <m/>
    <m/>
    <n v="93"/>
    <n v="72"/>
    <n v="14270.27027027027"/>
    <n v="0"/>
    <n v="0"/>
    <n v="89"/>
    <n v="83"/>
    <n v="14875.675675675675"/>
  </r>
  <r>
    <n v="1"/>
    <x v="0"/>
    <n v="10"/>
    <n v="617"/>
    <x v="0"/>
    <s v="อ้อยตอ 2"/>
    <s v="อ้อยตอ"/>
    <n v="60.6"/>
    <d v="2562-01-20T00:00:00"/>
    <d v="2562-06-16T00:00:00"/>
    <n v="1.85"/>
    <n v="4.9000000000000004"/>
    <n v="1"/>
    <n v="2.8"/>
    <n v="78"/>
    <n v="64"/>
    <n v="12281.081081081082"/>
    <n v="1"/>
    <n v="2.7"/>
    <n v="85"/>
    <n v="69"/>
    <n v="13318.918918918918"/>
    <m/>
    <m/>
    <n v="58"/>
    <n v="45"/>
    <n v="8908.1081081081084"/>
    <n v="0.66666666666666663"/>
    <n v="1.8333333333333333"/>
    <n v="73.666666666666671"/>
    <n v="59.333333333333336"/>
    <n v="11502.702702702702"/>
  </r>
  <r>
    <n v="1"/>
    <x v="0"/>
    <n v="11"/>
    <n v="618"/>
    <x v="2"/>
    <s v="อ้อยตุลาคม"/>
    <s v="อ้อยปลายฝน"/>
    <n v="61.2"/>
    <d v="2561-11-19T00:00:00"/>
    <d v="2562-06-16T00:00:00"/>
    <n v="1.85"/>
    <n v="6.9666666666666668"/>
    <n v="2"/>
    <n v="3"/>
    <n v="0.65"/>
    <n v="0.91"/>
    <n v="134.91891891891891"/>
    <n v="0.6"/>
    <n v="2.7"/>
    <n v="63"/>
    <n v="66"/>
    <n v="11156.756756756757"/>
    <n v="0.7"/>
    <n v="2.5"/>
    <n v="65"/>
    <n v="73"/>
    <n v="11935.135135135135"/>
    <n v="1.0999999999999999"/>
    <n v="2.7333333333333329"/>
    <n v="42.883333333333333"/>
    <n v="46.636666666666663"/>
    <n v="7742.27027027027"/>
  </r>
  <r>
    <n v="1"/>
    <x v="0"/>
    <n v="12"/>
    <n v="620"/>
    <x v="0"/>
    <s v="อ้อยตอ 2"/>
    <s v="อ้อยตอ"/>
    <n v="80.7"/>
    <d v="2562-01-19T00:00:00"/>
    <d v="2562-06-16T00:00:00"/>
    <n v="1.85"/>
    <n v="4.9333333333333336"/>
    <n v="1.3"/>
    <n v="3.2"/>
    <n v="89"/>
    <n v="82"/>
    <n v="14789.18918918919"/>
    <n v="0.7"/>
    <n v="2.5"/>
    <n v="57"/>
    <n v="76"/>
    <n v="11502.702702702703"/>
    <n v="1"/>
    <n v="2.7"/>
    <n v="76"/>
    <n v="89"/>
    <n v="14270.27027027027"/>
    <n v="1"/>
    <n v="2.8000000000000003"/>
    <n v="74"/>
    <n v="82.333333333333329"/>
    <n v="13520.720720720719"/>
  </r>
  <r>
    <n v="1"/>
    <x v="0"/>
    <n v="15"/>
    <n v="632"/>
    <x v="0"/>
    <s v="อ้อยตอ 3"/>
    <s v="อ้อยตอ"/>
    <n v="21.91"/>
    <d v="2562-02-12T00:00:00"/>
    <d v="2562-06-16T00:00:00"/>
    <n v="1.85"/>
    <n v="4.1333333333333337"/>
    <m/>
    <m/>
    <m/>
    <m/>
    <n v="0"/>
    <m/>
    <m/>
    <m/>
    <m/>
    <n v="0"/>
    <m/>
    <m/>
    <m/>
    <m/>
    <n v="0"/>
    <m/>
    <m/>
    <m/>
    <m/>
    <n v="0"/>
  </r>
  <r>
    <n v="1"/>
    <x v="0"/>
    <n v="16"/>
    <n v="634"/>
    <x v="0"/>
    <s v="อ้อยตอ 2"/>
    <s v="อ้อยตอ"/>
    <n v="15.72"/>
    <d v="2562-02-13T00:00:00"/>
    <d v="2562-06-16T00:00:00"/>
    <n v="1.85"/>
    <n v="4.0999999999999996"/>
    <n v="1"/>
    <n v="2.5"/>
    <n v="82"/>
    <n v="90"/>
    <n v="14875.675675675675"/>
    <n v="1"/>
    <n v="3"/>
    <n v="89"/>
    <n v="85"/>
    <n v="15048.648648648648"/>
    <n v="1"/>
    <n v="2.7"/>
    <n v="83"/>
    <n v="68"/>
    <n v="13059.45945945946"/>
    <n v="1"/>
    <n v="2.7333333333333329"/>
    <n v="84.666666666666671"/>
    <n v="81"/>
    <n v="14327.927927927929"/>
  </r>
  <r>
    <n v="1"/>
    <x v="0"/>
    <n v="18"/>
    <n v="635"/>
    <x v="0"/>
    <s v="อ้อยตอ 2"/>
    <s v="อ้อยตอ"/>
    <n v="11.86"/>
    <d v="2561-12-27T00:00:00"/>
    <d v="2562-06-16T00:00:00"/>
    <n v="1.85"/>
    <n v="5.7"/>
    <m/>
    <m/>
    <m/>
    <m/>
    <n v="0"/>
    <m/>
    <m/>
    <m/>
    <m/>
    <n v="0"/>
    <m/>
    <m/>
    <m/>
    <m/>
    <n v="0"/>
    <m/>
    <m/>
    <m/>
    <m/>
    <n v="0"/>
  </r>
  <r>
    <n v="1"/>
    <x v="0"/>
    <n v="21"/>
    <n v="639"/>
    <x v="0"/>
    <s v="อ้อยตอ 3"/>
    <s v="อ้อยตอ"/>
    <n v="8.3699999999999992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22"/>
    <n v="640"/>
    <x v="0"/>
    <s v="อ้อยตอ 2"/>
    <s v="อ้อยตอ"/>
    <n v="20.11"/>
    <d v="2562-02-02T00:00:00"/>
    <d v="2562-06-16T00:00:00"/>
    <n v="1.85"/>
    <n v="4.4666666666666668"/>
    <m/>
    <m/>
    <m/>
    <m/>
    <n v="0"/>
    <m/>
    <m/>
    <m/>
    <m/>
    <n v="0"/>
    <m/>
    <m/>
    <m/>
    <m/>
    <n v="0"/>
    <m/>
    <m/>
    <m/>
    <m/>
    <n v="0"/>
  </r>
  <r>
    <n v="1"/>
    <x v="0"/>
    <n v="23"/>
    <n v="701"/>
    <x v="0"/>
    <s v="อ้อยตอ 3"/>
    <s v="อ้อยตอ"/>
    <n v="33.700000000000003"/>
    <d v="2562-01-11T00:00:00"/>
    <d v="2562-06-16T00:00:00"/>
    <n v="1.85"/>
    <n v="5.2"/>
    <m/>
    <m/>
    <m/>
    <m/>
    <n v="0"/>
    <m/>
    <m/>
    <m/>
    <m/>
    <n v="0"/>
    <m/>
    <m/>
    <m/>
    <m/>
    <n v="0"/>
    <m/>
    <m/>
    <m/>
    <m/>
    <n v="0"/>
  </r>
  <r>
    <n v="1"/>
    <x v="0"/>
    <n v="24"/>
    <n v="702"/>
    <x v="0"/>
    <s v="อ้อยตอ 3"/>
    <s v="อ้อยตอ"/>
    <n v="36.86"/>
    <d v="2562-01-10T00:00:00"/>
    <d v="2562-06-16T00:00:00"/>
    <n v="1.85"/>
    <n v="5.2333333333333334"/>
    <m/>
    <m/>
    <m/>
    <m/>
    <n v="0"/>
    <m/>
    <m/>
    <m/>
    <m/>
    <n v="0"/>
    <m/>
    <m/>
    <m/>
    <m/>
    <n v="0"/>
    <m/>
    <m/>
    <m/>
    <m/>
    <n v="0"/>
  </r>
  <r>
    <n v="1"/>
    <x v="0"/>
    <n v="25"/>
    <n v="703"/>
    <x v="2"/>
    <s v="อ้อยตุลาคม"/>
    <s v="อ้อยปลายฝน"/>
    <n v="39.83"/>
    <d v="2561-11-03T00:00:00"/>
    <d v="2562-06-16T00:00:00"/>
    <n v="1.85"/>
    <n v="7.5"/>
    <n v="1.6"/>
    <n v="3"/>
    <n v="0.66"/>
    <n v="0.77"/>
    <n v="123.67567567567571"/>
    <n v="2"/>
    <n v="3.2"/>
    <n v="72"/>
    <n v="80"/>
    <n v="13145.945945945947"/>
    <n v="2.2000000000000002"/>
    <n v="2.9"/>
    <n v="78"/>
    <n v="74"/>
    <n v="13145.945945945947"/>
    <n v="1.9333333333333336"/>
    <n v="3.0333333333333332"/>
    <n v="50.22"/>
    <n v="51.589999999999996"/>
    <n v="8805.1891891891883"/>
  </r>
  <r>
    <n v="1"/>
    <x v="0"/>
    <n v="28"/>
    <n v="708"/>
    <x v="0"/>
    <s v="อ้อยตอ 3"/>
    <s v="อ้อยตอ"/>
    <n v="25.96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29"/>
    <n v="710"/>
    <x v="0"/>
    <s v="อ้อยตอ 3"/>
    <s v="อ้อยตอ"/>
    <n v="14.24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30"/>
    <n v="711"/>
    <x v="0"/>
    <s v="อ้อยตอ 3"/>
    <s v="อ้อยตอ"/>
    <n v="68.260000000000005"/>
    <d v="2562-01-13T00:00:00"/>
    <d v="2562-06-16T00:00:00"/>
    <n v="1.85"/>
    <n v="5.1333333333333337"/>
    <m/>
    <m/>
    <m/>
    <m/>
    <n v="0"/>
    <m/>
    <m/>
    <m/>
    <m/>
    <n v="0"/>
    <m/>
    <m/>
    <m/>
    <m/>
    <n v="0"/>
    <m/>
    <m/>
    <m/>
    <m/>
    <n v="0"/>
  </r>
  <r>
    <n v="1"/>
    <x v="0"/>
    <n v="31"/>
    <n v="714"/>
    <x v="0"/>
    <s v="อ้อยตอ 2"/>
    <s v="อ้อยตอ"/>
    <n v="12.42"/>
    <d v="2562-01-13T00:00:00"/>
    <d v="2562-06-16T00:00:00"/>
    <n v="1.85"/>
    <n v="5.1333333333333337"/>
    <m/>
    <m/>
    <m/>
    <m/>
    <n v="0"/>
    <m/>
    <m/>
    <m/>
    <m/>
    <n v="0"/>
    <m/>
    <m/>
    <m/>
    <m/>
    <n v="0"/>
    <m/>
    <m/>
    <m/>
    <m/>
    <n v="0"/>
  </r>
  <r>
    <n v="1"/>
    <x v="0"/>
    <n v="32"/>
    <n v="715"/>
    <x v="0"/>
    <s v="อ้อยตอ 2"/>
    <s v="อ้อยตอ"/>
    <n v="59.33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33"/>
    <n v="718"/>
    <x v="0"/>
    <s v="อ้อยตอ 2"/>
    <s v="อ้อยตอ"/>
    <n v="11.98"/>
    <d v="2562-02-09T00:00:00"/>
    <d v="2562-06-16T00:00:00"/>
    <n v="1.85"/>
    <n v="4.2333333333333334"/>
    <m/>
    <m/>
    <m/>
    <m/>
    <n v="0"/>
    <m/>
    <m/>
    <m/>
    <m/>
    <n v="0"/>
    <m/>
    <m/>
    <m/>
    <m/>
    <n v="0"/>
    <m/>
    <m/>
    <m/>
    <m/>
    <n v="0"/>
  </r>
  <r>
    <n v="1"/>
    <x v="0"/>
    <n v="34"/>
    <n v="719"/>
    <x v="0"/>
    <s v="อ้อยตอ 2"/>
    <s v="อ้อยตอ"/>
    <n v="16.82"/>
    <d v="2562-02-17T00:00:00"/>
    <d v="2562-06-16T00:00:00"/>
    <n v="1.85"/>
    <n v="3.9666666666666668"/>
    <m/>
    <m/>
    <m/>
    <m/>
    <n v="0"/>
    <m/>
    <m/>
    <m/>
    <m/>
    <n v="0"/>
    <m/>
    <m/>
    <m/>
    <m/>
    <n v="0"/>
    <m/>
    <m/>
    <m/>
    <m/>
    <n v="0"/>
  </r>
  <r>
    <n v="1"/>
    <x v="0"/>
    <n v="35"/>
    <n v="720"/>
    <x v="0"/>
    <s v="อ้อยตอ 2"/>
    <s v="อ้อยตอ"/>
    <n v="10.23"/>
    <d v="2562-02-07T00:00:00"/>
    <d v="2562-06-16T00:00:00"/>
    <n v="1.85"/>
    <n v="4.3"/>
    <m/>
    <m/>
    <m/>
    <m/>
    <n v="0"/>
    <m/>
    <m/>
    <m/>
    <m/>
    <n v="0"/>
    <m/>
    <m/>
    <m/>
    <m/>
    <n v="0"/>
    <m/>
    <m/>
    <m/>
    <m/>
    <n v="0"/>
  </r>
  <r>
    <n v="1"/>
    <x v="0"/>
    <n v="36"/>
    <n v="721"/>
    <x v="0"/>
    <s v="อ้อยตอ 2"/>
    <s v="อ้อยตอ"/>
    <n v="5.36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37"/>
    <n v="725"/>
    <x v="0"/>
    <s v="อ้อยตอ 2"/>
    <s v="อ้อยตอ"/>
    <n v="20.75"/>
    <d v="2562-02-14T00:00:00"/>
    <d v="2562-06-16T00:00:00"/>
    <n v="1.85"/>
    <n v="4.0666666666666664"/>
    <m/>
    <m/>
    <m/>
    <m/>
    <n v="0"/>
    <m/>
    <m/>
    <m/>
    <m/>
    <n v="0"/>
    <m/>
    <m/>
    <m/>
    <m/>
    <n v="0"/>
    <m/>
    <m/>
    <m/>
    <m/>
    <n v="0"/>
  </r>
  <r>
    <n v="1"/>
    <x v="0"/>
    <n v="38"/>
    <n v="726"/>
    <x v="0"/>
    <s v="อ้อยตอ 2"/>
    <s v="อ้อยตอ"/>
    <n v="13.86"/>
    <d v="2562-02-14T00:00:00"/>
    <d v="2562-06-16T00:00:00"/>
    <n v="1.85"/>
    <n v="4.0666666666666664"/>
    <m/>
    <m/>
    <m/>
    <m/>
    <n v="0"/>
    <m/>
    <m/>
    <m/>
    <m/>
    <n v="0"/>
    <m/>
    <m/>
    <m/>
    <m/>
    <n v="0"/>
    <m/>
    <m/>
    <m/>
    <m/>
    <n v="0"/>
  </r>
  <r>
    <n v="1"/>
    <x v="0"/>
    <n v="39"/>
    <n v="731"/>
    <x v="0"/>
    <s v="อ้อยตอ 2"/>
    <s v="อ้อยตอ"/>
    <n v="11.12"/>
    <d v="2562-03-09T00:00:00"/>
    <d v="2562-06-16T00:00:00"/>
    <n v="1.85"/>
    <n v="3.3"/>
    <m/>
    <m/>
    <m/>
    <m/>
    <n v="0"/>
    <m/>
    <m/>
    <m/>
    <m/>
    <n v="0"/>
    <m/>
    <m/>
    <m/>
    <m/>
    <n v="0"/>
    <m/>
    <m/>
    <m/>
    <m/>
    <n v="0"/>
  </r>
  <r>
    <n v="1"/>
    <x v="0"/>
    <n v="40"/>
    <n v="732"/>
    <x v="0"/>
    <s v="อ้อยตอ 2"/>
    <s v="อ้อยตอ"/>
    <n v="24.21"/>
    <d v="2562-02-16T00:00:00"/>
    <d v="2562-06-16T00:00:00"/>
    <n v="1.85"/>
    <n v="4"/>
    <m/>
    <m/>
    <m/>
    <m/>
    <n v="0"/>
    <m/>
    <m/>
    <m/>
    <m/>
    <n v="0"/>
    <m/>
    <m/>
    <m/>
    <m/>
    <n v="0"/>
    <m/>
    <m/>
    <m/>
    <m/>
    <n v="0"/>
  </r>
  <r>
    <n v="1"/>
    <x v="0"/>
    <n v="41"/>
    <n v="733"/>
    <x v="0"/>
    <s v="อ้อยตอ 2"/>
    <s v="อ้อยตอ"/>
    <n v="24.15"/>
    <d v="2562-03-08T00:00:00"/>
    <d v="2562-06-16T00:00:00"/>
    <n v="1.85"/>
    <n v="3.3333333333333335"/>
    <m/>
    <m/>
    <m/>
    <m/>
    <n v="0"/>
    <m/>
    <m/>
    <m/>
    <m/>
    <n v="0"/>
    <m/>
    <m/>
    <m/>
    <m/>
    <n v="0"/>
    <m/>
    <m/>
    <m/>
    <m/>
    <n v="0"/>
  </r>
  <r>
    <n v="1"/>
    <x v="0"/>
    <n v="42"/>
    <n v="734"/>
    <x v="0"/>
    <s v="อ้อยตอ 2"/>
    <s v="อ้อยตอ"/>
    <n v="25.32"/>
    <d v="2562-03-07T00:00:00"/>
    <d v="2562-06-16T00:00:00"/>
    <n v="1.85"/>
    <n v="3.3666666666666667"/>
    <m/>
    <m/>
    <m/>
    <m/>
    <n v="0"/>
    <m/>
    <m/>
    <m/>
    <m/>
    <n v="0"/>
    <m/>
    <m/>
    <m/>
    <m/>
    <n v="0"/>
    <m/>
    <m/>
    <m/>
    <m/>
    <n v="0"/>
  </r>
  <r>
    <n v="1"/>
    <x v="0"/>
    <n v="45"/>
    <n v="735"/>
    <x v="0"/>
    <s v="อ้อยตอ 2"/>
    <s v="อ้อยตอ"/>
    <n v="25.18"/>
    <d v="2562-02-16T00:00:00"/>
    <d v="2562-06-16T00:00:00"/>
    <n v="1.85"/>
    <n v="4"/>
    <m/>
    <m/>
    <m/>
    <m/>
    <n v="0"/>
    <m/>
    <m/>
    <m/>
    <m/>
    <n v="0"/>
    <m/>
    <m/>
    <m/>
    <m/>
    <n v="0"/>
    <m/>
    <m/>
    <m/>
    <m/>
    <n v="0"/>
  </r>
  <r>
    <n v="1"/>
    <x v="0"/>
    <n v="49"/>
    <n v="740"/>
    <x v="0"/>
    <s v="อ้อยตอ 2"/>
    <s v="อ้อยตอ"/>
    <n v="9.44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50"/>
    <n v="742"/>
    <x v="2"/>
    <s v="อ้อยตุลาคม"/>
    <s v="อ้อยปลายฝน"/>
    <n v="28.66"/>
    <d v="2561-11-07T00:00:00"/>
    <d v="2562-06-16T00:00:00"/>
    <n v="1.85"/>
    <n v="7.3666666666666663"/>
    <n v="2"/>
    <n v="3.1"/>
    <n v="0.5"/>
    <n v="0.51"/>
    <n v="87.351351351351354"/>
    <n v="1.5"/>
    <n v="2.5"/>
    <n v="65"/>
    <n v="75"/>
    <n v="12108.108108108108"/>
    <n v="1.5"/>
    <n v="3.2"/>
    <n v="56"/>
    <n v="86"/>
    <n v="12281.081081081082"/>
    <n v="1.6666666666666667"/>
    <n v="2.9333333333333336"/>
    <n v="40.5"/>
    <n v="53.836666666666666"/>
    <n v="8158.8468468468463"/>
  </r>
  <r>
    <n v="1"/>
    <x v="0"/>
    <n v="51"/>
    <n v="743"/>
    <x v="2"/>
    <s v="อ้อยตุลาคม"/>
    <s v="อ้อยปลายฝน"/>
    <n v="90.48"/>
    <d v="2561-11-10T00:00:00"/>
    <d v="2562-06-16T00:00:00"/>
    <n v="1.85"/>
    <n v="7.2666666666666666"/>
    <n v="1.5"/>
    <n v="3"/>
    <n v="0.68"/>
    <n v="0.56000000000000005"/>
    <n v="107.24324324324327"/>
    <n v="1"/>
    <n v="2.8"/>
    <n v="62"/>
    <n v="81"/>
    <n v="12367.567567567568"/>
    <n v="1.2"/>
    <n v="2.9"/>
    <n v="49"/>
    <n v="78"/>
    <n v="10983.783783783783"/>
    <n v="1.2333333333333334"/>
    <n v="2.9"/>
    <n v="37.226666666666667"/>
    <n v="53.186666666666667"/>
    <n v="7819.5315315315311"/>
  </r>
  <r>
    <n v="1"/>
    <x v="0"/>
    <n v="52"/>
    <n v="744"/>
    <x v="2"/>
    <s v="อ้อยตุลาคม"/>
    <s v="อ้อยปลายฝน"/>
    <n v="141.9"/>
    <d v="2561-11-30T00:00:00"/>
    <d v="2562-06-16T00:00:00"/>
    <n v="1.85"/>
    <n v="6.6"/>
    <n v="2"/>
    <n v="3.1"/>
    <n v="0.68"/>
    <n v="0.64"/>
    <n v="114.16216216216216"/>
    <n v="1"/>
    <n v="3"/>
    <n v="76"/>
    <n v="74"/>
    <n v="12972.972972972973"/>
    <n v="1.6"/>
    <n v="3"/>
    <n v="74"/>
    <n v="67"/>
    <n v="12194.594594594595"/>
    <n v="1.5333333333333332"/>
    <n v="3.0333333333333332"/>
    <n v="50.226666666666667"/>
    <n v="47.213333333333331"/>
    <n v="8427.2432432432433"/>
  </r>
  <r>
    <n v="1"/>
    <x v="0"/>
    <n v="53"/>
    <n v="745"/>
    <x v="2"/>
    <s v="อ้อยตุลาคม"/>
    <s v="อ้อยปลายฝน"/>
    <n v="19.8"/>
    <d v="2561-11-30T00:00:00"/>
    <d v="2562-06-16T00:00:00"/>
    <n v="1.85"/>
    <n v="6.6"/>
    <n v="1.5"/>
    <n v="3.3"/>
    <n v="0.75"/>
    <n v="0.65"/>
    <n v="121.08108108108108"/>
    <n v="1.5"/>
    <n v="3.2"/>
    <n v="73"/>
    <n v="75"/>
    <n v="12800"/>
    <n v="1.4"/>
    <n v="3"/>
    <n v="77"/>
    <n v="70"/>
    <n v="12713.513513513513"/>
    <n v="1.4666666666666668"/>
    <n v="3.1666666666666665"/>
    <n v="50.25"/>
    <n v="48.550000000000004"/>
    <n v="8544.864864864865"/>
  </r>
  <r>
    <n v="1"/>
    <x v="0"/>
    <n v="54"/>
    <n v="746"/>
    <x v="2"/>
    <s v="อ้อยตุลาคม"/>
    <s v="อ้อยปลายฝน"/>
    <n v="17.18"/>
    <d v="2561-11-29T00:00:00"/>
    <d v="2562-06-16T00:00:00"/>
    <n v="1.85"/>
    <n v="6.6333333333333337"/>
    <n v="1.5"/>
    <n v="3.1"/>
    <n v="0.63"/>
    <n v="0.69"/>
    <n v="114.16216216216213"/>
    <n v="1.7"/>
    <n v="3.1"/>
    <n v="114"/>
    <n v="103"/>
    <n v="18767.567567567567"/>
    <n v="1"/>
    <n v="2.5"/>
    <n v="70"/>
    <n v="55"/>
    <n v="10810.81081081081"/>
    <n v="1.4000000000000001"/>
    <n v="2.9"/>
    <n v="61.543333333333329"/>
    <n v="52.896666666666668"/>
    <n v="9897.5135135135133"/>
  </r>
  <r>
    <n v="1"/>
    <x v="1"/>
    <n v="1"/>
    <n v="901"/>
    <x v="0"/>
    <s v="อ้อยตอ 3"/>
    <s v="อ้อยตอ"/>
    <n v="7.3"/>
    <d v="2562-02-05T00:00:00"/>
    <d v="2562-06-16T00:00:00"/>
    <n v="1.85"/>
    <n v="4.3666666666666663"/>
    <n v="0.7"/>
    <n v="3"/>
    <n v="51"/>
    <n v="60"/>
    <n v="9600"/>
    <n v="0.8"/>
    <n v="2.9"/>
    <n v="53"/>
    <n v="59"/>
    <n v="9686.4864864864867"/>
    <n v="0.8"/>
    <n v="2.9"/>
    <n v="50"/>
    <n v="55"/>
    <n v="9081.0810810810817"/>
    <n v="0.76666666666666661"/>
    <n v="2.9333333333333336"/>
    <n v="51.333333333333336"/>
    <n v="58"/>
    <n v="9455.8558558558561"/>
  </r>
  <r>
    <n v="1"/>
    <x v="1"/>
    <n v="4"/>
    <n v="904"/>
    <x v="1"/>
    <s v="อ้อยน้ำราด"/>
    <s v="อ้อยน้ำราด"/>
    <n v="11.18"/>
    <d v="2562-02-25T00:00:00"/>
    <d v="2562-06-16T00:00:00"/>
    <n v="1.85"/>
    <n v="3.7"/>
    <n v="0.6"/>
    <n v="3"/>
    <n v="66"/>
    <n v="81"/>
    <n v="12713.513513513513"/>
    <n v="0.6"/>
    <n v="3.1"/>
    <n v="70"/>
    <n v="78"/>
    <n v="12800"/>
    <n v="0.7"/>
    <n v="2.9"/>
    <n v="74"/>
    <n v="79"/>
    <n v="13232.432432432432"/>
    <n v="0.6333333333333333"/>
    <n v="3"/>
    <n v="70"/>
    <n v="79.333333333333329"/>
    <n v="12915.315315315316"/>
  </r>
  <r>
    <n v="1"/>
    <x v="1"/>
    <n v="5"/>
    <n v="906"/>
    <x v="1"/>
    <s v="อ้อยน้ำราด"/>
    <s v="อ้อยน้ำราด"/>
    <n v="19.100000000000001"/>
    <d v="2562-03-08T00:00:00"/>
    <d v="2562-06-16T00:00:00"/>
    <n v="1.85"/>
    <n v="3.3333333333333335"/>
    <n v="0.5"/>
    <n v="3.2"/>
    <n v="52"/>
    <n v="44"/>
    <n v="8302.7027027027034"/>
    <n v="0.5"/>
    <n v="3.1"/>
    <n v="51"/>
    <n v="42"/>
    <n v="8043.2432432432433"/>
    <n v="0.6"/>
    <n v="3.2"/>
    <n v="60"/>
    <n v="35"/>
    <n v="8216.2162162162167"/>
    <n v="0.53333333333333333"/>
    <n v="3.1666666666666665"/>
    <n v="54.333333333333336"/>
    <n v="40.333333333333336"/>
    <n v="8187.3873873873881"/>
  </r>
  <r>
    <n v="1"/>
    <x v="1"/>
    <n v="7"/>
    <n v="908"/>
    <x v="1"/>
    <s v="อ้อยน้ำราด"/>
    <s v="อ้อยน้ำราด"/>
    <n v="40.04"/>
    <d v="2562-03-06T00:00:00"/>
    <d v="2562-06-16T00:00:00"/>
    <n v="1.85"/>
    <n v="3.4"/>
    <n v="0.5"/>
    <n v="2.2999999999999998"/>
    <n v="63"/>
    <n v="71"/>
    <n v="11589.18918918919"/>
    <n v="0.5"/>
    <n v="2.2000000000000002"/>
    <n v="70"/>
    <n v="69"/>
    <n v="12021.621621621622"/>
    <n v="0.6"/>
    <n v="2.4"/>
    <n v="71"/>
    <n v="64"/>
    <n v="11675.675675675675"/>
    <n v="0.53333333333333333"/>
    <n v="2.3000000000000003"/>
    <n v="68"/>
    <n v="68"/>
    <n v="11762.162162162162"/>
  </r>
  <r>
    <n v="1"/>
    <x v="1"/>
    <n v="10"/>
    <n v="911"/>
    <x v="2"/>
    <s v="อ้อยตุลาคม"/>
    <s v="อ้อยปลายฝน"/>
    <n v="17.54"/>
    <d v="2561-11-05T00:00:00"/>
    <d v="2562-06-16T00:00:00"/>
    <n v="1.85"/>
    <n v="7.4333333333333336"/>
    <n v="1.7"/>
    <n v="1.5"/>
    <n v="81"/>
    <n v="72"/>
    <n v="13232.432432432432"/>
    <n v="1.8"/>
    <n v="1.4"/>
    <n v="76"/>
    <n v="74"/>
    <n v="12972.972972972973"/>
    <n v="1.7"/>
    <n v="1.5"/>
    <n v="79"/>
    <n v="70"/>
    <n v="12886.486486486487"/>
    <n v="1.7333333333333334"/>
    <n v="1.4666666666666668"/>
    <n v="78.666666666666671"/>
    <n v="72"/>
    <n v="13030.630630630631"/>
  </r>
  <r>
    <n v="1"/>
    <x v="1"/>
    <n v="11"/>
    <n v="912"/>
    <x v="0"/>
    <s v="อ้อยตอ 2"/>
    <s v="อ้อยตอ"/>
    <n v="18.54"/>
    <d v="2562-02-12T00:00:00"/>
    <d v="2562-06-16T00:00:00"/>
    <n v="1.85"/>
    <n v="4.1333333333333337"/>
    <n v="1.6"/>
    <n v="1.5"/>
    <n v="74"/>
    <n v="65"/>
    <n v="12021.621621621622"/>
    <n v="1.7"/>
    <n v="3.1"/>
    <n v="69"/>
    <n v="71"/>
    <n v="12108.108108108108"/>
    <n v="1.8"/>
    <n v="3.3"/>
    <n v="69"/>
    <n v="70"/>
    <n v="12021.621621621622"/>
    <n v="1.7"/>
    <n v="2.6333333333333333"/>
    <n v="70.666666666666671"/>
    <n v="68.666666666666671"/>
    <n v="12050.450450450451"/>
  </r>
  <r>
    <n v="1"/>
    <x v="1"/>
    <n v="12"/>
    <n v="914"/>
    <x v="2"/>
    <s v="อ้อยตุลาคม"/>
    <s v="อ้อยปลายฝน"/>
    <n v="7.37"/>
    <d v="2561-11-03T00:00:00"/>
    <d v="2562-06-16T00:00:00"/>
    <n v="1.85"/>
    <n v="7.5"/>
    <n v="1.6"/>
    <n v="1.5"/>
    <n v="76"/>
    <n v="85"/>
    <n v="13924.324324324325"/>
    <n v="1.7"/>
    <n v="1.5"/>
    <n v="74"/>
    <n v="84"/>
    <n v="13664.864864864865"/>
    <n v="1.7"/>
    <n v="1.5"/>
    <n v="65"/>
    <n v="80"/>
    <n v="12540.54054054054"/>
    <n v="1.6666666666666667"/>
    <n v="1.5"/>
    <n v="71.666666666666671"/>
    <n v="83"/>
    <n v="13376.576576576577"/>
  </r>
  <r>
    <n v="1"/>
    <x v="1"/>
    <n v="13"/>
    <n v="915"/>
    <x v="0"/>
    <s v="อ้อยตอ 3"/>
    <s v="อ้อยตอ"/>
    <n v="26.18"/>
    <d v="2561-12-28T00:00:00"/>
    <d v="2562-06-16T00:00:00"/>
    <n v="1.85"/>
    <n v="5.666666666666667"/>
    <n v="0.6"/>
    <n v="2.4"/>
    <n v="43"/>
    <n v="62"/>
    <n v="9081.0810810810817"/>
    <n v="0.6"/>
    <n v="2.6"/>
    <n v="43"/>
    <n v="60"/>
    <n v="8908.1081081081084"/>
    <n v="0.6"/>
    <n v="2.6"/>
    <n v="50"/>
    <n v="57"/>
    <n v="9254.0540540540533"/>
    <n v="0.6"/>
    <n v="2.5333333333333332"/>
    <n v="45.333333333333336"/>
    <n v="59.666666666666664"/>
    <n v="9081.0810810810817"/>
  </r>
  <r>
    <n v="1"/>
    <x v="1"/>
    <n v="14"/>
    <n v="917"/>
    <x v="2"/>
    <s v="อ้อยตุลาคม"/>
    <s v="อ้อยปลายฝน"/>
    <n v="34.03"/>
    <d v="2561-11-20T00:00:00"/>
    <d v="2562-06-16T00:00:00"/>
    <n v="1.85"/>
    <n v="6.9333333333333336"/>
    <n v="1.3"/>
    <n v="3.2"/>
    <n v="70"/>
    <n v="56"/>
    <n v="10897.297297297297"/>
    <n v="1.4"/>
    <n v="3.2"/>
    <n v="72"/>
    <n v="52"/>
    <n v="10724.324324324325"/>
    <n v="1.3"/>
    <n v="3.1"/>
    <n v="65"/>
    <n v="60"/>
    <n v="10810.81081081081"/>
    <n v="1.3333333333333333"/>
    <n v="3.1666666666666665"/>
    <n v="69"/>
    <n v="56"/>
    <n v="10810.81081081081"/>
  </r>
  <r>
    <n v="1"/>
    <x v="1"/>
    <n v="16"/>
    <n v="919"/>
    <x v="0"/>
    <s v="อ้อยตอ 2"/>
    <s v="อ้อยตอ"/>
    <n v="31.06"/>
    <d v="2562-02-03T00:00:00"/>
    <d v="2562-06-16T00:00:00"/>
    <n v="1.85"/>
    <n v="4.4333333333333336"/>
    <n v="1.2"/>
    <n v="3.1"/>
    <n v="60"/>
    <n v="67"/>
    <n v="10983.783783783783"/>
    <n v="1.3"/>
    <n v="3.1"/>
    <n v="55"/>
    <n v="70"/>
    <n v="10810.81081081081"/>
    <n v="1.3"/>
    <n v="2.9"/>
    <n v="68"/>
    <n v="59"/>
    <n v="10983.783783783783"/>
    <n v="1.2666666666666666"/>
    <n v="3.0333333333333332"/>
    <n v="61"/>
    <n v="65.333333333333329"/>
    <n v="10926.126126126124"/>
  </r>
  <r>
    <n v="1"/>
    <x v="1"/>
    <n v="17"/>
    <n v="922"/>
    <x v="0"/>
    <s v="อ้อยตอ 3"/>
    <s v="อ้อยตอ"/>
    <n v="26.48"/>
    <d v="2562-02-03T00:00:00"/>
    <d v="2562-06-16T00:00:00"/>
    <n v="1.85"/>
    <n v="4.4333333333333336"/>
    <n v="0.6"/>
    <n v="2.8"/>
    <n v="26"/>
    <n v="59"/>
    <n v="7351.3513513513517"/>
    <n v="0.5"/>
    <n v="2.6"/>
    <n v="34"/>
    <n v="44"/>
    <n v="6745.9459459459458"/>
    <n v="0.6"/>
    <n v="2.7"/>
    <n v="28"/>
    <n v="60"/>
    <n v="7610.8108108108108"/>
    <n v="0.56666666666666676"/>
    <n v="2.7000000000000006"/>
    <n v="29.333333333333332"/>
    <n v="54.333333333333336"/>
    <n v="7236.0360360360355"/>
  </r>
  <r>
    <n v="1"/>
    <x v="1"/>
    <n v="18"/>
    <n v="923"/>
    <x v="0"/>
    <s v="อ้อยตอ 3"/>
    <s v="อ้อยตอ"/>
    <n v="51.56"/>
    <d v="2562-01-17T00:00:00"/>
    <d v="2562-06-16T00:00:00"/>
    <n v="1.85"/>
    <n v="5"/>
    <n v="0.6"/>
    <n v="2.5"/>
    <n v="20"/>
    <n v="43"/>
    <n v="5448.6486486486483"/>
    <n v="0.7"/>
    <n v="2.7"/>
    <n v="41"/>
    <n v="52"/>
    <n v="8043.2432432432433"/>
    <n v="1.4"/>
    <n v="3.7"/>
    <n v="38"/>
    <n v="50"/>
    <n v="7610.8108108108108"/>
    <n v="0.89999999999999991"/>
    <n v="2.9666666666666668"/>
    <n v="33"/>
    <n v="48.333333333333336"/>
    <n v="7034.2342342342345"/>
  </r>
  <r>
    <n v="1"/>
    <x v="1"/>
    <n v="19"/>
    <n v="924"/>
    <x v="1"/>
    <s v="อ้อยน้ำราด"/>
    <s v="อ้อยน้ำราด"/>
    <n v="17.46"/>
    <d v="2562-02-27T00:00:00"/>
    <d v="2562-06-16T00:00:00"/>
    <n v="1.85"/>
    <n v="3.6333333333333333"/>
    <n v="0.5"/>
    <n v="2.2000000000000002"/>
    <n v="62"/>
    <n v="70"/>
    <n v="11416.216216216217"/>
    <n v="0.6"/>
    <n v="2.2000000000000002"/>
    <n v="71"/>
    <n v="70"/>
    <n v="12194.594594594595"/>
    <n v="0.6"/>
    <n v="2.4"/>
    <n v="64"/>
    <n v="60"/>
    <n v="10724.324324324325"/>
    <n v="0.56666666666666676"/>
    <n v="2.2666666666666671"/>
    <n v="65.666666666666671"/>
    <n v="66.666666666666671"/>
    <n v="11445.045045045046"/>
  </r>
  <r>
    <n v="1"/>
    <x v="1"/>
    <n v="21"/>
    <n v="928"/>
    <x v="0"/>
    <s v="อ้อยตอ 1"/>
    <s v="อ้อยตอ"/>
    <n v="40.799999999999997"/>
    <d v="2561-12-07T00:00:00"/>
    <d v="2562-06-16T00:00:00"/>
    <n v="1.85"/>
    <n v="6.3666666666666663"/>
    <n v="1.4"/>
    <n v="2.9"/>
    <n v="54"/>
    <n v="72"/>
    <n v="10897.297297297297"/>
    <n v="1.4"/>
    <n v="3.1"/>
    <n v="60"/>
    <n v="64"/>
    <n v="10724.324324324325"/>
    <n v="1.3"/>
    <n v="2.9"/>
    <n v="58"/>
    <n v="60"/>
    <n v="10205.405405405405"/>
    <n v="1.3666666666666665"/>
    <n v="2.9666666666666668"/>
    <n v="57.333333333333336"/>
    <n v="65.333333333333329"/>
    <n v="10609.009009009009"/>
  </r>
  <r>
    <n v="1"/>
    <x v="1"/>
    <n v="22"/>
    <n v="929"/>
    <x v="2"/>
    <s v="อ้อยตุลาคม"/>
    <s v="อ้อยปลายฝน"/>
    <n v="14"/>
    <d v="2561-11-10T00:00:00"/>
    <d v="2562-06-16T00:00:00"/>
    <n v="1.85"/>
    <n v="7.2666666666666666"/>
    <n v="1.6"/>
    <n v="1.6"/>
    <n v="80"/>
    <n v="76"/>
    <n v="13491.891891891892"/>
    <n v="1.6"/>
    <n v="1.2"/>
    <n v="77"/>
    <n v="80"/>
    <n v="13578.378378378378"/>
    <n v="1.8"/>
    <n v="1.7"/>
    <n v="71"/>
    <n v="76"/>
    <n v="12713.513513513513"/>
    <n v="1.6666666666666667"/>
    <n v="1.5"/>
    <n v="76"/>
    <n v="77.333333333333329"/>
    <n v="13261.261261261263"/>
  </r>
  <r>
    <n v="1"/>
    <x v="1"/>
    <n v="25"/>
    <s v="934/1"/>
    <x v="1"/>
    <s v="อ้อยน้ำราด"/>
    <s v="อ้อยน้ำราด"/>
    <n v="66.12"/>
    <d v="2562-02-28T00:00:00"/>
    <d v="2562-06-16T00:00:00"/>
    <n v="1.85"/>
    <n v="3.6"/>
    <n v="0.6"/>
    <n v="2.1"/>
    <n v="68"/>
    <n v="67"/>
    <n v="11675.675675675675"/>
    <n v="0.6"/>
    <n v="2.2000000000000002"/>
    <n v="65"/>
    <n v="69"/>
    <n v="11589.18918918919"/>
    <n v="0.8"/>
    <n v="2.2000000000000002"/>
    <n v="61"/>
    <n v="70"/>
    <n v="11329.72972972973"/>
    <n v="0.66666666666666663"/>
    <n v="2.166666666666667"/>
    <n v="64.666666666666671"/>
    <n v="68.666666666666671"/>
    <n v="11531.531531531533"/>
  </r>
  <r>
    <n v="1"/>
    <x v="1"/>
    <n v="28"/>
    <n v="937"/>
    <x v="2"/>
    <s v="อ้อยตุลาคม"/>
    <s v="อ้อยปลายฝน"/>
    <n v="33.630000000000003"/>
    <d v="2561-10-30T00:00:00"/>
    <d v="2562-06-16T00:00:00"/>
    <n v="1.85"/>
    <n v="7.6333333333333337"/>
    <n v="1.8"/>
    <n v="3.2"/>
    <n v="69"/>
    <n v="60"/>
    <n v="11156.756756756757"/>
    <n v="1.7"/>
    <n v="3.1"/>
    <n v="60"/>
    <n v="59"/>
    <n v="10291.891891891892"/>
    <n v="1.8"/>
    <n v="3.1"/>
    <n v="61"/>
    <n v="57"/>
    <n v="10205.405405405405"/>
    <n v="1.7666666666666666"/>
    <n v="3.1333333333333333"/>
    <n v="63.333333333333336"/>
    <n v="58.666666666666664"/>
    <n v="10551.351351351352"/>
  </r>
  <r>
    <n v="1"/>
    <x v="1"/>
    <n v="29"/>
    <n v="938"/>
    <x v="1"/>
    <s v="อ้อยน้ำราด"/>
    <s v="อ้อยน้ำราด"/>
    <n v="35.08"/>
    <d v="2562-02-14T00:00:00"/>
    <d v="2562-06-16T00:00:00"/>
    <n v="1.85"/>
    <n v="4.0666666666666664"/>
    <n v="0.7"/>
    <n v="1.9"/>
    <n v="57"/>
    <n v="49"/>
    <n v="9167.5675675675684"/>
    <n v="0.6"/>
    <n v="1.8"/>
    <n v="58"/>
    <n v="50"/>
    <n v="9340.54054054054"/>
    <n v="0.7"/>
    <n v="1.9"/>
    <n v="64"/>
    <n v="60"/>
    <n v="10724.324324324325"/>
    <n v="0.66666666666666663"/>
    <n v="1.8666666666666665"/>
    <n v="59.666666666666664"/>
    <n v="53"/>
    <n v="9744.1441441441439"/>
  </r>
  <r>
    <n v="1"/>
    <x v="1"/>
    <n v="34"/>
    <n v="727"/>
    <x v="1"/>
    <s v="อ้อยน้ำราด"/>
    <s v="อ้อยน้ำราด"/>
    <n v="9.86"/>
    <d v="2562-03-12T00:00:00"/>
    <d v="2562-06-16T00:00:00"/>
    <n v="1.85"/>
    <n v="3.2"/>
    <n v="0.5"/>
    <n v="3.2"/>
    <n v="55"/>
    <n v="45"/>
    <n v="8648.6486486486483"/>
    <n v="0.6"/>
    <n v="3"/>
    <n v="78"/>
    <n v="70"/>
    <n v="12800"/>
    <n v="0.5"/>
    <n v="1.8"/>
    <n v="38"/>
    <n v="59"/>
    <n v="8389.1891891891901"/>
    <n v="0.53333333333333333"/>
    <n v="2.6666666666666665"/>
    <n v="57"/>
    <n v="58"/>
    <n v="9945.9459459459449"/>
  </r>
  <r>
    <n v="1"/>
    <x v="1"/>
    <n v="35"/>
    <n v="728"/>
    <x v="1"/>
    <s v="อ้อยน้ำราด"/>
    <s v="อ้อยน้ำราด"/>
    <n v="9.4600000000000009"/>
    <d v="2562-03-11T00:00:00"/>
    <d v="2562-06-16T00:00:00"/>
    <n v="1.85"/>
    <n v="3.2333333333333334"/>
    <n v="0.8"/>
    <n v="2.8"/>
    <n v="60"/>
    <n v="42"/>
    <n v="8821.6216216216217"/>
    <n v="0.7"/>
    <n v="2.9"/>
    <n v="66"/>
    <n v="74"/>
    <n v="12108.108108108108"/>
    <n v="0.7"/>
    <n v="2"/>
    <n v="61"/>
    <n v="67"/>
    <n v="11070.27027027027"/>
    <n v="0.73333333333333339"/>
    <n v="2.5666666666666664"/>
    <n v="62.333333333333336"/>
    <n v="61"/>
    <n v="10666.666666666666"/>
  </r>
  <r>
    <n v="1"/>
    <x v="1"/>
    <n v="38"/>
    <n v="730"/>
    <x v="0"/>
    <s v="อ้อยตอ 3"/>
    <s v="อ้อยตอ"/>
    <n v="29.32"/>
    <d v="2562-02-17T00:00:00"/>
    <d v="2562-06-16T00:00:00"/>
    <n v="1.85"/>
    <n v="3.9666666666666668"/>
    <n v="0.7"/>
    <n v="2.4"/>
    <n v="37"/>
    <n v="44"/>
    <n v="7005.405405405405"/>
    <n v="0.6"/>
    <n v="2.5"/>
    <n v="42"/>
    <n v="50"/>
    <n v="7956.7567567567567"/>
    <n v="0.8"/>
    <n v="2.7"/>
    <n v="34"/>
    <n v="33"/>
    <n v="5794.594594594595"/>
    <n v="0.69999999999999984"/>
    <n v="2.5333333333333337"/>
    <n v="37.666666666666664"/>
    <n v="42.333333333333336"/>
    <n v="6918.9189189189192"/>
  </r>
  <r>
    <n v="1"/>
    <x v="1"/>
    <n v="39"/>
    <n v="741"/>
    <x v="0"/>
    <s v="อ้อยตอ 3"/>
    <s v="อ้อยตอ"/>
    <n v="18.670000000000002"/>
    <d v="2562-02-17T00:00:00"/>
    <d v="2562-06-16T00:00:00"/>
    <n v="1.85"/>
    <n v="3.9666666666666668"/>
    <n v="0.8"/>
    <n v="1.9"/>
    <n v="52"/>
    <n v="49"/>
    <n v="8735.135135135135"/>
    <n v="0.8"/>
    <n v="2"/>
    <n v="51"/>
    <n v="42"/>
    <n v="8043.2432432432433"/>
    <n v="0.7"/>
    <n v="2.4"/>
    <n v="48"/>
    <n v="55"/>
    <n v="8908.1081081081084"/>
    <n v="0.76666666666666661"/>
    <n v="2.1"/>
    <n v="50.333333333333336"/>
    <n v="48.666666666666664"/>
    <n v="8562.1621621621616"/>
  </r>
  <r>
    <n v="1"/>
    <x v="1"/>
    <n v="40"/>
    <n v="1001"/>
    <x v="1"/>
    <s v="อ้อยน้ำราด"/>
    <s v="อ้อยน้ำราด"/>
    <n v="21.96"/>
    <d v="2562-03-02T00:00:00"/>
    <d v="2562-06-16T00:00:00"/>
    <n v="1.85"/>
    <n v="3.5333333333333332"/>
    <n v="0.6"/>
    <n v="2.9"/>
    <n v="81"/>
    <n v="65"/>
    <n v="12627.027027027027"/>
    <n v="0.6"/>
    <n v="3.2"/>
    <n v="79"/>
    <n v="68"/>
    <n v="12713.513513513513"/>
    <n v="0.7"/>
    <n v="2.8"/>
    <n v="73"/>
    <n v="78"/>
    <n v="13059.45945945946"/>
    <n v="0.6333333333333333"/>
    <n v="2.9666666666666663"/>
    <n v="77.666666666666671"/>
    <n v="70.333333333333329"/>
    <n v="12800"/>
  </r>
  <r>
    <n v="1"/>
    <x v="1"/>
    <n v="41"/>
    <n v="1002"/>
    <x v="0"/>
    <s v="อ้อยตอ 2"/>
    <s v="อ้อยตอ"/>
    <n v="37.68"/>
    <d v="2562-01-23T00:00:00"/>
    <d v="2562-06-16T00:00:00"/>
    <n v="1.85"/>
    <n v="4.8"/>
    <n v="0.7"/>
    <n v="2.2000000000000002"/>
    <n v="50"/>
    <n v="55"/>
    <n v="9081.0810810810817"/>
    <n v="0.6"/>
    <n v="2.2000000000000002"/>
    <n v="51"/>
    <n v="60"/>
    <n v="9600"/>
    <n v="0.7"/>
    <n v="2.4"/>
    <n v="58"/>
    <n v="51"/>
    <n v="9427.0270270270266"/>
    <n v="0.66666666666666663"/>
    <n v="2.2666666666666671"/>
    <n v="53"/>
    <n v="55.333333333333336"/>
    <n v="9369.3693693693695"/>
  </r>
  <r>
    <n v="1"/>
    <x v="1"/>
    <n v="43"/>
    <n v="1007"/>
    <x v="1"/>
    <s v="อ้อยน้ำราด"/>
    <s v="อ้อยน้ำราด"/>
    <n v="21.51"/>
    <d v="2562-03-04T00:00:00"/>
    <d v="2562-06-16T00:00:00"/>
    <n v="1.85"/>
    <n v="3.4666666666666668"/>
    <n v="0.5"/>
    <n v="2.8"/>
    <n v="52"/>
    <n v="48"/>
    <n v="8648.6486486486483"/>
    <n v="0.5"/>
    <n v="2.8"/>
    <n v="50"/>
    <n v="49"/>
    <n v="8562.1621621621616"/>
    <n v="0.5"/>
    <n v="2.8"/>
    <n v="55"/>
    <n v="50"/>
    <n v="9081.0810810810817"/>
    <n v="0.5"/>
    <n v="2.7999999999999994"/>
    <n v="52.333333333333336"/>
    <n v="49"/>
    <n v="8763.9639639639645"/>
  </r>
  <r>
    <n v="1"/>
    <x v="1"/>
    <n v="44"/>
    <n v="1008"/>
    <x v="1"/>
    <s v="อ้อยน้ำราด"/>
    <s v="อ้อยน้ำราด"/>
    <n v="28.3"/>
    <d v="2562-03-07T00:00:00"/>
    <d v="2562-06-16T00:00:00"/>
    <n v="1.85"/>
    <n v="3.3666666666666667"/>
    <n v="0.5"/>
    <n v="3.2"/>
    <n v="49"/>
    <n v="51"/>
    <n v="8648.6486486486483"/>
    <n v="0.6"/>
    <n v="3.1"/>
    <n v="42"/>
    <n v="52"/>
    <n v="8129.72972972973"/>
    <n v="0.6"/>
    <n v="3.1"/>
    <n v="39"/>
    <n v="57"/>
    <n v="8302.7027027027034"/>
    <n v="0.56666666666666676"/>
    <n v="3.1333333333333333"/>
    <n v="43.333333333333336"/>
    <n v="53.333333333333336"/>
    <n v="8360.3603603603606"/>
  </r>
  <r>
    <n v="1"/>
    <x v="1"/>
    <n v="45"/>
    <n v="1013"/>
    <x v="0"/>
    <s v="อ้อยตอ 2"/>
    <s v="อ้อยตอ"/>
    <n v="20.55"/>
    <d v="2562-01-28T00:00:00"/>
    <d v="2562-06-16T00:00:00"/>
    <n v="1.85"/>
    <n v="4.6333333333333337"/>
    <n v="0.6"/>
    <n v="2.2000000000000002"/>
    <n v="62"/>
    <n v="58"/>
    <n v="10378.378378378378"/>
    <n v="0.7"/>
    <n v="2.2999999999999998"/>
    <n v="57"/>
    <n v="60"/>
    <n v="10118.918918918918"/>
    <n v="0.6"/>
    <n v="2.5"/>
    <n v="49"/>
    <n v="65"/>
    <n v="9859.45945945946"/>
    <n v="0.6333333333333333"/>
    <n v="2.3333333333333335"/>
    <n v="56"/>
    <n v="61"/>
    <n v="10118.918918918918"/>
  </r>
  <r>
    <n v="1"/>
    <x v="1"/>
    <n v="46"/>
    <n v="1014"/>
    <x v="1"/>
    <s v="อ้อยน้ำราด"/>
    <s v="อ้อยน้ำราด"/>
    <n v="37.53"/>
    <d v="2562-02-16T00:00:00"/>
    <d v="2562-06-16T00:00:00"/>
    <n v="1.85"/>
    <n v="4"/>
    <n v="0.6"/>
    <n v="2.4"/>
    <n v="65"/>
    <n v="66"/>
    <n v="11329.72972972973"/>
    <n v="0.7"/>
    <n v="2.2999999999999998"/>
    <n v="61"/>
    <n v="56"/>
    <n v="10118.918918918918"/>
    <n v="0.8"/>
    <n v="3"/>
    <n v="68"/>
    <n v="52"/>
    <n v="10378.378378378378"/>
    <n v="0.69999999999999984"/>
    <n v="2.5666666666666664"/>
    <n v="64.666666666666671"/>
    <n v="58"/>
    <n v="10609.009009009009"/>
  </r>
  <r>
    <n v="1"/>
    <x v="1"/>
    <n v="47"/>
    <n v="1015"/>
    <x v="0"/>
    <s v="อ้อยตอ 2"/>
    <s v="อ้อยตอ"/>
    <n v="32.56"/>
    <d v="2562-01-28T00:00:00"/>
    <d v="2562-06-16T00:00:00"/>
    <n v="1.85"/>
    <n v="4.6333333333333337"/>
    <n v="0.5"/>
    <n v="2"/>
    <n v="40"/>
    <n v="36"/>
    <n v="6572.9729729729734"/>
    <n v="0.5"/>
    <n v="1.9"/>
    <n v="35"/>
    <n v="37"/>
    <n v="6227.0270270270266"/>
    <n v="0.7"/>
    <n v="2.2000000000000002"/>
    <n v="40"/>
    <n v="42"/>
    <n v="7091.8918918918916"/>
    <n v="0.56666666666666665"/>
    <n v="2.0333333333333332"/>
    <n v="38.333333333333336"/>
    <n v="38.333333333333336"/>
    <n v="6630.6306306306315"/>
  </r>
  <r>
    <n v="1"/>
    <x v="1"/>
    <n v="48"/>
    <n v="1017"/>
    <x v="0"/>
    <s v="อ้อยตอ 2"/>
    <s v="อ้อยตอ"/>
    <n v="18.46"/>
    <d v="2562-01-27T00:00:00"/>
    <d v="2562-06-16T00:00:00"/>
    <n v="1.85"/>
    <n v="4.666666666666667"/>
    <n v="0.6"/>
    <n v="2"/>
    <n v="55"/>
    <n v="53"/>
    <n v="9340.54054054054"/>
    <n v="0.6"/>
    <n v="1.9"/>
    <n v="50"/>
    <n v="57"/>
    <n v="9254.0540540540533"/>
    <n v="0.6"/>
    <n v="2"/>
    <n v="61"/>
    <n v="60"/>
    <n v="10464.864864864865"/>
    <n v="0.6"/>
    <n v="1.9666666666666668"/>
    <n v="55.333333333333336"/>
    <n v="56.666666666666664"/>
    <n v="9686.4864864864867"/>
  </r>
  <r>
    <n v="1"/>
    <x v="1"/>
    <n v="49"/>
    <n v="1018"/>
    <x v="0"/>
    <s v="อ้อยตอ 2"/>
    <s v="อ้อยตอ"/>
    <n v="17.63"/>
    <d v="2562-01-30T00:00:00"/>
    <d v="2562-06-16T00:00:00"/>
    <n v="1.85"/>
    <n v="4.5666666666666664"/>
    <n v="1.1000000000000001"/>
    <n v="2.7"/>
    <n v="61"/>
    <n v="71"/>
    <n v="11416.216216216217"/>
    <n v="1.4"/>
    <n v="2.5"/>
    <n v="43"/>
    <n v="60"/>
    <n v="8908.1081081081084"/>
    <n v="1.4"/>
    <n v="3"/>
    <n v="55"/>
    <n v="58"/>
    <n v="9772.9729729729734"/>
    <n v="1.3"/>
    <n v="2.7333333333333329"/>
    <n v="53"/>
    <n v="63"/>
    <n v="10032.432432432433"/>
  </r>
  <r>
    <n v="1"/>
    <x v="1"/>
    <n v="50"/>
    <n v="1019"/>
    <x v="1"/>
    <s v="อ้อยน้ำราด"/>
    <s v="อ้อยน้ำราด"/>
    <n v="19.28"/>
    <d v="2562-02-17T00:00:00"/>
    <d v="2562-06-16T00:00:00"/>
    <n v="1.85"/>
    <n v="3.9666666666666668"/>
    <n v="0.8"/>
    <n v="2.6"/>
    <n v="49"/>
    <n v="73"/>
    <n v="10551.351351351352"/>
    <n v="0.6"/>
    <n v="3.1"/>
    <n v="57"/>
    <n v="70"/>
    <n v="10983.783783783783"/>
    <n v="0.6"/>
    <n v="2.9"/>
    <n v="77"/>
    <n v="58"/>
    <n v="11675.675675675675"/>
    <n v="0.66666666666666663"/>
    <n v="2.8666666666666667"/>
    <n v="61"/>
    <n v="67"/>
    <n v="11070.270270270268"/>
  </r>
  <r>
    <n v="1"/>
    <x v="1"/>
    <n v="51"/>
    <n v="1020"/>
    <x v="0"/>
    <s v="อ้อยตอ 2"/>
    <s v="อ้อยตอ"/>
    <n v="33.700000000000003"/>
    <d v="2562-02-05T00:00:00"/>
    <d v="2562-06-16T00:00:00"/>
    <n v="1.85"/>
    <n v="4.3666666666666663"/>
    <n v="0.8"/>
    <n v="2.6"/>
    <n v="76"/>
    <n v="75"/>
    <n v="13059.45945945946"/>
    <n v="1.2"/>
    <n v="2.1"/>
    <n v="73"/>
    <n v="69"/>
    <n v="12281.081081081082"/>
    <n v="1"/>
    <n v="2.5"/>
    <n v="61"/>
    <n v="63"/>
    <n v="10724.324324324325"/>
    <n v="1"/>
    <n v="2.4"/>
    <n v="70"/>
    <n v="69"/>
    <n v="12021.621621621622"/>
  </r>
  <r>
    <n v="1"/>
    <x v="1"/>
    <n v="52"/>
    <n v="1022"/>
    <x v="1"/>
    <s v="อ้อยน้ำราด"/>
    <s v="อ้อยน้ำราด"/>
    <n v="13.78"/>
    <d v="2562-03-09T00:00:00"/>
    <d v="2562-06-16T00:00:00"/>
    <n v="1.85"/>
    <n v="3.3"/>
    <n v="0.5"/>
    <n v="3.2"/>
    <n v="61"/>
    <n v="77"/>
    <n v="11935.135135135135"/>
    <n v="0.6"/>
    <n v="2.4"/>
    <n v="40"/>
    <n v="61"/>
    <n v="8735.135135135135"/>
    <n v="0.6"/>
    <n v="1.7"/>
    <n v="65"/>
    <n v="50"/>
    <n v="9945.9459459459467"/>
    <n v="0.56666666666666676"/>
    <n v="2.4333333333333331"/>
    <n v="55.333333333333336"/>
    <n v="62.666666666666664"/>
    <n v="10205.405405405405"/>
  </r>
  <r>
    <n v="1"/>
    <x v="1"/>
    <n v="54"/>
    <n v="1028"/>
    <x v="0"/>
    <s v="อ้อยตอ 2"/>
    <s v="อ้อยตอ"/>
    <n v="15.81"/>
    <d v="2562-01-31T00:00:00"/>
    <d v="2562-06-16T00:00:00"/>
    <n v="1.85"/>
    <n v="4.5333333333333332"/>
    <n v="0.6"/>
    <n v="2.4"/>
    <n v="69"/>
    <n v="62"/>
    <n v="11329.72972972973"/>
    <n v="0.7"/>
    <n v="1.6"/>
    <n v="59"/>
    <n v="70"/>
    <n v="11156.756756756757"/>
    <n v="0.9"/>
    <n v="1.9"/>
    <n v="60"/>
    <n v="49"/>
    <n v="9427.0270270270266"/>
    <n v="0.73333333333333328"/>
    <n v="1.9666666666666668"/>
    <n v="62.666666666666664"/>
    <n v="60.333333333333336"/>
    <n v="10637.837837837838"/>
  </r>
  <r>
    <n v="1"/>
    <x v="1"/>
    <n v="57"/>
    <n v="1033"/>
    <x v="2"/>
    <s v="อ้อยตุลาคม"/>
    <s v="อ้อยปลายฝน"/>
    <n v="44.91"/>
    <d v="2561-11-17T00:00:00"/>
    <d v="2562-06-16T00:00:00"/>
    <n v="1.85"/>
    <n v="7.0333333333333332"/>
    <n v="1.5"/>
    <n v="3.1"/>
    <n v="65"/>
    <n v="64"/>
    <n v="11156.756756756757"/>
    <n v="1.6"/>
    <n v="3.1"/>
    <n v="66"/>
    <n v="60"/>
    <n v="10897.297297297297"/>
    <n v="1.5"/>
    <n v="3.2"/>
    <n v="69"/>
    <n v="61"/>
    <n v="11243.243243243243"/>
    <n v="1.5333333333333332"/>
    <n v="3.1333333333333333"/>
    <n v="66.666666666666671"/>
    <n v="61.666666666666664"/>
    <n v="11099.099099099098"/>
  </r>
  <r>
    <n v="1"/>
    <x v="1"/>
    <n v="58"/>
    <n v="1034"/>
    <x v="2"/>
    <s v="อ้อยตุลาคม"/>
    <s v="อ้อยปลายฝน"/>
    <n v="42.09"/>
    <d v="2561-11-22T00:00:00"/>
    <d v="2562-06-16T00:00:00"/>
    <n v="1.85"/>
    <n v="6.8666666666666663"/>
    <n v="1.5"/>
    <n v="3"/>
    <n v="61"/>
    <n v="60"/>
    <n v="10464.864864864865"/>
    <n v="1.7"/>
    <n v="2.8"/>
    <n v="71"/>
    <n v="65"/>
    <n v="11762.162162162162"/>
    <n v="1.6"/>
    <n v="3.2"/>
    <n v="55"/>
    <n v="68"/>
    <n v="10637.837837837838"/>
    <n v="1.6000000000000003"/>
    <n v="3"/>
    <n v="62.333333333333336"/>
    <n v="64.333333333333329"/>
    <n v="10954.954954954956"/>
  </r>
  <r>
    <n v="1"/>
    <x v="1"/>
    <n v="60"/>
    <n v="1036"/>
    <x v="2"/>
    <s v="อ้อยตุลาคม"/>
    <s v="อ้อยปลายฝน"/>
    <n v="13.44"/>
    <d v="2561-11-18T00:00:00"/>
    <d v="2562-06-16T00:00:00"/>
    <n v="1.85"/>
    <n v="7"/>
    <n v="1.7"/>
    <n v="3.4"/>
    <n v="63"/>
    <n v="59"/>
    <n v="10551.351351351352"/>
    <n v="1.7"/>
    <n v="3.1"/>
    <n v="55"/>
    <n v="62"/>
    <n v="10118.918918918918"/>
    <n v="1.6"/>
    <n v="3.3"/>
    <n v="60"/>
    <n v="66"/>
    <n v="10897.297297297297"/>
    <n v="1.6666666666666667"/>
    <n v="3.2666666666666671"/>
    <n v="59.333333333333336"/>
    <n v="62.333333333333336"/>
    <n v="10522.522522522522"/>
  </r>
  <r>
    <n v="1"/>
    <x v="1"/>
    <n v="61"/>
    <n v="1037"/>
    <x v="2"/>
    <s v="อ้อยตุลาคม"/>
    <s v="อ้อยปลายฝน"/>
    <n v="48.99"/>
    <d v="2561-11-07T00:00:00"/>
    <d v="2562-06-16T00:00:00"/>
    <n v="1.85"/>
    <n v="7.3666666666666663"/>
    <n v="1.8"/>
    <n v="3"/>
    <n v="71"/>
    <n v="85"/>
    <n v="13491.891891891892"/>
    <n v="1.5"/>
    <n v="3"/>
    <n v="69"/>
    <n v="81"/>
    <n v="12972.972972972973"/>
    <n v="1.8"/>
    <n v="2.9"/>
    <n v="75"/>
    <n v="82"/>
    <n v="13578.378378378378"/>
    <n v="1.7"/>
    <n v="2.9666666666666668"/>
    <n v="71.666666666666671"/>
    <n v="82.666666666666671"/>
    <n v="13347.74774774775"/>
  </r>
  <r>
    <n v="1"/>
    <x v="1"/>
    <n v="62"/>
    <n v="1038"/>
    <x v="0"/>
    <s v="อ้อยตอ 1"/>
    <s v="อ้อยตอ"/>
    <n v="14.52"/>
    <d v="2561-12-07T00:00:00"/>
    <d v="2562-06-16T00:00:00"/>
    <n v="1.85"/>
    <n v="6.3666666666666663"/>
    <n v="1"/>
    <n v="3"/>
    <n v="36"/>
    <n v="67"/>
    <n v="8908.1081081081084"/>
    <n v="1.4"/>
    <n v="3.3"/>
    <n v="57"/>
    <n v="65"/>
    <n v="10551.351351351352"/>
    <n v="1.4"/>
    <n v="3.1"/>
    <n v="62"/>
    <n v="55"/>
    <n v="10118.918918918918"/>
    <n v="1.2666666666666666"/>
    <n v="3.1333333333333333"/>
    <n v="51.666666666666664"/>
    <n v="62.333333333333336"/>
    <n v="9859.45945945946"/>
  </r>
  <r>
    <n v="1"/>
    <x v="1"/>
    <n v="63"/>
    <n v="1039"/>
    <x v="2"/>
    <s v="อ้อยตุลาคม"/>
    <s v="อ้อยปลายฝน"/>
    <n v="8.07"/>
    <d v="2561-11-22T00:00:00"/>
    <d v="2562-06-16T00:00:00"/>
    <n v="1.85"/>
    <n v="6.8666666666666663"/>
    <n v="1.8"/>
    <n v="3.1"/>
    <n v="64"/>
    <n v="60"/>
    <n v="10724.324324324325"/>
    <n v="1.7"/>
    <n v="2.9"/>
    <n v="58"/>
    <n v="77"/>
    <n v="11675.675675675675"/>
    <n v="1.7"/>
    <n v="3"/>
    <n v="56"/>
    <n v="74"/>
    <n v="11243.243243243243"/>
    <n v="1.7333333333333334"/>
    <n v="3"/>
    <n v="59.333333333333336"/>
    <n v="70.333333333333329"/>
    <n v="11214.414414414414"/>
  </r>
  <r>
    <n v="1"/>
    <x v="1"/>
    <n v="64"/>
    <n v="1040"/>
    <x v="2"/>
    <s v="อ้อยตุลาคม"/>
    <s v="อ้อยปลายฝน"/>
    <n v="29.81"/>
    <d v="2561-11-01T00:00:00"/>
    <d v="2562-06-16T00:00:00"/>
    <n v="1.85"/>
    <n v="7.5666666666666664"/>
    <n v="1.4"/>
    <n v="3.6"/>
    <n v="45"/>
    <n v="54"/>
    <n v="8562.1621621621616"/>
    <n v="1.5"/>
    <n v="3.5"/>
    <n v="51"/>
    <n v="56"/>
    <n v="9254.0540540540533"/>
    <n v="1.4"/>
    <n v="3.7"/>
    <n v="49"/>
    <n v="50"/>
    <n v="8562.1621621621616"/>
    <n v="1.4333333333333333"/>
    <n v="3.6"/>
    <n v="48.333333333333336"/>
    <n v="53.333333333333336"/>
    <n v="8792.7927927927904"/>
  </r>
  <r>
    <n v="1"/>
    <x v="2"/>
    <n v="1"/>
    <n v="801"/>
    <x v="2"/>
    <s v="อ้อยตุลาคม"/>
    <s v="อ้อยปลายฝน"/>
    <n v="17.79"/>
    <d v="2561-11-09T00:00:00"/>
    <d v="2562-06-16T00:00:00"/>
    <n v="1.85"/>
    <n v="7.3"/>
    <n v="1.1000000000000001"/>
    <n v="2.4"/>
    <n v="69"/>
    <n v="75"/>
    <n v="12454.054054054053"/>
    <n v="1.2"/>
    <n v="2.5"/>
    <n v="77"/>
    <n v="75"/>
    <n v="13145.945945945947"/>
    <n v="1.1000000000000001"/>
    <n v="2.6"/>
    <n v="77"/>
    <n v="71"/>
    <n v="12800"/>
    <n v="1.1333333333333333"/>
    <n v="2.5"/>
    <n v="74.333333333333329"/>
    <n v="73.666666666666671"/>
    <n v="12800"/>
  </r>
  <r>
    <n v="1"/>
    <x v="2"/>
    <n v="2"/>
    <n v="802"/>
    <x v="0"/>
    <s v="อ้อยตอ 1"/>
    <s v="อ้อยตอ"/>
    <n v="12.99"/>
    <d v="2561-11-09T00:00:00"/>
    <d v="2562-06-16T00:00:00"/>
    <n v="1.85"/>
    <n v="7.3"/>
    <n v="0.8"/>
    <n v="2.5"/>
    <n v="68"/>
    <n v="75"/>
    <n v="12367.567567567568"/>
    <n v="1"/>
    <n v="2.8"/>
    <n v="71"/>
    <n v="78"/>
    <n v="12886.486486486487"/>
    <n v="1"/>
    <n v="2.5"/>
    <n v="74"/>
    <n v="76"/>
    <n v="12972.972972972973"/>
    <n v="0.93333333333333324"/>
    <n v="2.6"/>
    <n v="71"/>
    <n v="76.333333333333329"/>
    <n v="12742.342342342343"/>
  </r>
  <r>
    <n v="1"/>
    <x v="2"/>
    <n v="6"/>
    <n v="806"/>
    <x v="0"/>
    <s v="อ้อยตอ 3"/>
    <s v="อ้อยตอ"/>
    <n v="8.34"/>
    <d v="2562-02-20T00:00:00"/>
    <d v="2562-06-16T00:00:00"/>
    <n v="1.85"/>
    <n v="3.8666666666666667"/>
    <n v="0.9"/>
    <n v="2.7"/>
    <n v="64"/>
    <n v="69"/>
    <n v="11502.702702702703"/>
    <n v="1"/>
    <n v="2.6"/>
    <n v="70"/>
    <n v="73"/>
    <n v="12367.567567567568"/>
    <n v="0.8"/>
    <n v="2.8"/>
    <n v="73"/>
    <n v="70"/>
    <n v="12367.567567567568"/>
    <n v="0.9"/>
    <n v="2.7000000000000006"/>
    <n v="69"/>
    <n v="70.666666666666671"/>
    <n v="12079.279279279281"/>
  </r>
  <r>
    <n v="1"/>
    <x v="2"/>
    <n v="7"/>
    <n v="808"/>
    <x v="0"/>
    <s v="อ้อยตอ 1"/>
    <s v="อ้อยตอ"/>
    <n v="88.29"/>
    <d v="2562-01-09T00:00:00"/>
    <d v="2562-06-16T00:00:00"/>
    <n v="1.85"/>
    <n v="5.2666666666666666"/>
    <n v="1"/>
    <n v="2.7"/>
    <n v="65"/>
    <n v="68"/>
    <n v="11502.702702702703"/>
    <n v="0.9"/>
    <n v="2.6"/>
    <n v="73"/>
    <n v="68"/>
    <n v="12194.594594594595"/>
    <n v="0.9"/>
    <n v="2.6"/>
    <n v="68"/>
    <n v="75"/>
    <n v="12367.567567567568"/>
    <n v="0.93333333333333324"/>
    <n v="2.6333333333333333"/>
    <n v="68.666666666666671"/>
    <n v="70.333333333333329"/>
    <n v="12021.621621621622"/>
  </r>
  <r>
    <n v="1"/>
    <x v="2"/>
    <n v="8"/>
    <n v="812"/>
    <x v="0"/>
    <s v="อ้อยตอ 1"/>
    <s v="อ้อยตอ"/>
    <n v="29.76"/>
    <d v="2562-01-09T00:00:00"/>
    <d v="2562-06-16T00:00:00"/>
    <n v="1.85"/>
    <n v="5.2666666666666666"/>
    <n v="0.8"/>
    <n v="2.4"/>
    <n v="63"/>
    <n v="65"/>
    <n v="11070.27027027027"/>
    <n v="0.8"/>
    <n v="2.4"/>
    <n v="63"/>
    <n v="63"/>
    <n v="10897.297297297297"/>
    <n v="1"/>
    <n v="2.5"/>
    <n v="63"/>
    <n v="65"/>
    <n v="11070.27027027027"/>
    <n v="0.8666666666666667"/>
    <n v="2.4333333333333331"/>
    <n v="63"/>
    <n v="64.333333333333329"/>
    <n v="11012.612612612613"/>
  </r>
  <r>
    <n v="1"/>
    <x v="2"/>
    <n v="9"/>
    <n v="822"/>
    <x v="0"/>
    <s v="อ้อยตอ 2"/>
    <s v="อ้อยตอ"/>
    <n v="13.75"/>
    <d v="2562-01-24T00:00:00"/>
    <d v="2562-06-16T00:00:00"/>
    <n v="1.85"/>
    <n v="4.7666666666666666"/>
    <n v="0.6"/>
    <n v="2.7"/>
    <n v="39"/>
    <n v="72"/>
    <n v="9600"/>
    <n v="0.7"/>
    <n v="2.7"/>
    <n v="72"/>
    <n v="74"/>
    <n v="12627.027027027027"/>
    <n v="0.7"/>
    <n v="2.6"/>
    <n v="68"/>
    <n v="69"/>
    <n v="11848.648648648648"/>
    <n v="0.66666666666666663"/>
    <n v="2.6666666666666665"/>
    <n v="59.666666666666664"/>
    <n v="71.666666666666671"/>
    <n v="11358.558558558558"/>
  </r>
  <r>
    <n v="1"/>
    <x v="2"/>
    <n v="10"/>
    <n v="825"/>
    <x v="0"/>
    <s v="อ้อยตอ 1"/>
    <s v="อ้อยตอ"/>
    <n v="11.74"/>
    <d v="2562-01-08T00:00:00"/>
    <d v="2562-06-16T00:00:00"/>
    <n v="1.85"/>
    <n v="5.3"/>
    <n v="1.1000000000000001"/>
    <n v="2.7"/>
    <n v="67"/>
    <n v="70"/>
    <n v="11848.648648648648"/>
    <n v="1"/>
    <n v="2.7"/>
    <n v="71"/>
    <n v="75"/>
    <n v="12627.027027027027"/>
    <n v="1.1000000000000001"/>
    <n v="2.7"/>
    <n v="71"/>
    <n v="73"/>
    <n v="12454.054054054053"/>
    <n v="1.0666666666666667"/>
    <n v="2.7000000000000006"/>
    <n v="69.666666666666671"/>
    <n v="72.666666666666671"/>
    <n v="12309.909909909909"/>
  </r>
  <r>
    <n v="1"/>
    <x v="2"/>
    <n v="11"/>
    <n v="834"/>
    <x v="0"/>
    <s v="อ้อยตอ 1"/>
    <s v="อ้อยตอ"/>
    <n v="4.16"/>
    <d v="2562-01-07T00:00:00"/>
    <d v="2562-06-16T00:00:00"/>
    <n v="1.85"/>
    <n v="5.333333333333333"/>
    <n v="1.3"/>
    <n v="3"/>
    <n v="73"/>
    <n v="73"/>
    <n v="12627.027027027027"/>
    <n v="1.1000000000000001"/>
    <n v="2.8"/>
    <n v="78"/>
    <n v="72"/>
    <n v="12972.972972972973"/>
    <n v="1.1000000000000001"/>
    <n v="2.8"/>
    <n v="79"/>
    <n v="81"/>
    <n v="13837.837837837838"/>
    <n v="1.1666666666666667"/>
    <n v="2.8666666666666667"/>
    <n v="76.666666666666671"/>
    <n v="75.333333333333329"/>
    <n v="13145.945945945947"/>
  </r>
  <r>
    <n v="1"/>
    <x v="2"/>
    <n v="13"/>
    <n v="837"/>
    <x v="0"/>
    <s v="อ้อยตอ 1"/>
    <s v="อ้อยตอ"/>
    <n v="21.55"/>
    <d v="2561-11-05T00:00:00"/>
    <d v="2562-06-16T00:00:00"/>
    <n v="1.85"/>
    <n v="7.4333333333333336"/>
    <n v="1.4"/>
    <n v="3"/>
    <n v="81"/>
    <n v="78"/>
    <n v="13751.351351351352"/>
    <n v="1.3"/>
    <n v="2.9"/>
    <n v="75"/>
    <n v="77"/>
    <n v="13145.945945945947"/>
    <n v="1.3"/>
    <n v="2.9"/>
    <n v="77"/>
    <n v="79"/>
    <n v="13491.891891891892"/>
    <n v="1.3333333333333333"/>
    <n v="2.9333333333333336"/>
    <n v="77.666666666666671"/>
    <n v="78"/>
    <n v="13463.063063063064"/>
  </r>
  <r>
    <n v="1"/>
    <x v="2"/>
    <n v="15"/>
    <n v="846"/>
    <x v="0"/>
    <s v="อ้อยตอ 1"/>
    <s v="อ้อยตอ"/>
    <n v="19.48"/>
    <d v="2561-11-17T00:00:00"/>
    <d v="2562-06-16T00:00:00"/>
    <n v="1.85"/>
    <n v="7.0333333333333332"/>
    <n v="1.5"/>
    <n v="3"/>
    <n v="79"/>
    <n v="83"/>
    <n v="14010.81081081081"/>
    <n v="1.3"/>
    <n v="3"/>
    <n v="79"/>
    <n v="81"/>
    <n v="13837.837837837838"/>
    <n v="1.3"/>
    <n v="3"/>
    <n v="86"/>
    <n v="83"/>
    <n v="14616.216216216217"/>
    <n v="1.3666666666666665"/>
    <n v="3"/>
    <n v="81.333333333333329"/>
    <n v="82.333333333333329"/>
    <n v="14154.954954954956"/>
  </r>
  <r>
    <n v="1"/>
    <x v="2"/>
    <n v="16"/>
    <n v="852"/>
    <x v="2"/>
    <s v="อ้อยตุลาคม"/>
    <s v="อ้อยปลายฝน"/>
    <n v="60.9"/>
    <d v="2561-11-26T00:00:00"/>
    <d v="2562-06-16T00:00:00"/>
    <n v="1.85"/>
    <n v="6.7333333333333334"/>
    <n v="0.9"/>
    <n v="2.8"/>
    <n v="72"/>
    <n v="75"/>
    <n v="12713.513513513513"/>
    <n v="1"/>
    <n v="2.8"/>
    <n v="66"/>
    <n v="74"/>
    <n v="12108.108108108108"/>
    <n v="1"/>
    <n v="2.9"/>
    <n v="78"/>
    <n v="74"/>
    <n v="13145.945945945947"/>
    <n v="0.96666666666666667"/>
    <n v="2.8333333333333335"/>
    <n v="72"/>
    <n v="74.333333333333329"/>
    <n v="12655.855855855856"/>
  </r>
  <r>
    <n v="1"/>
    <x v="2"/>
    <n v="17"/>
    <n v="853"/>
    <x v="2"/>
    <s v="อ้อยตุลาคม"/>
    <s v="อ้อยปลายฝน"/>
    <n v="23.3"/>
    <d v="2561-11-10T00:00:00"/>
    <d v="2562-06-16T00:00:00"/>
    <n v="1.85"/>
    <n v="7.2666666666666666"/>
    <n v="1"/>
    <n v="2.7"/>
    <n v="59"/>
    <n v="63"/>
    <n v="10551.351351351352"/>
    <n v="0.9"/>
    <n v="3"/>
    <n v="71"/>
    <n v="74"/>
    <n v="12540.54054054054"/>
    <n v="1.1000000000000001"/>
    <n v="3"/>
    <n v="72"/>
    <n v="77"/>
    <n v="12886.486486486487"/>
    <n v="1"/>
    <n v="2.9"/>
    <n v="67.333333333333329"/>
    <n v="71.333333333333329"/>
    <n v="11992.792792792794"/>
  </r>
  <r>
    <n v="1"/>
    <x v="2"/>
    <n v="18"/>
    <n v="854"/>
    <x v="2"/>
    <s v="อ้อยตุลาคม"/>
    <s v="อ้อยปลายฝน"/>
    <n v="20.69"/>
    <d v="2561-11-27T00:00:00"/>
    <d v="2562-06-16T00:00:00"/>
    <n v="1.85"/>
    <n v="6.7"/>
    <n v="1"/>
    <n v="2.5"/>
    <n v="48"/>
    <n v="54"/>
    <n v="8821.6216216216217"/>
    <n v="0.9"/>
    <n v="2.4"/>
    <n v="63"/>
    <n v="65"/>
    <n v="11070.27027027027"/>
    <n v="0.8"/>
    <n v="2.5"/>
    <n v="57"/>
    <n v="54"/>
    <n v="9600"/>
    <n v="0.9"/>
    <n v="2.4666666666666668"/>
    <n v="56"/>
    <n v="57.666666666666664"/>
    <n v="9830.6306306306305"/>
  </r>
  <r>
    <n v="1"/>
    <x v="2"/>
    <n v="19"/>
    <n v="856"/>
    <x v="0"/>
    <s v="อ้อยตอ 1"/>
    <s v="อ้อยตอ"/>
    <n v="26.09"/>
    <d v="2562-01-06T00:00:00"/>
    <d v="2562-06-16T00:00:00"/>
    <n v="1.85"/>
    <n v="5.3666666666666663"/>
    <n v="0.9"/>
    <n v="2.8"/>
    <n v="83"/>
    <n v="80"/>
    <n v="14097.297297297297"/>
    <n v="1"/>
    <n v="3"/>
    <n v="74"/>
    <n v="76"/>
    <n v="12972.972972972973"/>
    <n v="1"/>
    <n v="3"/>
    <n v="77"/>
    <n v="78"/>
    <n v="13405.405405405405"/>
    <n v="0.96666666666666667"/>
    <n v="2.9333333333333336"/>
    <n v="78"/>
    <n v="78"/>
    <n v="13491.891891891892"/>
  </r>
  <r>
    <n v="1"/>
    <x v="2"/>
    <n v="20"/>
    <n v="857"/>
    <x v="1"/>
    <s v="อ้อยน้ำราด"/>
    <s v="อ้อยน้ำราด"/>
    <n v="30.75"/>
    <d v="2562-02-13T00:00:00"/>
    <d v="2562-06-16T00:00:00"/>
    <n v="1.85"/>
    <n v="4.0999999999999996"/>
    <n v="0.5"/>
    <n v="2.1"/>
    <n v="54"/>
    <n v="61"/>
    <n v="9945.9459459459467"/>
    <n v="0.8"/>
    <n v="2.2999999999999998"/>
    <n v="67"/>
    <n v="66"/>
    <n v="11502.702702702703"/>
    <n v="0.6"/>
    <n v="2.7"/>
    <n v="55"/>
    <n v="59"/>
    <n v="9859.45945945946"/>
    <n v="0.6333333333333333"/>
    <n v="2.3666666666666667"/>
    <n v="58.666666666666664"/>
    <n v="62"/>
    <n v="10436.036036036037"/>
  </r>
  <r>
    <n v="1"/>
    <x v="2"/>
    <n v="21"/>
    <n v="858"/>
    <x v="1"/>
    <s v="อ้อยน้ำราด"/>
    <s v="อ้อยน้ำราด"/>
    <n v="8.91"/>
    <d v="2562-02-11T00:00:00"/>
    <d v="2562-06-16T00:00:00"/>
    <n v="1.85"/>
    <n v="4.166666666666667"/>
    <n v="1.2"/>
    <n v="2.8"/>
    <n v="85"/>
    <n v="69"/>
    <n v="13318.918918918918"/>
    <n v="1.2"/>
    <n v="2.8"/>
    <n v="69"/>
    <n v="76"/>
    <n v="12540.54054054054"/>
    <n v="1.2"/>
    <n v="2.8"/>
    <n v="69"/>
    <n v="60"/>
    <n v="11156.756756756757"/>
    <n v="1.2"/>
    <n v="2.7999999999999994"/>
    <n v="74.333333333333329"/>
    <n v="68.333333333333329"/>
    <n v="12338.738738738737"/>
  </r>
  <r>
    <n v="1"/>
    <x v="2"/>
    <n v="22"/>
    <n v="859"/>
    <x v="1"/>
    <s v="อ้อยน้ำราด"/>
    <s v="อ้อยน้ำราด"/>
    <n v="19.57"/>
    <d v="2562-02-25T00:00:00"/>
    <d v="2562-06-16T00:00:00"/>
    <n v="1.85"/>
    <n v="3.7"/>
    <n v="1.5"/>
    <n v="3.1"/>
    <n v="81"/>
    <n v="74"/>
    <n v="13405.405405405405"/>
    <n v="1.3"/>
    <n v="3"/>
    <n v="70"/>
    <n v="68"/>
    <n v="11935.135135135135"/>
    <n v="1.3"/>
    <n v="2.7"/>
    <n v="70"/>
    <n v="74"/>
    <n v="12454.054054054053"/>
    <n v="1.3666666666666665"/>
    <n v="2.9333333333333336"/>
    <n v="73.666666666666671"/>
    <n v="72"/>
    <n v="12598.198198198197"/>
  </r>
  <r>
    <n v="1"/>
    <x v="2"/>
    <n v="23"/>
    <n v="860"/>
    <x v="2"/>
    <s v="อ้อยตุลาคม"/>
    <s v="อ้อยปลายฝน"/>
    <n v="22.83"/>
    <d v="2561-11-28T00:00:00"/>
    <d v="2562-06-16T00:00:00"/>
    <n v="1.85"/>
    <n v="6.666666666666667"/>
    <n v="1.3"/>
    <n v="3"/>
    <n v="73"/>
    <n v="65"/>
    <n v="11935.135135135135"/>
    <n v="1"/>
    <n v="2.5"/>
    <n v="72"/>
    <n v="72"/>
    <n v="12454.054054054053"/>
    <n v="1.1000000000000001"/>
    <n v="2.8"/>
    <n v="70"/>
    <n v="68"/>
    <n v="11935.135135135135"/>
    <n v="1.1333333333333333"/>
    <n v="2.7666666666666671"/>
    <n v="71.666666666666671"/>
    <n v="68.333333333333329"/>
    <n v="12108.108108108107"/>
  </r>
  <r>
    <n v="1"/>
    <x v="2"/>
    <n v="24"/>
    <n v="861"/>
    <x v="2"/>
    <s v="อ้อยตุลาคม"/>
    <s v="อ้อยปลายฝน"/>
    <n v="14.61"/>
    <d v="2561-11-28T00:00:00"/>
    <d v="2562-06-16T00:00:00"/>
    <n v="1.85"/>
    <n v="6.666666666666667"/>
    <n v="1.3"/>
    <n v="3"/>
    <n v="69"/>
    <n v="60"/>
    <n v="11156.756756756757"/>
    <n v="1"/>
    <n v="2.5"/>
    <n v="73"/>
    <n v="75"/>
    <n v="12800"/>
    <n v="1.3"/>
    <n v="2.5"/>
    <n v="70"/>
    <n v="71"/>
    <n v="12194.594594594595"/>
    <n v="1.2"/>
    <n v="2.6666666666666665"/>
    <n v="70.666666666666671"/>
    <n v="68.666666666666671"/>
    <n v="12050.450450450451"/>
  </r>
  <r>
    <n v="1"/>
    <x v="2"/>
    <n v="25"/>
    <n v="863"/>
    <x v="2"/>
    <s v="อ้อยตุลาคม"/>
    <s v="อ้อยปลายฝน"/>
    <n v="6.21"/>
    <d v="2561-11-30T00:00:00"/>
    <d v="2562-06-16T00:00:00"/>
    <n v="1.85"/>
    <n v="6.6"/>
    <n v="0.8"/>
    <n v="2.8"/>
    <n v="81"/>
    <n v="83"/>
    <n v="14183.783783783783"/>
    <n v="1"/>
    <n v="3"/>
    <n v="79"/>
    <n v="81"/>
    <n v="13837.837837837838"/>
    <n v="0.8"/>
    <n v="2.8"/>
    <n v="79"/>
    <n v="81"/>
    <n v="13837.837837837838"/>
    <n v="0.8666666666666667"/>
    <n v="2.8666666666666667"/>
    <n v="79.666666666666671"/>
    <n v="81.666666666666671"/>
    <n v="13953.153153153153"/>
  </r>
  <r>
    <n v="1"/>
    <x v="2"/>
    <n v="26"/>
    <n v="864"/>
    <x v="1"/>
    <s v="อ้อยน้ำราด"/>
    <s v="อ้อยน้ำราด"/>
    <n v="6.27"/>
    <d v="2562-02-24T00:00:00"/>
    <d v="2562-06-16T00:00:00"/>
    <n v="1.85"/>
    <n v="3.7333333333333334"/>
    <m/>
    <m/>
    <m/>
    <m/>
    <n v="0"/>
    <m/>
    <m/>
    <m/>
    <m/>
    <n v="0"/>
    <m/>
    <m/>
    <m/>
    <m/>
    <n v="0"/>
    <m/>
    <m/>
    <m/>
    <m/>
    <n v="0"/>
  </r>
  <r>
    <n v="1"/>
    <x v="2"/>
    <n v="29"/>
    <n v="867"/>
    <x v="2"/>
    <s v="อ้อยตุลาคม"/>
    <s v="อ้อยปลายฝน"/>
    <n v="11.6"/>
    <d v="2561-11-23T00:00:00"/>
    <d v="2562-06-16T00:00:00"/>
    <n v="1.85"/>
    <n v="6.833333333333333"/>
    <m/>
    <m/>
    <m/>
    <m/>
    <n v="0"/>
    <m/>
    <m/>
    <m/>
    <m/>
    <n v="0"/>
    <m/>
    <m/>
    <m/>
    <m/>
    <n v="0"/>
    <m/>
    <m/>
    <m/>
    <m/>
    <n v="0"/>
  </r>
  <r>
    <n v="1"/>
    <x v="2"/>
    <n v="30"/>
    <n v="868"/>
    <x v="0"/>
    <s v="อ้อยตอ 3"/>
    <s v="อ้อยตอ"/>
    <n v="10.93"/>
    <d v="2562-01-20T00:00:00"/>
    <d v="2562-06-16T00:00:00"/>
    <n v="1.65"/>
    <n v="4.9000000000000004"/>
    <n v="0.6"/>
    <n v="2.4"/>
    <n v="69"/>
    <n v="74"/>
    <n v="13866.666666666666"/>
    <n v="0.7"/>
    <n v="2.8"/>
    <n v="76"/>
    <n v="73"/>
    <n v="14448.484848484848"/>
    <n v="0.7"/>
    <n v="2.8"/>
    <n v="70"/>
    <n v="74"/>
    <n v="13963.636363636364"/>
    <n v="0.66666666666666663"/>
    <n v="2.6666666666666665"/>
    <n v="71.666666666666671"/>
    <n v="73.666666666666671"/>
    <n v="14092.929292929291"/>
  </r>
  <r>
    <n v="1"/>
    <x v="2"/>
    <n v="31"/>
    <n v="869"/>
    <x v="0"/>
    <s v="อ้อยตอ 3"/>
    <s v="อ้อยตอ"/>
    <n v="8.14"/>
    <d v="2562-01-21T00:00:00"/>
    <d v="2562-06-16T00:00:00"/>
    <n v="1.65"/>
    <n v="4.8666666666666663"/>
    <n v="0.7"/>
    <n v="2.5"/>
    <n v="63"/>
    <n v="66"/>
    <n v="12509.09090909091"/>
    <n v="0.8"/>
    <n v="2.8"/>
    <n v="66"/>
    <n v="72"/>
    <n v="13381.818181818182"/>
    <n v="0.8"/>
    <n v="2.8"/>
    <n v="71"/>
    <n v="74"/>
    <n v="14060.60606060606"/>
    <n v="0.76666666666666661"/>
    <n v="2.6999999999999997"/>
    <n v="66.666666666666671"/>
    <n v="70.666666666666671"/>
    <n v="13317.171717171717"/>
  </r>
  <r>
    <n v="1"/>
    <x v="2"/>
    <n v="32"/>
    <n v="870"/>
    <x v="0"/>
    <s v="อ้อยตอ 3"/>
    <s v="อ้อยตอ"/>
    <n v="18.600000000000001"/>
    <d v="2561-12-12T00:00:00"/>
    <d v="2562-06-16T00:00:00"/>
    <n v="1.65"/>
    <n v="6.2"/>
    <n v="0.5"/>
    <n v="2.1"/>
    <n v="54"/>
    <n v="58"/>
    <n v="10860.60606060606"/>
    <n v="0.9"/>
    <n v="2.7"/>
    <n v="66"/>
    <n v="68"/>
    <n v="12993.939393939394"/>
    <n v="0.8"/>
    <n v="2.6"/>
    <n v="71"/>
    <n v="68"/>
    <n v="13478.787878787878"/>
    <n v="0.73333333333333339"/>
    <n v="2.4666666666666668"/>
    <n v="63.666666666666664"/>
    <n v="64.666666666666671"/>
    <n v="12444.444444444445"/>
  </r>
  <r>
    <n v="1"/>
    <x v="2"/>
    <n v="33"/>
    <n v="871"/>
    <x v="0"/>
    <s v="อ้อยตอ 4"/>
    <s v="อ้อยตอ"/>
    <n v="4.45"/>
    <d v="2561-12-28T00:00:00"/>
    <d v="2562-06-16T00:00:00"/>
    <n v="1.85"/>
    <n v="5.666666666666667"/>
    <n v="0.6"/>
    <n v="2.2999999999999998"/>
    <n v="31"/>
    <n v="64"/>
    <n v="8216.2162162162167"/>
    <n v="0.8"/>
    <n v="2.5"/>
    <n v="68"/>
    <n v="66"/>
    <n v="11589.18918918919"/>
    <n v="0.9"/>
    <n v="2.6"/>
    <n v="66"/>
    <n v="66"/>
    <n v="11416.216216216217"/>
    <n v="0.76666666666666661"/>
    <n v="2.4666666666666668"/>
    <n v="55"/>
    <n v="65.333333333333329"/>
    <n v="10407.207207207208"/>
  </r>
  <r>
    <n v="1"/>
    <x v="2"/>
    <n v="34"/>
    <n v="872"/>
    <x v="0"/>
    <s v="อ้อยตอ 3"/>
    <s v="อ้อยตอ"/>
    <n v="14.56"/>
    <d v="2562-01-16T00:00:00"/>
    <d v="2562-06-16T00:00:00"/>
    <n v="1.85"/>
    <n v="5.0333333333333332"/>
    <n v="0.8"/>
    <n v="2.8"/>
    <n v="73"/>
    <n v="68"/>
    <n v="12194.594594594595"/>
    <n v="1"/>
    <n v="2.8"/>
    <n v="66"/>
    <n v="71"/>
    <n v="11848.648648648648"/>
    <n v="0.8"/>
    <n v="2.8"/>
    <n v="66"/>
    <n v="66"/>
    <n v="11416.216216216217"/>
    <n v="0.8666666666666667"/>
    <n v="2.7999999999999994"/>
    <n v="68.333333333333329"/>
    <n v="68.333333333333329"/>
    <n v="11819.819819819821"/>
  </r>
  <r>
    <n v="1"/>
    <x v="2"/>
    <n v="35"/>
    <n v="873"/>
    <x v="0"/>
    <s v="อ้อยตอ 3"/>
    <s v="อ้อยตอ"/>
    <n v="6.12"/>
    <d v="2562-01-15T00:00:00"/>
    <d v="2562-06-16T00:00:00"/>
    <n v="1.85"/>
    <n v="5.0666666666666664"/>
    <n v="0.9"/>
    <n v="2.8"/>
    <n v="65"/>
    <n v="68"/>
    <n v="11502.702702702703"/>
    <n v="0.9"/>
    <n v="2.7"/>
    <n v="68"/>
    <n v="72"/>
    <n v="12108.108108108108"/>
    <n v="0.7"/>
    <n v="2.5"/>
    <n v="70"/>
    <n v="73"/>
    <n v="12367.567567567568"/>
    <n v="0.83333333333333337"/>
    <n v="2.6666666666666665"/>
    <n v="67.666666666666671"/>
    <n v="71"/>
    <n v="11992.792792792794"/>
  </r>
  <r>
    <n v="1"/>
    <x v="2"/>
    <n v="36"/>
    <n v="874"/>
    <x v="0"/>
    <s v="อ้อยตอ 3"/>
    <s v="อ้อยตอ"/>
    <n v="10.28"/>
    <d v="2562-01-23T00:00:00"/>
    <d v="2562-06-16T00:00:00"/>
    <n v="1.85"/>
    <n v="4.8"/>
    <n v="0.7"/>
    <n v="2.6"/>
    <n v="59"/>
    <n v="61"/>
    <n v="10378.378378378378"/>
    <n v="0.7"/>
    <n v="2.6"/>
    <n v="61"/>
    <n v="70"/>
    <n v="11329.72972972973"/>
    <n v="0.7"/>
    <n v="2.6"/>
    <n v="70"/>
    <n v="69"/>
    <n v="12021.621621621622"/>
    <n v="0.69999999999999984"/>
    <n v="2.6"/>
    <n v="63.333333333333336"/>
    <n v="66.666666666666671"/>
    <n v="11243.243243243242"/>
  </r>
  <r>
    <n v="1"/>
    <x v="2"/>
    <n v="37"/>
    <n v="874"/>
    <x v="0"/>
    <s v="อ้อยตอ 2"/>
    <s v="อ้อยตอ"/>
    <n v="6.98"/>
    <d v="2562-01-23T00:00:00"/>
    <d v="2562-06-16T00:00:00"/>
    <n v="1.85"/>
    <n v="4.8"/>
    <n v="0.6"/>
    <n v="2.5"/>
    <n v="55"/>
    <n v="56"/>
    <n v="9600"/>
    <n v="0.7"/>
    <n v="2.6"/>
    <n v="64"/>
    <n v="68"/>
    <n v="11416.216216216217"/>
    <n v="0.6"/>
    <n v="2.4"/>
    <n v="58"/>
    <n v="55"/>
    <n v="9772.9729729729734"/>
    <n v="0.6333333333333333"/>
    <n v="2.5"/>
    <n v="59"/>
    <n v="59.666666666666664"/>
    <n v="10263.063063063064"/>
  </r>
  <r>
    <n v="1"/>
    <x v="2"/>
    <n v="38"/>
    <n v="875"/>
    <x v="0"/>
    <s v="อ้อยตอ 2"/>
    <s v="อ้อยตอ"/>
    <n v="5.87"/>
    <d v="2562-01-22T00:00:00"/>
    <d v="2562-06-16T00:00:00"/>
    <n v="1.85"/>
    <n v="4.833333333333333"/>
    <n v="0.5"/>
    <n v="2.1"/>
    <n v="50"/>
    <n v="52"/>
    <n v="8821.6216216216217"/>
    <n v="0.7"/>
    <n v="2.8"/>
    <n v="61"/>
    <n v="66"/>
    <n v="10983.783783783783"/>
    <n v="0.6"/>
    <n v="2.4"/>
    <n v="66"/>
    <n v="64"/>
    <n v="11243.243243243243"/>
    <n v="0.6"/>
    <n v="2.4333333333333336"/>
    <n v="59"/>
    <n v="60.666666666666664"/>
    <n v="10349.549549549551"/>
  </r>
  <r>
    <n v="1"/>
    <x v="2"/>
    <n v="39"/>
    <n v="876"/>
    <x v="0"/>
    <s v="อ้อยตอ 1"/>
    <s v="อ้อยตอ"/>
    <n v="27.31"/>
    <d v="2562-01-05T00:00:00"/>
    <d v="2562-06-16T00:00:00"/>
    <n v="1.85"/>
    <n v="5.4"/>
    <n v="0.7"/>
    <n v="2.8"/>
    <n v="61"/>
    <n v="66"/>
    <n v="10983.783783783783"/>
    <n v="0.5"/>
    <n v="2.2000000000000002"/>
    <n v="61"/>
    <n v="66"/>
    <n v="10983.783783783783"/>
    <n v="0.7"/>
    <n v="2.2999999999999998"/>
    <n v="66"/>
    <n v="66"/>
    <n v="11416.216216216217"/>
    <n v="0.6333333333333333"/>
    <n v="2.4333333333333331"/>
    <n v="62.666666666666664"/>
    <n v="66"/>
    <n v="11127.927927927929"/>
  </r>
  <r>
    <n v="1"/>
    <x v="2"/>
    <n v="40"/>
    <n v="877"/>
    <x v="0"/>
    <s v="อ้อยตอ 2"/>
    <s v="อ้อยตอ"/>
    <n v="12.53"/>
    <d v="2562-01-06T00:00:00"/>
    <d v="2562-06-16T00:00:00"/>
    <n v="1.85"/>
    <n v="5.3666666666666663"/>
    <n v="0.5"/>
    <n v="2.1"/>
    <n v="59"/>
    <n v="63"/>
    <n v="10551.351351351352"/>
    <n v="0.7"/>
    <n v="2.8"/>
    <n v="65"/>
    <n v="64"/>
    <n v="11156.756756756757"/>
    <n v="0.7"/>
    <n v="2.6"/>
    <n v="64"/>
    <n v="64"/>
    <n v="11070.27027027027"/>
    <n v="0.6333333333333333"/>
    <n v="2.5"/>
    <n v="62.666666666666664"/>
    <n v="63.666666666666664"/>
    <n v="10926.126126126124"/>
  </r>
  <r>
    <n v="1"/>
    <x v="2"/>
    <n v="41"/>
    <n v="878"/>
    <x v="0"/>
    <s v="อ้อยตอ 3"/>
    <s v="อ้อยตอ"/>
    <n v="3.13"/>
    <d v="2562-01-06T00:00:00"/>
    <d v="2562-06-16T00:00:00"/>
    <n v="1.85"/>
    <n v="5.3666666666666663"/>
    <n v="0.7"/>
    <n v="2.8"/>
    <n v="51"/>
    <n v="59"/>
    <n v="9513.5135135135133"/>
    <n v="0.7"/>
    <n v="2.8"/>
    <n v="61"/>
    <n v="59"/>
    <n v="10378.378378378378"/>
    <n v="0.8"/>
    <n v="2.8"/>
    <n v="65"/>
    <n v="61"/>
    <n v="10897.297297297297"/>
    <n v="0.73333333333333339"/>
    <n v="2.7999999999999994"/>
    <n v="59"/>
    <n v="59.666666666666664"/>
    <n v="10263.063063063064"/>
  </r>
  <r>
    <n v="1"/>
    <x v="2"/>
    <n v="42"/>
    <n v="880"/>
    <x v="0"/>
    <s v="อ้อยตอ 3"/>
    <s v="อ้อยตอ"/>
    <n v="6.23"/>
    <d v="2562-01-06T00:00:00"/>
    <d v="2562-06-16T00:00:00"/>
    <n v="1.85"/>
    <n v="5.3666666666666663"/>
    <n v="0.6"/>
    <n v="2.7"/>
    <n v="57"/>
    <n v="60"/>
    <n v="10118.918918918918"/>
    <n v="0.6"/>
    <n v="2.7"/>
    <n v="52"/>
    <n v="53"/>
    <n v="9081.0810810810817"/>
    <n v="0.8"/>
    <n v="2.8"/>
    <n v="59"/>
    <n v="60"/>
    <n v="10291.891891891892"/>
    <n v="0.66666666666666663"/>
    <n v="2.7333333333333329"/>
    <n v="56"/>
    <n v="57.666666666666664"/>
    <n v="9830.6306306306305"/>
  </r>
  <r>
    <n v="1"/>
    <x v="2"/>
    <n v="43"/>
    <n v="2001"/>
    <x v="0"/>
    <s v="อ้อยตอ 2"/>
    <s v="อ้อยตอ"/>
    <n v="15.51"/>
    <d v="2562-01-06T00:00:00"/>
    <d v="2562-06-16T00:00:00"/>
    <n v="1.85"/>
    <n v="5.3666666666666663"/>
    <n v="0.8"/>
    <n v="2.6"/>
    <n v="57"/>
    <n v="54"/>
    <n v="9600"/>
    <n v="0.8"/>
    <n v="2.5"/>
    <n v="59"/>
    <n v="58"/>
    <n v="10118.918918918918"/>
    <n v="0.6"/>
    <n v="2.7"/>
    <n v="54"/>
    <n v="55"/>
    <n v="9427.0270270270266"/>
    <n v="0.73333333333333339"/>
    <n v="2.6"/>
    <n v="56.666666666666664"/>
    <n v="55.666666666666664"/>
    <n v="9715.3153153153162"/>
  </r>
  <r>
    <n v="1"/>
    <x v="2"/>
    <n v="44"/>
    <n v="2002"/>
    <x v="0"/>
    <s v="อ้อยตอ 2"/>
    <s v="อ้อยตอ"/>
    <n v="15.89"/>
    <d v="2562-01-05T00:00:00"/>
    <d v="2562-06-16T00:00:00"/>
    <n v="1.85"/>
    <n v="5.4"/>
    <n v="0.5"/>
    <n v="2.5"/>
    <n v="54"/>
    <n v="56"/>
    <n v="9513.5135135135133"/>
    <n v="0.5"/>
    <n v="2.6"/>
    <n v="60"/>
    <n v="54"/>
    <n v="9859.45945945946"/>
    <n v="0.5"/>
    <n v="2.6"/>
    <n v="55"/>
    <n v="58"/>
    <n v="9772.9729729729734"/>
    <n v="0.5"/>
    <n v="2.5666666666666664"/>
    <n v="56.333333333333336"/>
    <n v="56"/>
    <n v="9715.3153153153162"/>
  </r>
  <r>
    <n v="1"/>
    <x v="2"/>
    <n v="45"/>
    <n v="2003"/>
    <x v="0"/>
    <s v="อ้อยตอ 2"/>
    <s v="อ้อยตอ"/>
    <n v="15.01"/>
    <d v="2562-01-06T00:00:00"/>
    <d v="2562-06-16T00:00:00"/>
    <n v="1.85"/>
    <n v="5.3666666666666663"/>
    <n v="0.7"/>
    <n v="2.6"/>
    <n v="60"/>
    <n v="59"/>
    <n v="10291.891891891892"/>
    <n v="0.5"/>
    <n v="2.6"/>
    <n v="55"/>
    <n v="57"/>
    <n v="9686.4864864864867"/>
    <n v="0.7"/>
    <n v="2.6"/>
    <n v="57"/>
    <n v="53"/>
    <n v="9513.5135135135133"/>
    <n v="0.6333333333333333"/>
    <n v="2.6"/>
    <n v="57.333333333333336"/>
    <n v="56.333333333333336"/>
    <n v="9830.6306306306305"/>
  </r>
  <r>
    <n v="1"/>
    <x v="2"/>
    <n v="46"/>
    <n v="2004"/>
    <x v="0"/>
    <s v="อ้อยตอ 2"/>
    <s v="อ้อยตอ"/>
    <n v="14.65"/>
    <d v="2562-01-06T00:00:00"/>
    <d v="2562-06-16T00:00:00"/>
    <n v="1.85"/>
    <n v="5.3666666666666663"/>
    <n v="0.5"/>
    <n v="2.4"/>
    <n v="59"/>
    <n v="59"/>
    <n v="10205.405405405405"/>
    <n v="0.5"/>
    <n v="2.6"/>
    <n v="57"/>
    <n v="60"/>
    <n v="10118.918918918918"/>
    <n v="0.7"/>
    <n v="2.6"/>
    <n v="60"/>
    <n v="62"/>
    <n v="10551.351351351352"/>
    <n v="0.56666666666666665"/>
    <n v="2.5333333333333332"/>
    <n v="58.666666666666664"/>
    <n v="60.333333333333336"/>
    <n v="10291.891891891892"/>
  </r>
  <r>
    <n v="1"/>
    <x v="2"/>
    <n v="47"/>
    <n v="2005"/>
    <x v="0"/>
    <s v="อ้อยตอ 1"/>
    <s v="อ้อยตอ"/>
    <n v="36.36"/>
    <d v="2562-01-04T00:00:00"/>
    <d v="2562-06-16T00:00:00"/>
    <n v="1.85"/>
    <n v="5.4333333333333336"/>
    <n v="1.4"/>
    <n v="2.8"/>
    <n v="78"/>
    <n v="81"/>
    <n v="13751.351351351352"/>
    <n v="1.4"/>
    <n v="2.8"/>
    <n v="83"/>
    <n v="85"/>
    <n v="14529.72972972973"/>
    <n v="1.2"/>
    <n v="2.8"/>
    <n v="80"/>
    <n v="81"/>
    <n v="13924.324324324325"/>
    <n v="1.3333333333333333"/>
    <n v="2.7999999999999994"/>
    <n v="80.333333333333329"/>
    <n v="82.333333333333329"/>
    <n v="14068.468468468469"/>
  </r>
  <r>
    <n v="1"/>
    <x v="2"/>
    <n v="48"/>
    <n v="2006"/>
    <x v="0"/>
    <s v="อ้อยตอ 2"/>
    <s v="อ้อยตอ"/>
    <n v="7.27"/>
    <d v="2562-01-03T00:00:00"/>
    <d v="2562-06-16T00:00:00"/>
    <n v="1.85"/>
    <n v="5.4666666666666668"/>
    <n v="1"/>
    <n v="2.5"/>
    <n v="79"/>
    <n v="80"/>
    <n v="13751.351351351352"/>
    <n v="1"/>
    <n v="2.6"/>
    <n v="80"/>
    <n v="75"/>
    <n v="13405.405405405405"/>
    <n v="1.2"/>
    <n v="2.6"/>
    <n v="75"/>
    <n v="73"/>
    <n v="12800"/>
    <n v="1.0666666666666667"/>
    <n v="2.5666666666666664"/>
    <n v="78"/>
    <n v="76"/>
    <n v="13318.91891891892"/>
  </r>
  <r>
    <n v="1"/>
    <x v="2"/>
    <n v="49"/>
    <n v="2008"/>
    <x v="0"/>
    <s v="อ้อยตอ 4"/>
    <s v="อ้อยตอ"/>
    <n v="18.079999999999998"/>
    <d v="2562-01-05T00:00:00"/>
    <d v="2562-06-16T00:00:00"/>
    <n v="1.85"/>
    <n v="5.4"/>
    <n v="0.8"/>
    <n v="2.8"/>
    <n v="80"/>
    <n v="80"/>
    <n v="13837.837837837838"/>
    <n v="1"/>
    <n v="2.6"/>
    <n v="73"/>
    <n v="68"/>
    <n v="12194.594594594595"/>
    <n v="0.8"/>
    <n v="2.6"/>
    <n v="65"/>
    <n v="59"/>
    <n v="10724.324324324325"/>
    <n v="0.8666666666666667"/>
    <n v="2.6666666666666665"/>
    <n v="72.666666666666671"/>
    <n v="69"/>
    <n v="12252.252252252254"/>
  </r>
  <r>
    <n v="1"/>
    <x v="2"/>
    <n v="50"/>
    <n v="2009"/>
    <x v="0"/>
    <s v="อ้อยตอ 3"/>
    <s v="อ้อยตอ"/>
    <n v="11.6"/>
    <d v="2562-01-06T00:00:00"/>
    <d v="2562-06-16T00:00:00"/>
    <n v="1.65"/>
    <n v="5.3666666666666663"/>
    <n v="0.8"/>
    <n v="2.4"/>
    <n v="65"/>
    <n v="67"/>
    <n v="12800"/>
    <n v="0.8"/>
    <n v="2.4"/>
    <n v="71"/>
    <n v="69"/>
    <n v="13575.757575757576"/>
    <n v="1.1000000000000001"/>
    <n v="2.4"/>
    <n v="64"/>
    <n v="69"/>
    <n v="12896.969696969696"/>
    <n v="0.9"/>
    <n v="2.4"/>
    <n v="66.666666666666671"/>
    <n v="68.333333333333329"/>
    <n v="13090.90909090909"/>
  </r>
  <r>
    <n v="1"/>
    <x v="2"/>
    <n v="51"/>
    <n v="2010"/>
    <x v="0"/>
    <s v="อ้อยตอ 3"/>
    <s v="อ้อยตอ"/>
    <n v="6.27"/>
    <d v="2562-01-07T00:00:00"/>
    <d v="2562-06-16T00:00:00"/>
    <n v="1.65"/>
    <n v="5.333333333333333"/>
    <n v="0.75"/>
    <n v="2.4"/>
    <n v="67"/>
    <n v="67"/>
    <n v="12993.939393939394"/>
    <n v="0.8"/>
    <n v="2.5"/>
    <n v="70"/>
    <n v="71"/>
    <n v="13672.727272727272"/>
    <n v="0.8"/>
    <n v="2.4"/>
    <n v="60"/>
    <n v="68"/>
    <n v="12412.121212121212"/>
    <n v="0.78333333333333333"/>
    <n v="2.4333333333333336"/>
    <n v="65.666666666666671"/>
    <n v="68.666666666666671"/>
    <n v="13026.262626262624"/>
  </r>
  <r>
    <n v="1"/>
    <x v="2"/>
    <n v="52"/>
    <n v="801301"/>
    <x v="0"/>
    <s v="อ้อยตอ 3"/>
    <s v="อ้อยตอ"/>
    <n v="10.57"/>
    <d v="2562-01-29T00:00:00"/>
    <d v="2562-06-16T00:00:00"/>
    <n v="1.65"/>
    <n v="4.5999999999999996"/>
    <n v="0.6"/>
    <n v="2.4"/>
    <n v="61"/>
    <n v="60"/>
    <n v="11733.333333333334"/>
    <n v="0.7"/>
    <n v="2.4"/>
    <n v="71"/>
    <n v="73"/>
    <n v="13963.636363636364"/>
    <n v="0.7"/>
    <n v="2.6"/>
    <n v="71"/>
    <n v="71"/>
    <n v="13769.69696969697"/>
    <n v="0.66666666666666663"/>
    <n v="2.4666666666666668"/>
    <n v="67.666666666666671"/>
    <n v="68"/>
    <n v="13155.555555555555"/>
  </r>
  <r>
    <n v="1"/>
    <x v="2"/>
    <n v="53"/>
    <n v="801302"/>
    <x v="0"/>
    <s v="อ้อยตอ 3"/>
    <s v="อ้อยตอ"/>
    <n v="22.19"/>
    <d v="2562-01-27T00:00:00"/>
    <d v="2562-06-16T00:00:00"/>
    <n v="1.65"/>
    <n v="4.666666666666667"/>
    <n v="0.8"/>
    <n v="2.8"/>
    <n v="61"/>
    <n v="61"/>
    <n v="11830.30303030303"/>
    <n v="0.8"/>
    <n v="2.8"/>
    <n v="65"/>
    <n v="67"/>
    <n v="12800"/>
    <n v="0.7"/>
    <n v="2.6"/>
    <n v="71"/>
    <n v="71"/>
    <n v="13769.69696969697"/>
    <n v="0.76666666666666661"/>
    <n v="2.7333333333333329"/>
    <n v="65.666666666666671"/>
    <n v="66.333333333333329"/>
    <n v="12800"/>
  </r>
  <r>
    <n v="1"/>
    <x v="2"/>
    <n v="55"/>
    <n v="8121013"/>
    <x v="0"/>
    <s v="อ้อยตอ 2"/>
    <s v="อ้อยตอ"/>
    <n v="41.84"/>
    <d v="2562-01-17T00:00:00"/>
    <d v="2562-06-16T00:00:00"/>
    <n v="1.85"/>
    <n v="5"/>
    <n v="0.8"/>
    <n v="2.8"/>
    <n v="71"/>
    <n v="70"/>
    <n v="12194.594594594595"/>
    <n v="1"/>
    <n v="3"/>
    <n v="61"/>
    <n v="69"/>
    <n v="11243.243243243243"/>
    <n v="0.8"/>
    <n v="2.8"/>
    <n v="71"/>
    <n v="73"/>
    <n v="12454.054054054053"/>
    <n v="0.8666666666666667"/>
    <n v="2.8666666666666667"/>
    <n v="67.666666666666671"/>
    <n v="70.666666666666671"/>
    <n v="11963.963963963964"/>
  </r>
  <r>
    <n v="1"/>
    <x v="2"/>
    <n v="56"/>
    <n v="8121015"/>
    <x v="0"/>
    <s v="อ้อยตอ 1"/>
    <s v="อ้อยตอ"/>
    <n v="28.46"/>
    <d v="2561-12-23T00:00:00"/>
    <d v="2562-06-16T00:00:00"/>
    <n v="1.85"/>
    <n v="5.833333333333333"/>
    <n v="1.2"/>
    <n v="3"/>
    <n v="78"/>
    <n v="83"/>
    <n v="13924.324324324325"/>
    <n v="1"/>
    <n v="2.8"/>
    <n v="79"/>
    <n v="79"/>
    <n v="13664.864864864865"/>
    <n v="1.1000000000000001"/>
    <n v="2.8"/>
    <n v="79"/>
    <n v="76"/>
    <n v="13405.405405405405"/>
    <n v="1.1000000000000001"/>
    <n v="2.8666666666666667"/>
    <n v="78.666666666666671"/>
    <n v="79.333333333333329"/>
    <n v="13664.864864864865"/>
  </r>
  <r>
    <n v="1"/>
    <x v="2"/>
    <n v="57"/>
    <n v="8121018"/>
    <x v="0"/>
    <s v="อ้อยตอ 1"/>
    <s v="อ้อยตอ"/>
    <n v="39.380000000000003"/>
    <d v="2561-12-22T00:00:00"/>
    <d v="2562-06-16T00:00:00"/>
    <n v="1.85"/>
    <n v="5.8666666666666663"/>
    <n v="0.9"/>
    <n v="2.5"/>
    <n v="69"/>
    <n v="71"/>
    <n v="12108.108108108108"/>
    <n v="0.9"/>
    <n v="2.5"/>
    <n v="64"/>
    <n v="67"/>
    <n v="11329.72972972973"/>
    <n v="0.8"/>
    <n v="2.5"/>
    <n v="71"/>
    <n v="65"/>
    <n v="11762.162162162162"/>
    <n v="0.8666666666666667"/>
    <n v="2.5"/>
    <n v="68"/>
    <n v="67.666666666666671"/>
    <n v="11733.333333333334"/>
  </r>
  <r>
    <n v="1"/>
    <x v="2"/>
    <n v="58"/>
    <n v="8121019"/>
    <x v="0"/>
    <s v="อ้อยตอ 1"/>
    <s v="อ้อยตอ"/>
    <n v="18.98"/>
    <d v="2561-12-21T00:00:00"/>
    <d v="2562-06-16T00:00:00"/>
    <n v="1.85"/>
    <n v="5.9"/>
    <n v="1"/>
    <n v="2.9"/>
    <n v="85"/>
    <n v="87"/>
    <n v="14875.675675675675"/>
    <n v="1.1000000000000001"/>
    <n v="3"/>
    <n v="78"/>
    <n v="77"/>
    <n v="13405.405405405405"/>
    <n v="1"/>
    <n v="2.9"/>
    <n v="83"/>
    <n v="85"/>
    <n v="14529.72972972973"/>
    <n v="1.0333333333333334"/>
    <n v="2.9333333333333336"/>
    <n v="82"/>
    <n v="83"/>
    <n v="14270.270270270272"/>
  </r>
  <r>
    <n v="1"/>
    <x v="2"/>
    <n v="59"/>
    <n v="8121020"/>
    <x v="0"/>
    <s v="อ้อยตอ 2"/>
    <s v="อ้อยตอ"/>
    <n v="14.04"/>
    <d v="2561-12-23T00:00:00"/>
    <d v="2562-06-16T00:00:00"/>
    <n v="1.85"/>
    <n v="5.833333333333333"/>
    <n v="0.8"/>
    <n v="2.9"/>
    <n v="80"/>
    <n v="74"/>
    <n v="13318.918918918918"/>
    <n v="1"/>
    <n v="2.9"/>
    <n v="75"/>
    <n v="81"/>
    <n v="13491.891891891892"/>
    <n v="0.9"/>
    <n v="2.8"/>
    <n v="75"/>
    <n v="75"/>
    <n v="12972.972972972973"/>
    <n v="0.9"/>
    <n v="2.8666666666666667"/>
    <n v="76.666666666666671"/>
    <n v="76.666666666666671"/>
    <n v="13261.261261261263"/>
  </r>
  <r>
    <n v="1"/>
    <x v="2"/>
    <n v="60"/>
    <n v="8121023"/>
    <x v="2"/>
    <s v="อ้อยตุลาคม"/>
    <s v="อ้อยปลายฝน"/>
    <n v="8.1300000000000008"/>
    <d v="2561-11-25T00:00:00"/>
    <d v="2562-06-16T00:00:00"/>
    <n v="1.85"/>
    <n v="6.7666666666666666"/>
    <n v="1"/>
    <n v="2.6"/>
    <n v="73"/>
    <n v="71"/>
    <n v="12454.054054054053"/>
    <n v="0.9"/>
    <n v="2.6"/>
    <n v="78"/>
    <n v="73"/>
    <n v="13059.45945945946"/>
    <n v="0.9"/>
    <n v="2.6"/>
    <n v="78"/>
    <n v="77"/>
    <n v="13405.405405405405"/>
    <n v="0.93333333333333324"/>
    <n v="2.6"/>
    <n v="76.333333333333329"/>
    <n v="73.666666666666671"/>
    <n v="12972.972972972973"/>
  </r>
  <r>
    <n v="1"/>
    <x v="2"/>
    <n v="61"/>
    <n v="8121024"/>
    <x v="2"/>
    <s v="อ้อยตุลาคม"/>
    <s v="อ้อยปลายฝน"/>
    <n v="18.93"/>
    <d v="2561-11-26T00:00:00"/>
    <d v="2562-06-16T00:00:00"/>
    <n v="1.85"/>
    <n v="6.7333333333333334"/>
    <n v="0.8"/>
    <n v="2.4"/>
    <n v="69"/>
    <n v="69"/>
    <n v="11935.135135135135"/>
    <n v="0.9"/>
    <n v="2.4"/>
    <n v="75"/>
    <n v="77"/>
    <n v="13145.945945945947"/>
    <n v="0.9"/>
    <n v="2.4"/>
    <n v="77"/>
    <n v="70"/>
    <n v="12713.513513513513"/>
    <n v="0.8666666666666667"/>
    <n v="2.4"/>
    <n v="73.666666666666671"/>
    <n v="72"/>
    <n v="12598.198198198197"/>
  </r>
  <r>
    <n v="1"/>
    <x v="2"/>
    <n v="62"/>
    <n v="8121025"/>
    <x v="0"/>
    <s v="อ้อยตอ 1"/>
    <s v="อ้อยตอ"/>
    <n v="32.24"/>
    <d v="2561-12-20T00:00:00"/>
    <d v="2562-06-16T00:00:00"/>
    <n v="1.85"/>
    <n v="5.9333333333333336"/>
    <n v="1"/>
    <n v="2.6"/>
    <n v="72"/>
    <n v="83"/>
    <n v="13405.405405405405"/>
    <n v="1.2"/>
    <n v="3"/>
    <n v="70"/>
    <n v="78"/>
    <n v="12800"/>
    <n v="1"/>
    <n v="2.6"/>
    <n v="68"/>
    <n v="80"/>
    <n v="12800"/>
    <n v="1.0666666666666667"/>
    <n v="2.7333333333333329"/>
    <n v="70"/>
    <n v="80.333333333333329"/>
    <n v="13001.801801801803"/>
  </r>
  <r>
    <n v="1"/>
    <x v="2"/>
    <n v="63"/>
    <n v="8121028"/>
    <x v="2"/>
    <s v="อ้อยตุลาคม"/>
    <s v="อ้อยปลายฝน"/>
    <n v="3.86"/>
    <d v="2561-11-27T00:00:00"/>
    <d v="2562-06-16T00:00:00"/>
    <n v="1.85"/>
    <n v="6.7"/>
    <n v="0.5"/>
    <n v="2.1"/>
    <n v="43"/>
    <n v="40"/>
    <n v="7178.3783783783783"/>
    <n v="0.5"/>
    <n v="2.2999999999999998"/>
    <n v="55"/>
    <n v="57"/>
    <n v="9686.4864864864867"/>
    <n v="0.5"/>
    <n v="2.2999999999999998"/>
    <n v="55"/>
    <n v="50"/>
    <n v="9081.0810810810817"/>
    <n v="0.5"/>
    <n v="2.2333333333333334"/>
    <n v="51"/>
    <n v="49"/>
    <n v="8648.6486486486483"/>
  </r>
  <r>
    <n v="1"/>
    <x v="2"/>
    <n v="64"/>
    <n v="8121029"/>
    <x v="2"/>
    <s v="อ้อยตุลาคม"/>
    <s v="อ้อยปลายฝน"/>
    <n v="3.9"/>
    <d v="2561-11-27T00:00:00"/>
    <d v="2562-06-16T00:00:00"/>
    <n v="1.85"/>
    <n v="6.7"/>
    <n v="1"/>
    <n v="2.8"/>
    <n v="60"/>
    <n v="54"/>
    <n v="9859.45945945946"/>
    <n v="0.9"/>
    <n v="2.8"/>
    <n v="55"/>
    <n v="50"/>
    <n v="9081.0810810810817"/>
    <n v="1"/>
    <n v="2.8"/>
    <n v="53"/>
    <n v="53"/>
    <n v="9167.5675675675684"/>
    <n v="0.96666666666666667"/>
    <n v="2.7999999999999994"/>
    <n v="56"/>
    <n v="52.333333333333336"/>
    <n v="9369.3693693693695"/>
  </r>
  <r>
    <n v="1"/>
    <x v="2"/>
    <n v="65"/>
    <n v="8121030"/>
    <x v="0"/>
    <s v="อ้อยตอ 3"/>
    <s v="อ้อยตอ"/>
    <n v="19.989999999999998"/>
    <d v="2562-01-23T00:00:00"/>
    <d v="2562-06-16T00:00:00"/>
    <n v="1.65"/>
    <n v="4.8"/>
    <n v="0.5"/>
    <n v="2.2000000000000002"/>
    <n v="53"/>
    <n v="50"/>
    <n v="9987.878787878788"/>
    <n v="0.5"/>
    <n v="2"/>
    <n v="56"/>
    <n v="51"/>
    <n v="10375.757575757576"/>
    <n v="0.5"/>
    <n v="2.2000000000000002"/>
    <n v="50"/>
    <n v="48"/>
    <n v="9503.0303030303039"/>
    <n v="0.5"/>
    <n v="2.1333333333333333"/>
    <n v="53"/>
    <n v="49.666666666666664"/>
    <n v="9955.5555555555566"/>
  </r>
  <r>
    <n v="1"/>
    <x v="2"/>
    <n v="66"/>
    <n v="8121031"/>
    <x v="0"/>
    <s v="อ้อยตอ 2"/>
    <s v="อ้อยตอ"/>
    <n v="10.61"/>
    <d v="2562-01-02T00:00:00"/>
    <d v="2562-06-16T00:00:00"/>
    <n v="1.85"/>
    <n v="5.5"/>
    <n v="0.6"/>
    <n v="2.5"/>
    <n v="60"/>
    <n v="60"/>
    <n v="10378.378378378378"/>
    <n v="0.6"/>
    <n v="2.6"/>
    <n v="67"/>
    <n v="64"/>
    <n v="11329.72972972973"/>
    <n v="0.6"/>
    <n v="2.5"/>
    <n v="70"/>
    <n v="61"/>
    <n v="11329.72972972973"/>
    <n v="0.6"/>
    <n v="2.5333333333333332"/>
    <n v="65.666666666666671"/>
    <n v="61.666666666666664"/>
    <n v="11012.612612612613"/>
  </r>
  <r>
    <n v="1"/>
    <x v="2"/>
    <n v="73"/>
    <n v="812542"/>
    <x v="0"/>
    <s v="อ้อยตอ 3"/>
    <s v="อ้อยตอ"/>
    <n v="12.9"/>
    <d v="2562-01-14T00:00:00"/>
    <d v="2562-06-16T00:00:00"/>
    <n v="1.85"/>
    <n v="5.0999999999999996"/>
    <n v="0.5"/>
    <n v="2.6"/>
    <n v="69"/>
    <n v="69"/>
    <n v="11935.135135135135"/>
    <n v="0.6"/>
    <n v="2.8"/>
    <n v="58"/>
    <n v="58"/>
    <n v="10032.432432432432"/>
    <n v="0.6"/>
    <n v="2.5"/>
    <n v="55"/>
    <n v="59"/>
    <n v="9859.45945945946"/>
    <n v="0.56666666666666676"/>
    <n v="2.6333333333333333"/>
    <n v="60.666666666666664"/>
    <n v="62"/>
    <n v="10609.009009009009"/>
  </r>
  <r>
    <n v="1"/>
    <x v="2"/>
    <n v="74"/>
    <n v="812543"/>
    <x v="0"/>
    <s v="อ้อยตอ 3"/>
    <s v="อ้อยตอ"/>
    <n v="14.96"/>
    <d v="2562-01-06T00:00:00"/>
    <d v="2562-06-16T00:00:00"/>
    <n v="1.85"/>
    <n v="5.3666666666666663"/>
    <n v="0.5"/>
    <n v="2.8"/>
    <n v="69"/>
    <n v="64"/>
    <n v="11502.702702702703"/>
    <n v="0.6"/>
    <n v="2.7"/>
    <n v="57"/>
    <n v="59"/>
    <n v="10032.432432432432"/>
    <n v="0.5"/>
    <n v="2.7"/>
    <n v="61"/>
    <n v="61"/>
    <n v="10551.351351351352"/>
    <n v="0.53333333333333333"/>
    <n v="2.7333333333333329"/>
    <n v="62.333333333333336"/>
    <n v="61.333333333333336"/>
    <n v="10695.495495495496"/>
  </r>
  <r>
    <n v="1"/>
    <x v="2"/>
    <n v="75"/>
    <n v="812544"/>
    <x v="1"/>
    <s v="อ้อยน้ำราด"/>
    <s v="อ้อยน้ำราด"/>
    <n v="20.010000000000002"/>
    <d v="2562-02-16T00:00:00"/>
    <d v="2562-06-16T00:00:00"/>
    <n v="1.85"/>
    <n v="4"/>
    <n v="0.6"/>
    <n v="2.2999999999999998"/>
    <n v="55"/>
    <n v="58"/>
    <n v="9772.9729729729734"/>
    <n v="0.6"/>
    <n v="2.4"/>
    <n v="61"/>
    <n v="57"/>
    <n v="10205.405405405405"/>
    <n v="0.5"/>
    <n v="2.2999999999999998"/>
    <n v="57"/>
    <n v="57"/>
    <n v="9859.45945945946"/>
    <n v="0.56666666666666665"/>
    <n v="2.333333333333333"/>
    <n v="57.666666666666664"/>
    <n v="57.333333333333336"/>
    <n v="9945.9459459459467"/>
  </r>
  <r>
    <n v="1"/>
    <x v="2"/>
    <n v="76"/>
    <n v="812545"/>
    <x v="1"/>
    <s v="อ้อยน้ำราด"/>
    <s v="อ้อยน้ำราด"/>
    <n v="15.72"/>
    <d v="2562-02-18T00:00:00"/>
    <d v="2562-06-16T00:00:00"/>
    <n v="1.85"/>
    <n v="3.9333333333333331"/>
    <n v="0.5"/>
    <n v="2.4"/>
    <n v="59"/>
    <n v="53"/>
    <n v="9686.4864864864867"/>
    <n v="0.6"/>
    <n v="2.4"/>
    <n v="61"/>
    <n v="58"/>
    <n v="10291.891891891892"/>
    <n v="0.6"/>
    <n v="2.2999999999999998"/>
    <n v="60"/>
    <n v="57"/>
    <n v="10118.918918918918"/>
    <n v="0.56666666666666676"/>
    <n v="2.3666666666666667"/>
    <n v="60"/>
    <n v="56"/>
    <n v="10032.432432432433"/>
  </r>
  <r>
    <n v="1"/>
    <x v="2"/>
    <n v="78"/>
    <n v="812548"/>
    <x v="1"/>
    <s v="อ้อยน้ำราด"/>
    <s v="อ้อยน้ำราด"/>
    <n v="28.3"/>
    <d v="2562-02-23T00:00:00"/>
    <d v="2562-06-16T00:00:00"/>
    <n v="1.85"/>
    <n v="3.7666666666666666"/>
    <n v="0.8"/>
    <n v="2.6"/>
    <n v="65"/>
    <n v="70"/>
    <n v="11675.675675675675"/>
    <n v="0.8"/>
    <n v="2.6"/>
    <n v="71"/>
    <n v="69"/>
    <n v="12108.108108108108"/>
    <n v="1"/>
    <n v="2.6"/>
    <n v="71"/>
    <n v="71"/>
    <n v="12281.081081081082"/>
    <n v="0.8666666666666667"/>
    <n v="2.6"/>
    <n v="69"/>
    <n v="70"/>
    <n v="12021.621621621622"/>
  </r>
  <r>
    <n v="1"/>
    <x v="2"/>
    <n v="79"/>
    <n v="812549"/>
    <x v="1"/>
    <s v="อ้อยน้ำราด"/>
    <s v="อ้อยน้ำราด"/>
    <n v="8.14"/>
    <d v="2562-02-28T00:00:00"/>
    <d v="2562-06-16T00:00:00"/>
    <n v="1.85"/>
    <n v="3.6"/>
    <n v="0.5"/>
    <n v="2.2999999999999998"/>
    <n v="63"/>
    <n v="68"/>
    <n v="11329.72972972973"/>
    <n v="0.5"/>
    <n v="2.2999999999999998"/>
    <n v="60"/>
    <n v="62"/>
    <n v="10551.351351351352"/>
    <n v="0.5"/>
    <n v="2.2999999999999998"/>
    <n v="63"/>
    <n v="62"/>
    <n v="10810.81081081081"/>
    <n v="0.5"/>
    <n v="2.2999999999999998"/>
    <n v="62"/>
    <n v="64"/>
    <n v="10897.297297297297"/>
  </r>
  <r>
    <n v="1"/>
    <x v="2"/>
    <n v="80"/>
    <n v="812550"/>
    <x v="2"/>
    <s v="อ้อยตุลาคม"/>
    <s v="อ้อยปลายฝน"/>
    <n v="15.42"/>
    <d v="2561-11-28T00:00:00"/>
    <d v="2562-06-16T00:00:00"/>
    <n v="1.85"/>
    <n v="6.666666666666667"/>
    <n v="1"/>
    <n v="3"/>
    <n v="64"/>
    <n v="68"/>
    <n v="11416.216216216217"/>
    <n v="0.8"/>
    <n v="2.4"/>
    <n v="59"/>
    <n v="63"/>
    <n v="10551.351351351352"/>
    <n v="0.7"/>
    <n v="2.4"/>
    <n v="63"/>
    <n v="63"/>
    <n v="10897.297297297297"/>
    <n v="0.83333333333333337"/>
    <n v="2.6"/>
    <n v="62"/>
    <n v="64.666666666666671"/>
    <n v="10954.954954954956"/>
  </r>
  <r>
    <n v="1"/>
    <x v="3"/>
    <n v="5"/>
    <n v="801307"/>
    <x v="0"/>
    <s v="อ้อยตอ 1"/>
    <s v="อ้อยตอ"/>
    <n v="19.940000000000001"/>
    <d v="2561-12-18T00:00:00"/>
    <d v="2562-06-16T00:00:00"/>
    <n v="1.85"/>
    <n v="6"/>
    <n v="0.68"/>
    <n v="2.7"/>
    <n v="21"/>
    <n v="23"/>
    <n v="3805.4054054054054"/>
    <n v="0.7"/>
    <n v="2.6"/>
    <n v="19"/>
    <n v="17"/>
    <n v="3113.5135135135133"/>
    <n v="0.65"/>
    <n v="2.6"/>
    <n v="22"/>
    <n v="23"/>
    <n v="3891.8918918918921"/>
    <n v="0.67666666666666664"/>
    <n v="2.6333333333333333"/>
    <n v="20.666666666666668"/>
    <n v="21"/>
    <n v="3603.6036036036035"/>
  </r>
  <r>
    <n v="1"/>
    <x v="3"/>
    <n v="6"/>
    <n v="801309"/>
    <x v="0"/>
    <s v="อ้อยตอ 1"/>
    <s v="อ้อยตอ"/>
    <n v="10.039999999999999"/>
    <d v="2561-12-18T00:00:00"/>
    <d v="2562-06-16T00:00:00"/>
    <n v="1.85"/>
    <n v="6"/>
    <n v="0.67"/>
    <n v="2.6"/>
    <n v="19"/>
    <n v="24"/>
    <n v="3718.9189189189187"/>
    <n v="0.68"/>
    <n v="2.5"/>
    <n v="21"/>
    <n v="20"/>
    <n v="3545.9459459459458"/>
    <n v="0.62"/>
    <n v="2.5"/>
    <n v="21"/>
    <n v="22"/>
    <n v="3718.9189189189187"/>
    <n v="0.65666666666666673"/>
    <n v="2.5333333333333332"/>
    <n v="20.333333333333332"/>
    <n v="22"/>
    <n v="3661.2612612612611"/>
  </r>
  <r>
    <n v="1"/>
    <x v="3"/>
    <n v="18"/>
    <n v="801325"/>
    <x v="0"/>
    <s v="อ้อยตอ 1"/>
    <s v="อ้อยตอ"/>
    <n v="30"/>
    <d v="2561-12-16T00:00:00"/>
    <d v="2562-06-16T00:00:00"/>
    <n v="1.85"/>
    <n v="6.0666666666666664"/>
    <n v="0.65"/>
    <n v="2.5"/>
    <n v="21"/>
    <n v="20"/>
    <n v="3545.9459459459458"/>
    <n v="0.67"/>
    <n v="2.7"/>
    <n v="20"/>
    <n v="20"/>
    <n v="3459.4594594594596"/>
    <n v="0.6"/>
    <n v="2.4"/>
    <n v="20"/>
    <n v="19"/>
    <n v="3372.9729729729729"/>
    <n v="0.64"/>
    <n v="2.5333333333333332"/>
    <n v="20.333333333333332"/>
    <n v="19.666666666666668"/>
    <n v="3459.4594594594596"/>
  </r>
  <r>
    <n v="1"/>
    <x v="3"/>
    <n v="20"/>
    <n v="801328"/>
    <x v="1"/>
    <s v="อ้อยน้ำราด"/>
    <s v="อ้อยน้ำราด"/>
    <n v="45.45"/>
    <d v="2562-02-09T00:00:00"/>
    <d v="2562-06-16T00:00:00"/>
    <n v="1.85"/>
    <n v="4.2333333333333334"/>
    <n v="0.45"/>
    <n v="2.5"/>
    <n v="20"/>
    <n v="19"/>
    <n v="3372.9729729729729"/>
    <n v="0.43"/>
    <n v="2.2000000000000002"/>
    <n v="19"/>
    <n v="18"/>
    <n v="3200"/>
    <n v="0.4"/>
    <n v="2.1"/>
    <n v="21"/>
    <n v="20"/>
    <n v="3545.9459459459458"/>
    <n v="0.42666666666666669"/>
    <n v="2.2666666666666671"/>
    <n v="20"/>
    <n v="19"/>
    <n v="3372.9729729729734"/>
  </r>
  <r>
    <n v="1"/>
    <x v="3"/>
    <n v="21"/>
    <n v="801330"/>
    <x v="2"/>
    <s v="อ้อยตุลาคม"/>
    <s v="อ้อยปลายฝน"/>
    <n v="17.66"/>
    <d v="2561-11-17T00:00:00"/>
    <d v="2562-06-16T00:00:00"/>
    <n v="1.85"/>
    <n v="7.0333333333333332"/>
    <n v="0.85"/>
    <n v="3"/>
    <n v="19"/>
    <n v="20"/>
    <n v="3372.9729729729729"/>
    <n v="0.7"/>
    <n v="2.9"/>
    <n v="21"/>
    <n v="19"/>
    <n v="3459.4594594594596"/>
    <n v="0.78"/>
    <n v="2.8"/>
    <n v="19"/>
    <n v="18"/>
    <n v="3200"/>
    <n v="0.77666666666666673"/>
    <n v="2.9"/>
    <n v="19.666666666666668"/>
    <n v="19"/>
    <n v="3344.1441441441443"/>
  </r>
  <r>
    <n v="1"/>
    <x v="3"/>
    <n v="24"/>
    <n v="801334"/>
    <x v="0"/>
    <s v="อ้อยตอ 3"/>
    <s v="อ้อยตอ"/>
    <n v="40.049999999999997"/>
    <d v="2562-02-11T00:00:00"/>
    <d v="2562-06-16T00:00:00"/>
    <n v="1.85"/>
    <n v="4.166666666666667"/>
    <n v="0.52"/>
    <n v="2.1"/>
    <n v="19"/>
    <n v="21"/>
    <n v="3459.4594594594596"/>
    <n v="0.5"/>
    <n v="2"/>
    <n v="18"/>
    <n v="23"/>
    <n v="3545.9459459459458"/>
    <n v="0.45"/>
    <n v="2.2999999999999998"/>
    <n v="20"/>
    <n v="19"/>
    <n v="3372.9729729729729"/>
    <n v="0.49"/>
    <n v="2.1333333333333333"/>
    <n v="19"/>
    <n v="21"/>
    <n v="3459.4594594594596"/>
  </r>
  <r>
    <n v="1"/>
    <x v="3"/>
    <n v="25"/>
    <n v="801336"/>
    <x v="2"/>
    <s v="อ้อยตุลาคม"/>
    <s v="อ้อยปลายฝน"/>
    <n v="9.43"/>
    <d v="2561-11-16T00:00:00"/>
    <d v="2562-06-16T00:00:00"/>
    <n v="1.85"/>
    <n v="7.0666666666666664"/>
    <n v="0.65"/>
    <n v="3"/>
    <n v="18"/>
    <n v="19"/>
    <n v="3200"/>
    <n v="0.8"/>
    <n v="3.1"/>
    <n v="21"/>
    <n v="20"/>
    <n v="3545.9459459459458"/>
    <n v="0.75"/>
    <n v="2.8"/>
    <n v="19"/>
    <n v="17"/>
    <n v="3113.5135135135133"/>
    <n v="0.73333333333333339"/>
    <n v="2.9666666666666663"/>
    <n v="19.333333333333332"/>
    <n v="18.666666666666668"/>
    <n v="3286.4864864864867"/>
  </r>
  <r>
    <n v="1"/>
    <x v="3"/>
    <n v="26"/>
    <n v="801337"/>
    <x v="1"/>
    <s v="อ้อยน้ำราด"/>
    <s v="อ้อยน้ำราด"/>
    <n v="136.69"/>
    <d v="2562-02-16T00:00:00"/>
    <d v="2562-06-16T00:00:00"/>
    <n v="1.85"/>
    <n v="4"/>
    <n v="0.4"/>
    <n v="2"/>
    <n v="19"/>
    <n v="17"/>
    <n v="3113.5135135135133"/>
    <n v="0.35"/>
    <n v="2.1"/>
    <n v="19"/>
    <n v="19"/>
    <n v="3286.4864864864867"/>
    <n v="0.3"/>
    <n v="1.8"/>
    <n v="15"/>
    <n v="19"/>
    <n v="2940.5405405405404"/>
    <n v="0.35000000000000003"/>
    <n v="1.9666666666666666"/>
    <n v="17.666666666666668"/>
    <n v="18.333333333333332"/>
    <n v="3113.5135135135133"/>
  </r>
  <r>
    <n v="1"/>
    <x v="3"/>
    <n v="28"/>
    <n v="801339"/>
    <x v="0"/>
    <s v="อ้อยตอ 2"/>
    <s v="อ้อยตอ"/>
    <n v="22.16"/>
    <d v="2562-02-18T00:00:00"/>
    <d v="2562-06-16T00:00:00"/>
    <n v="1.85"/>
    <n v="3.9333333333333331"/>
    <n v="0.4"/>
    <n v="2"/>
    <n v="17"/>
    <n v="19"/>
    <n v="3113.5135135135133"/>
    <n v="0.41"/>
    <n v="2"/>
    <n v="19"/>
    <n v="15"/>
    <n v="2940.5405405405404"/>
    <n v="0.35"/>
    <n v="2.1"/>
    <n v="15"/>
    <n v="17"/>
    <n v="2767.5675675675675"/>
    <n v="0.38666666666666671"/>
    <n v="2.0333333333333332"/>
    <n v="17"/>
    <n v="17"/>
    <n v="2940.54054054054"/>
  </r>
  <r>
    <n v="1"/>
    <x v="3"/>
    <n v="29"/>
    <n v="801340"/>
    <x v="0"/>
    <s v="อ้อยตอ 2"/>
    <s v="อ้อยตอ"/>
    <n v="19.29"/>
    <d v="2562-02-16T00:00:00"/>
    <d v="2562-06-16T00:00:00"/>
    <n v="1.85"/>
    <n v="4"/>
    <n v="0.35"/>
    <n v="2.1"/>
    <n v="18"/>
    <n v="17"/>
    <n v="3027.0270270270271"/>
    <n v="0.37"/>
    <n v="2.1"/>
    <n v="18"/>
    <n v="20"/>
    <n v="3286.4864864864867"/>
    <n v="0.36"/>
    <n v="2.2000000000000002"/>
    <n v="19"/>
    <n v="14"/>
    <n v="2854.0540540540542"/>
    <n v="0.36000000000000004"/>
    <n v="2.1333333333333333"/>
    <n v="18.333333333333332"/>
    <n v="17"/>
    <n v="3055.8558558558557"/>
  </r>
  <r>
    <n v="1"/>
    <x v="3"/>
    <n v="30"/>
    <n v="801341"/>
    <x v="0"/>
    <s v="อ้อยตอ 2"/>
    <s v="อ้อยตอ"/>
    <n v="15.71"/>
    <d v="2562-02-18T00:00:00"/>
    <d v="2562-06-16T00:00:00"/>
    <n v="1.85"/>
    <n v="3.9333333333333331"/>
    <n v="0.41"/>
    <n v="2"/>
    <n v="20"/>
    <n v="18"/>
    <n v="3286.4864864864867"/>
    <n v="0.35"/>
    <n v="2.2000000000000002"/>
    <n v="19"/>
    <n v="18"/>
    <n v="3200"/>
    <n v="0.4"/>
    <n v="2"/>
    <n v="20"/>
    <n v="17"/>
    <n v="3200"/>
    <n v="0.38666666666666671"/>
    <n v="2.0666666666666669"/>
    <n v="19.666666666666668"/>
    <n v="17.666666666666668"/>
    <n v="3228.828828828829"/>
  </r>
  <r>
    <n v="1"/>
    <x v="3"/>
    <n v="31"/>
    <n v="801342"/>
    <x v="0"/>
    <s v="อ้อยตอ 3"/>
    <s v="อ้อยตอ"/>
    <n v="11.72"/>
    <d v="2562-01-18T00:00:00"/>
    <d v="2562-06-16T00:00:00"/>
    <n v="1.85"/>
    <n v="4.9666666666666668"/>
    <n v="0.42"/>
    <n v="2"/>
    <n v="21"/>
    <n v="19"/>
    <n v="3459.4594594594596"/>
    <n v="0.42"/>
    <n v="2.1"/>
    <n v="21"/>
    <n v="20"/>
    <n v="3545.9459459459458"/>
    <n v="0.42"/>
    <n v="2.2000000000000002"/>
    <n v="19"/>
    <n v="21"/>
    <n v="3459.4594594594596"/>
    <n v="0.42"/>
    <n v="2.1"/>
    <n v="20.333333333333332"/>
    <n v="20"/>
    <n v="3488.2882882882882"/>
  </r>
  <r>
    <n v="1"/>
    <x v="3"/>
    <n v="34"/>
    <n v="801351"/>
    <x v="1"/>
    <s v="อ้อยน้ำราด"/>
    <s v="อ้อยน้ำราด"/>
    <n v="39.409999999999997"/>
    <d v="2562-02-18T00:00:00"/>
    <d v="2562-06-16T00:00:00"/>
    <n v="1.85"/>
    <n v="3.9333333333333331"/>
    <n v="0.43"/>
    <n v="2"/>
    <n v="18"/>
    <n v="19"/>
    <n v="3200"/>
    <n v="0.38"/>
    <n v="2"/>
    <n v="20"/>
    <n v="19"/>
    <n v="3372.9729729729729"/>
    <n v="0.4"/>
    <n v="2.1"/>
    <n v="22"/>
    <n v="18"/>
    <n v="3459.4594594594596"/>
    <n v="0.40333333333333332"/>
    <n v="2.0333333333333332"/>
    <n v="20"/>
    <n v="18.666666666666668"/>
    <n v="3344.1441441441443"/>
  </r>
  <r>
    <n v="1"/>
    <x v="3"/>
    <n v="35"/>
    <n v="801353"/>
    <x v="2"/>
    <s v="อ้อยตุลาคม"/>
    <s v="อ้อยปลายฝน"/>
    <n v="24.82"/>
    <d v="2561-11-15T00:00:00"/>
    <d v="2562-06-16T00:00:00"/>
    <n v="1.85"/>
    <n v="7.1"/>
    <n v="0.85"/>
    <n v="3.2"/>
    <n v="18"/>
    <n v="19"/>
    <n v="3200"/>
    <n v="0.75"/>
    <n v="3"/>
    <n v="18"/>
    <n v="17"/>
    <n v="3027.0270270270271"/>
    <n v="0.71"/>
    <n v="2.9"/>
    <n v="20"/>
    <n v="18"/>
    <n v="3286.4864864864867"/>
    <n v="0.77"/>
    <n v="3.0333333333333332"/>
    <n v="18.666666666666668"/>
    <n v="18"/>
    <n v="3171.171171171171"/>
  </r>
  <r>
    <n v="1"/>
    <x v="3"/>
    <n v="36"/>
    <n v="801354"/>
    <x v="0"/>
    <s v="อ้อยตอ 2"/>
    <s v="อ้อยตอ"/>
    <n v="16.170000000000002"/>
    <d v="2562-02-11T00:00:00"/>
    <d v="2562-06-16T00:00:00"/>
    <n v="1.85"/>
    <n v="4.166666666666667"/>
    <n v="0.51"/>
    <n v="2.2000000000000002"/>
    <n v="20"/>
    <n v="18"/>
    <n v="3286.4864864864867"/>
    <n v="0.46"/>
    <n v="2"/>
    <n v="19"/>
    <n v="19"/>
    <n v="3286.4864864864867"/>
    <n v="0.35"/>
    <n v="2.1"/>
    <n v="20"/>
    <n v="22"/>
    <n v="3632.4324324324325"/>
    <n v="0.43999999999999995"/>
    <n v="2.1"/>
    <n v="19.666666666666668"/>
    <n v="19.666666666666668"/>
    <n v="3401.8018018018024"/>
  </r>
  <r>
    <n v="1"/>
    <x v="3"/>
    <n v="37"/>
    <n v="802419"/>
    <x v="0"/>
    <s v="อ้อยตอ 3"/>
    <s v="อ้อยตอ"/>
    <n v="15.91"/>
    <d v="2561-12-26T00:00:00"/>
    <d v="2562-06-16T00:00:00"/>
    <n v="1.85"/>
    <n v="5.7333333333333334"/>
    <n v="0.6"/>
    <n v="2"/>
    <n v="21"/>
    <n v="22"/>
    <n v="3718.9189189189187"/>
    <n v="0.62"/>
    <n v="2"/>
    <n v="23"/>
    <n v="20"/>
    <n v="3718.9189189189187"/>
    <n v="0.6"/>
    <n v="2.2000000000000002"/>
    <n v="20"/>
    <n v="19"/>
    <n v="3372.9729729729729"/>
    <n v="0.60666666666666658"/>
    <n v="2.0666666666666669"/>
    <n v="21.333333333333332"/>
    <n v="20.333333333333332"/>
    <n v="3603.6036036036035"/>
  </r>
  <r>
    <n v="1"/>
    <x v="3"/>
    <n v="38"/>
    <n v="802420"/>
    <x v="0"/>
    <s v="อ้อยตอ 2"/>
    <s v="อ้อยตอ"/>
    <n v="3.31"/>
    <d v="2562-01-19T00:00:00"/>
    <d v="2562-06-16T00:00:00"/>
    <n v="1.85"/>
    <n v="4.9333333333333336"/>
    <n v="0.57999999999999996"/>
    <n v="2"/>
    <n v="20"/>
    <n v="17"/>
    <n v="3200"/>
    <n v="0.61"/>
    <n v="2.1"/>
    <n v="20"/>
    <n v="21"/>
    <n v="3545.9459459459458"/>
    <n v="0.59"/>
    <n v="2.1"/>
    <n v="22"/>
    <n v="23"/>
    <n v="3891.8918918918921"/>
    <n v="0.59333333333333327"/>
    <n v="2.0666666666666664"/>
    <n v="20.666666666666668"/>
    <n v="20.333333333333332"/>
    <n v="3545.9459459459463"/>
  </r>
  <r>
    <n v="1"/>
    <x v="3"/>
    <n v="39"/>
    <n v="802421"/>
    <x v="2"/>
    <s v="อ้อยตุลาคม"/>
    <s v="อ้อยปลายฝน"/>
    <n v="29.09"/>
    <d v="2561-11-18T00:00:00"/>
    <d v="2562-06-16T00:00:00"/>
    <n v="1.85"/>
    <n v="7"/>
    <n v="0.85"/>
    <n v="3"/>
    <n v="19"/>
    <n v="17"/>
    <n v="3113.5135135135133"/>
    <n v="0.75"/>
    <n v="2.9"/>
    <n v="19"/>
    <n v="21"/>
    <n v="3459.4594594594596"/>
    <n v="0.83"/>
    <n v="2.9"/>
    <n v="18"/>
    <n v="21"/>
    <n v="3372.9729729729729"/>
    <n v="0.81"/>
    <n v="2.9333333333333336"/>
    <n v="18.666666666666668"/>
    <n v="19.666666666666668"/>
    <n v="3315.3153153153157"/>
  </r>
  <r>
    <n v="1"/>
    <x v="3"/>
    <n v="40"/>
    <n v="802422"/>
    <x v="2"/>
    <s v="อ้อยตุลาคม"/>
    <s v="อ้อยปลายฝน"/>
    <n v="17.489999999999998"/>
    <d v="2561-11-19T00:00:00"/>
    <d v="2562-06-16T00:00:00"/>
    <n v="1.85"/>
    <n v="6.9666666666666668"/>
    <n v="0.9"/>
    <n v="3.1"/>
    <n v="21"/>
    <n v="20"/>
    <n v="3545.9459459459458"/>
    <n v="0.7"/>
    <n v="3.2"/>
    <n v="22"/>
    <n v="18"/>
    <n v="3459.4594594594596"/>
    <n v="0.8"/>
    <n v="3"/>
    <n v="19"/>
    <n v="18"/>
    <n v="3200"/>
    <n v="0.80000000000000016"/>
    <n v="3.1"/>
    <n v="20.666666666666668"/>
    <n v="18.666666666666668"/>
    <n v="3401.8018018018015"/>
  </r>
  <r>
    <n v="1"/>
    <x v="3"/>
    <n v="41"/>
    <n v="802425"/>
    <x v="2"/>
    <s v="อ้อยตุลาคม"/>
    <s v="อ้อยปลายฝน"/>
    <n v="29.32"/>
    <d v="2561-11-21T00:00:00"/>
    <d v="2562-06-16T00:00:00"/>
    <n v="1.85"/>
    <n v="6.9"/>
    <n v="0.77"/>
    <n v="3.2"/>
    <n v="22"/>
    <n v="19"/>
    <n v="3545.9459459459458"/>
    <n v="0.79"/>
    <n v="3"/>
    <n v="19"/>
    <n v="19"/>
    <n v="3286.4864864864867"/>
    <n v="0.82"/>
    <n v="3"/>
    <n v="21"/>
    <n v="20"/>
    <n v="3545.9459459459458"/>
    <n v="0.79333333333333333"/>
    <n v="3.0666666666666664"/>
    <n v="20.666666666666668"/>
    <n v="19.333333333333332"/>
    <n v="3459.4594594594596"/>
  </r>
  <r>
    <n v="1"/>
    <x v="3"/>
    <n v="42"/>
    <n v="802426"/>
    <x v="0"/>
    <s v="อ้อยตอ 1"/>
    <s v="อ้อยตอ"/>
    <n v="4.45"/>
    <d v="2561-11-23T00:00:00"/>
    <d v="2562-06-16T00:00:00"/>
    <n v="1.85"/>
    <n v="6.833333333333333"/>
    <n v="0.62"/>
    <n v="1.9"/>
    <n v="19"/>
    <n v="19"/>
    <n v="3286.4864864864867"/>
    <n v="0.57999999999999996"/>
    <n v="2"/>
    <n v="21"/>
    <n v="21"/>
    <n v="3632.4324324324325"/>
    <n v="0.54"/>
    <n v="2.2999999999999998"/>
    <n v="21"/>
    <n v="20"/>
    <n v="3545.9459459459458"/>
    <n v="0.57999999999999996"/>
    <n v="2.0666666666666664"/>
    <n v="20.333333333333332"/>
    <n v="20"/>
    <n v="3488.2882882882882"/>
  </r>
  <r>
    <n v="1"/>
    <x v="3"/>
    <n v="43"/>
    <n v="802428"/>
    <x v="0"/>
    <s v="อ้อยตอ 2"/>
    <s v="อ้อยตอ"/>
    <n v="30.31"/>
    <d v="2562-01-14T00:00:00"/>
    <d v="2562-06-16T00:00:00"/>
    <n v="1.85"/>
    <n v="5.0999999999999996"/>
    <n v="0.52"/>
    <n v="2.2000000000000002"/>
    <n v="21"/>
    <n v="21"/>
    <n v="3632.4324324324325"/>
    <n v="0.55000000000000004"/>
    <n v="1.8"/>
    <n v="20"/>
    <n v="23"/>
    <n v="3718.9189189189187"/>
    <n v="0.53"/>
    <n v="2.4"/>
    <n v="19"/>
    <n v="19"/>
    <n v="3286.4864864864867"/>
    <n v="0.53333333333333333"/>
    <n v="2.1333333333333333"/>
    <n v="20"/>
    <n v="21"/>
    <n v="3545.9459459459463"/>
  </r>
  <r>
    <n v="1"/>
    <x v="3"/>
    <n v="44"/>
    <s v="802429/1"/>
    <x v="0"/>
    <s v="อ้อยตอ 2"/>
    <s v="อ้อยตอ"/>
    <n v="22.11"/>
    <d v="2561-12-23T00:00:00"/>
    <d v="2562-06-16T00:00:00"/>
    <n v="1.85"/>
    <n v="5.833333333333333"/>
    <n v="0.62"/>
    <n v="2.2999999999999998"/>
    <n v="19"/>
    <n v="21"/>
    <n v="3459.4594594594596"/>
    <n v="0.53"/>
    <n v="1.9"/>
    <n v="22"/>
    <n v="21"/>
    <n v="3718.9189189189187"/>
    <n v="0.48"/>
    <n v="2.2999999999999998"/>
    <n v="22"/>
    <n v="21"/>
    <n v="3718.9189189189187"/>
    <n v="0.54333333333333333"/>
    <n v="2.1666666666666665"/>
    <n v="21"/>
    <n v="21"/>
    <n v="3632.4324324324321"/>
  </r>
  <r>
    <n v="1"/>
    <x v="3"/>
    <n v="47"/>
    <n v="802435"/>
    <x v="1"/>
    <s v="อ้อยน้ำราด"/>
    <s v="อ้อยน้ำราด"/>
    <n v="25.43"/>
    <d v="2562-02-28T00:00:00"/>
    <d v="2562-06-16T00:00:00"/>
    <n v="1.85"/>
    <n v="3.6"/>
    <n v="0.41"/>
    <n v="1.8"/>
    <n v="18"/>
    <n v="20"/>
    <n v="3286.4864864864867"/>
    <n v="0.44"/>
    <n v="1.9"/>
    <n v="18"/>
    <n v="21"/>
    <n v="3372.9729729729729"/>
    <n v="0.38"/>
    <n v="2"/>
    <n v="20"/>
    <n v="21"/>
    <n v="3545.9459459459458"/>
    <n v="0.41"/>
    <n v="1.9000000000000001"/>
    <n v="18.666666666666668"/>
    <n v="20.666666666666668"/>
    <n v="3401.8018018018024"/>
  </r>
  <r>
    <n v="1"/>
    <x v="3"/>
    <n v="50"/>
    <n v="802441"/>
    <x v="1"/>
    <s v="อ้อยน้ำราด"/>
    <s v="อ้อยน้ำราด"/>
    <n v="10.86"/>
    <d v="2562-03-01T00:00:00"/>
    <d v="2562-06-16T00:00:00"/>
    <n v="1.85"/>
    <n v="3.5666666666666669"/>
    <n v="0.37"/>
    <n v="1.9"/>
    <n v="19"/>
    <n v="18"/>
    <n v="3200"/>
    <n v="0.39"/>
    <n v="1.8"/>
    <n v="21"/>
    <n v="20"/>
    <n v="3545.9459459459458"/>
    <n v="0.41"/>
    <n v="2"/>
    <n v="19"/>
    <n v="19"/>
    <n v="3286.4864864864867"/>
    <n v="0.38999999999999996"/>
    <n v="1.9000000000000001"/>
    <n v="19.666666666666668"/>
    <n v="19"/>
    <n v="3344.1441441441443"/>
  </r>
  <r>
    <n v="1"/>
    <x v="3"/>
    <n v="51"/>
    <n v="802444"/>
    <x v="1"/>
    <s v="อ้อยน้ำราด"/>
    <s v="อ้อยน้ำราด"/>
    <n v="24.31"/>
    <d v="2562-03-01T00:00:00"/>
    <d v="2562-06-16T00:00:00"/>
    <n v="1.85"/>
    <n v="3.5666666666666669"/>
    <n v="0.52"/>
    <n v="2.2000000000000002"/>
    <n v="21"/>
    <n v="21"/>
    <n v="3632.4324324324325"/>
    <n v="0.54"/>
    <n v="2.1"/>
    <n v="19"/>
    <n v="20"/>
    <n v="3372.9729729729729"/>
    <n v="0.5"/>
    <n v="2.2999999999999998"/>
    <n v="22"/>
    <n v="20"/>
    <n v="3632.4324324324325"/>
    <n v="0.52"/>
    <n v="2.2000000000000002"/>
    <n v="20.666666666666668"/>
    <n v="20.333333333333332"/>
    <n v="3545.9459459459454"/>
  </r>
  <r>
    <n v="1"/>
    <x v="3"/>
    <n v="53"/>
    <n v="802447"/>
    <x v="0"/>
    <s v="อ้อยตอ 1"/>
    <s v="อ้อยตอ"/>
    <n v="8.9700000000000006"/>
    <d v="2562-01-12T00:00:00"/>
    <d v="2562-06-16T00:00:00"/>
    <n v="1.85"/>
    <n v="5.166666666666667"/>
    <n v="0.57999999999999996"/>
    <n v="2"/>
    <n v="19"/>
    <n v="17"/>
    <n v="3113.5135135135133"/>
    <n v="0.55000000000000004"/>
    <n v="2.1"/>
    <n v="24"/>
    <n v="19"/>
    <n v="3718.9189189189187"/>
    <n v="0.52"/>
    <n v="2.5"/>
    <n v="20"/>
    <n v="23"/>
    <n v="3718.9189189189187"/>
    <n v="0.54999999999999993"/>
    <n v="2.1999999999999997"/>
    <n v="21"/>
    <n v="19.666666666666668"/>
    <n v="3517.1171171171168"/>
  </r>
  <r>
    <n v="1"/>
    <x v="3"/>
    <n v="56"/>
    <n v="802467"/>
    <x v="2"/>
    <s v="อ้อยตุลาคม"/>
    <s v="อ้อยปลายฝน"/>
    <n v="13.8"/>
    <d v="2561-11-22T00:00:00"/>
    <d v="2562-06-16T00:00:00"/>
    <n v="1.85"/>
    <n v="6.8666666666666663"/>
    <n v="0.75"/>
    <n v="2.9"/>
    <n v="20"/>
    <n v="18"/>
    <n v="3286.4864864864867"/>
    <n v="0.8"/>
    <n v="2.8"/>
    <n v="21"/>
    <n v="20"/>
    <n v="3545.9459459459458"/>
    <n v="0.92"/>
    <n v="3.1"/>
    <n v="21"/>
    <n v="19"/>
    <n v="3459.4594594594596"/>
    <n v="0.82333333333333336"/>
    <n v="2.9333333333333331"/>
    <n v="20.666666666666668"/>
    <n v="19"/>
    <n v="3430.6306306306305"/>
  </r>
  <r>
    <n v="1"/>
    <x v="3"/>
    <n v="58"/>
    <n v="802478"/>
    <x v="0"/>
    <s v="อ้อยตอ 2"/>
    <s v="อ้อยตอ"/>
    <n v="16.36"/>
    <d v="2561-12-25T00:00:00"/>
    <d v="2562-06-16T00:00:00"/>
    <n v="1.85"/>
    <n v="5.7666666666666666"/>
    <n v="0.61"/>
    <n v="2"/>
    <n v="21"/>
    <n v="20"/>
    <n v="3545.9459459459458"/>
    <n v="0.6"/>
    <n v="2"/>
    <n v="19"/>
    <n v="22"/>
    <n v="3545.9459459459458"/>
    <n v="0.49"/>
    <n v="2.1"/>
    <n v="20"/>
    <n v="19"/>
    <n v="3372.9729729729729"/>
    <n v="0.56666666666666665"/>
    <n v="2.0333333333333332"/>
    <n v="20"/>
    <n v="20.333333333333332"/>
    <n v="3488.2882882882882"/>
  </r>
  <r>
    <n v="1"/>
    <x v="3"/>
    <n v="59"/>
    <n v="802479"/>
    <x v="0"/>
    <s v="อ้อยตอ 3"/>
    <s v="อ้อยตอ"/>
    <n v="18.98"/>
    <d v="2561-12-25T00:00:00"/>
    <d v="2562-06-16T00:00:00"/>
    <n v="1.85"/>
    <n v="5.7666666666666666"/>
    <n v="0.68"/>
    <n v="2.1"/>
    <n v="22"/>
    <n v="19"/>
    <n v="3545.9459459459458"/>
    <n v="0.6"/>
    <n v="2.1"/>
    <n v="20"/>
    <n v="24"/>
    <n v="3805.4054054054054"/>
    <n v="0.52"/>
    <n v="2.8"/>
    <n v="17"/>
    <n v="21"/>
    <n v="3286.4864864864867"/>
    <n v="0.6"/>
    <n v="2.3333333333333335"/>
    <n v="19.666666666666668"/>
    <n v="21.333333333333332"/>
    <n v="3545.9459459459463"/>
  </r>
  <r>
    <n v="1"/>
    <x v="3"/>
    <n v="60"/>
    <n v="802480"/>
    <x v="2"/>
    <s v="อ้อยตุลาคม"/>
    <s v="อ้อยปลายฝน"/>
    <n v="30.51"/>
    <d v="2561-11-23T00:00:00"/>
    <d v="2562-06-16T00:00:00"/>
    <n v="1.85"/>
    <n v="6.833333333333333"/>
    <n v="0.77"/>
    <n v="2.8"/>
    <n v="19"/>
    <n v="19"/>
    <n v="3286.4864864864867"/>
    <n v="0.74"/>
    <n v="2.9"/>
    <n v="19"/>
    <n v="17"/>
    <n v="3113.5135135135133"/>
    <n v="0.81"/>
    <n v="2.9"/>
    <n v="19"/>
    <n v="18"/>
    <n v="3200"/>
    <n v="0.77333333333333343"/>
    <n v="2.8666666666666667"/>
    <n v="19"/>
    <n v="18"/>
    <n v="3200"/>
  </r>
  <r>
    <n v="1"/>
    <x v="3"/>
    <n v="61"/>
    <n v="802481"/>
    <x v="0"/>
    <s v="อ้อยตอ 1"/>
    <s v="อ้อยตอ"/>
    <n v="28.26"/>
    <d v="2561-11-30T00:00:00"/>
    <d v="2562-06-16T00:00:00"/>
    <n v="1.85"/>
    <n v="6.6"/>
    <n v="0.7"/>
    <n v="2.8"/>
    <n v="18"/>
    <n v="19"/>
    <n v="3200"/>
    <n v="0.78"/>
    <n v="2.7"/>
    <n v="23"/>
    <n v="21"/>
    <n v="3805.4054054054054"/>
    <n v="0.75"/>
    <n v="2.7"/>
    <n v="21"/>
    <n v="18"/>
    <n v="3372.9729729729729"/>
    <n v="0.74333333333333329"/>
    <n v="2.7333333333333329"/>
    <n v="20.666666666666668"/>
    <n v="19.333333333333332"/>
    <n v="3459.4594594594596"/>
  </r>
  <r>
    <n v="1"/>
    <x v="3"/>
    <n v="65"/>
    <n v="802527"/>
    <x v="0"/>
    <s v="อ้อยตอ 3"/>
    <s v="อ้อยตอ"/>
    <n v="10.37"/>
    <d v="2562-01-14T00:00:00"/>
    <d v="2562-06-16T00:00:00"/>
    <n v="1.85"/>
    <n v="5.0999999999999996"/>
    <n v="0.65"/>
    <n v="2.7"/>
    <n v="22"/>
    <n v="20"/>
    <n v="3632.4324324324325"/>
    <n v="0.6"/>
    <n v="2.8"/>
    <n v="20"/>
    <n v="19"/>
    <n v="3372.9729729729729"/>
    <n v="0.57999999999999996"/>
    <n v="2.6"/>
    <n v="20"/>
    <n v="19"/>
    <n v="3372.9729729729729"/>
    <n v="0.61"/>
    <n v="2.6999999999999997"/>
    <n v="20.666666666666668"/>
    <n v="19.333333333333332"/>
    <n v="3459.4594594594596"/>
  </r>
  <r>
    <n v="1"/>
    <x v="3"/>
    <n v="66"/>
    <n v="802528"/>
    <x v="0"/>
    <s v="อ้อยตอ 3"/>
    <s v="อ้อยตอ"/>
    <n v="12.77"/>
    <d v="2562-01-14T00:00:00"/>
    <d v="2562-06-16T00:00:00"/>
    <n v="1.85"/>
    <n v="5.0999999999999996"/>
    <n v="0.6"/>
    <n v="2"/>
    <n v="23"/>
    <n v="20"/>
    <n v="3718.9189189189187"/>
    <n v="0.56999999999999995"/>
    <n v="2.7"/>
    <n v="18"/>
    <n v="19"/>
    <n v="3200"/>
    <n v="0.61"/>
    <n v="2.4"/>
    <n v="21"/>
    <n v="21"/>
    <n v="3632.4324324324325"/>
    <n v="0.59333333333333327"/>
    <n v="2.3666666666666667"/>
    <n v="20.666666666666668"/>
    <n v="20"/>
    <n v="3517.1171171171168"/>
  </r>
  <r>
    <n v="1"/>
    <x v="3"/>
    <n v="73"/>
    <n v="802555"/>
    <x v="0"/>
    <s v="อ้อยตอ 1"/>
    <s v="อ้อยตอ"/>
    <n v="28.09"/>
    <d v="2562-01-26T00:00:00"/>
    <d v="2562-06-16T00:00:00"/>
    <n v="1.85"/>
    <n v="4.7"/>
    <n v="0.4"/>
    <n v="1.9"/>
    <n v="21"/>
    <n v="19"/>
    <n v="3459.4594594594596"/>
    <n v="0.35"/>
    <n v="2"/>
    <n v="19"/>
    <n v="14"/>
    <n v="2854.0540540540542"/>
    <n v="0.33"/>
    <n v="2.1"/>
    <n v="19"/>
    <n v="18"/>
    <n v="3200"/>
    <n v="0.36000000000000004"/>
    <n v="2"/>
    <n v="19.666666666666668"/>
    <n v="17"/>
    <n v="3171.171171171171"/>
  </r>
  <r>
    <n v="1"/>
    <x v="3"/>
    <n v="75"/>
    <n v="812551"/>
    <x v="0"/>
    <s v="อ้อยตอ 1"/>
    <s v="อ้อยตอ"/>
    <n v="15.78"/>
    <d v="2562-01-15T00:00:00"/>
    <d v="2562-06-16T00:00:00"/>
    <n v="1.85"/>
    <n v="5.0666666666666664"/>
    <n v="0.39"/>
    <n v="1"/>
    <n v="20"/>
    <n v="18"/>
    <n v="3286.4864864864867"/>
    <n v="0.42"/>
    <n v="2.6"/>
    <n v="15"/>
    <n v="21"/>
    <n v="3113.5135135135133"/>
    <n v="0.46"/>
    <n v="2.7"/>
    <n v="21"/>
    <n v="20"/>
    <n v="3545.9459459459458"/>
    <n v="0.42333333333333334"/>
    <n v="2.1"/>
    <n v="18.666666666666668"/>
    <n v="19.666666666666668"/>
    <n v="3315.3153153153157"/>
  </r>
  <r>
    <n v="1"/>
    <x v="3"/>
    <n v="76"/>
    <n v="812552"/>
    <x v="2"/>
    <s v="อ้อยตุลาคม"/>
    <s v="อ้อยปลายฝน"/>
    <n v="13.53"/>
    <d v="2561-11-17T00:00:00"/>
    <d v="2562-06-16T00:00:00"/>
    <n v="1.85"/>
    <n v="7.0333333333333332"/>
    <n v="0.85"/>
    <n v="2.9"/>
    <n v="20"/>
    <n v="19"/>
    <n v="3372.9729729729729"/>
    <n v="0.8"/>
    <n v="2.8"/>
    <n v="19"/>
    <n v="21"/>
    <n v="3459.4594594594596"/>
    <n v="0.84"/>
    <n v="2.9"/>
    <n v="19"/>
    <n v="20"/>
    <n v="3372.9729729729729"/>
    <n v="0.83"/>
    <n v="2.8666666666666667"/>
    <n v="19.333333333333332"/>
    <n v="20"/>
    <n v="3401.8018018018015"/>
  </r>
  <r>
    <n v="1"/>
    <x v="3"/>
    <n v="79"/>
    <n v="812554"/>
    <x v="0"/>
    <s v="อ้อยตอ 1"/>
    <s v="อ้อยตอ"/>
    <n v="18.14"/>
    <d v="2561-12-26T00:00:00"/>
    <d v="2562-06-16T00:00:00"/>
    <n v="1.85"/>
    <n v="5.7333333333333334"/>
    <n v="0.5"/>
    <n v="2"/>
    <n v="20"/>
    <n v="19"/>
    <n v="3372.9729729729729"/>
    <n v="0.45"/>
    <n v="2.5"/>
    <n v="21"/>
    <n v="18"/>
    <n v="3372.9729729729729"/>
    <n v="0.51"/>
    <n v="2.1"/>
    <n v="22"/>
    <n v="23"/>
    <n v="3891.8918918918921"/>
    <n v="0.48666666666666664"/>
    <n v="2.1999999999999997"/>
    <n v="21"/>
    <n v="20"/>
    <n v="3545.9459459459463"/>
  </r>
  <r>
    <n v="4"/>
    <x v="4"/>
    <n v="1"/>
    <n v="804601"/>
    <x v="1"/>
    <s v="อ้อยน้ำราด"/>
    <s v="อ้อยน้ำราด"/>
    <n v="18.02"/>
    <d v="2562-02-24T00:00:00"/>
    <d v="2562-06-16T00:00:00"/>
    <n v="1.85"/>
    <n v="3.7333333333333334"/>
    <n v="0.6"/>
    <n v="2.5"/>
    <n v="6"/>
    <n v="45"/>
    <n v="4410.8108108108108"/>
    <n v="0.5"/>
    <n v="2.2999999999999998"/>
    <n v="54"/>
    <n v="40"/>
    <n v="8129.72972972973"/>
    <n v="0.65"/>
    <n v="2.4"/>
    <n v="60"/>
    <n v="40"/>
    <n v="8648.6486486486483"/>
    <n v="0.58333333333333337"/>
    <n v="2.4"/>
    <n v="40"/>
    <n v="41.666666666666664"/>
    <n v="7063.0630630630621"/>
  </r>
  <r>
    <n v="4"/>
    <x v="4"/>
    <n v="2"/>
    <n v="804602"/>
    <x v="1"/>
    <s v="อ้อยน้ำราด"/>
    <s v="อ้อยน้ำราด"/>
    <n v="24.14"/>
    <d v="2562-02-23T00:00:00"/>
    <d v="2562-06-16T00:00:00"/>
    <n v="1.85"/>
    <n v="3.7666666666666666"/>
    <n v="0.8"/>
    <n v="2.5"/>
    <n v="56"/>
    <n v="72"/>
    <n v="11070.27027027027"/>
    <n v="0.6"/>
    <n v="2.7"/>
    <n v="44"/>
    <n v="35"/>
    <n v="6832.4324324324325"/>
    <n v="0.6"/>
    <n v="2.6"/>
    <n v="70"/>
    <n v="41"/>
    <n v="9600"/>
    <n v="0.66666666666666663"/>
    <n v="2.6"/>
    <n v="56.666666666666664"/>
    <n v="49.333333333333336"/>
    <n v="9167.5675675675684"/>
  </r>
  <r>
    <n v="4"/>
    <x v="4"/>
    <n v="3"/>
    <n v="804609"/>
    <x v="0"/>
    <s v="อ้อยตอ 1"/>
    <s v="อ้อยตอ"/>
    <n v="20.14"/>
    <d v="2562-01-09T00:00:00"/>
    <d v="2562-06-16T00:00:00"/>
    <n v="1.85"/>
    <n v="5.2666666666666666"/>
    <n v="0.7"/>
    <n v="2.2000000000000002"/>
    <n v="62"/>
    <n v="68"/>
    <n v="11243.243243243243"/>
    <n v="0.8"/>
    <n v="2.5"/>
    <n v="44"/>
    <n v="65"/>
    <n v="9427.0270270270266"/>
    <n v="0.6"/>
    <n v="2.6"/>
    <n v="55"/>
    <n v="50"/>
    <n v="9081.0810810810817"/>
    <n v="0.70000000000000007"/>
    <n v="2.4333333333333336"/>
    <n v="53.666666666666664"/>
    <n v="61"/>
    <n v="9917.1171171171172"/>
  </r>
  <r>
    <n v="4"/>
    <x v="4"/>
    <n v="4"/>
    <n v="804611"/>
    <x v="2"/>
    <s v="อ้อยตุลาคม"/>
    <s v="อ้อยปลายฝน"/>
    <n v="6.29"/>
    <d v="2561-11-14T00:00:00"/>
    <d v="2562-06-16T00:00:00"/>
    <n v="1.85"/>
    <n v="7.1333333333333337"/>
    <n v="1.7"/>
    <n v="2.5"/>
    <n v="94"/>
    <n v="72"/>
    <n v="14356.756756756757"/>
    <n v="1.8"/>
    <n v="2.5"/>
    <n v="70"/>
    <n v="105"/>
    <n v="15135.135135135135"/>
    <n v="1.6"/>
    <n v="2.5"/>
    <n v="95"/>
    <n v="100"/>
    <n v="16864.864864864863"/>
    <n v="1.7"/>
    <n v="2.5"/>
    <n v="86.333333333333329"/>
    <n v="92.333333333333329"/>
    <n v="15452.252252252254"/>
  </r>
  <r>
    <n v="4"/>
    <x v="4"/>
    <n v="5"/>
    <n v="804612"/>
    <x v="0"/>
    <s v="อ้อยตอ 1"/>
    <s v="อ้อยตอ"/>
    <n v="13.24"/>
    <d v="2561-12-06T00:00:00"/>
    <d v="2562-06-16T00:00:00"/>
    <n v="1.85"/>
    <n v="6.4"/>
    <n v="1.3"/>
    <n v="2.5"/>
    <n v="105"/>
    <n v="98"/>
    <n v="17556.756756756757"/>
    <n v="0.3"/>
    <n v="1.8"/>
    <n v="1"/>
    <n v="117"/>
    <n v="10205.405405405405"/>
    <n v="0.4"/>
    <n v="1.8"/>
    <n v="105"/>
    <n v="100"/>
    <n v="17729.72972972973"/>
    <n v="0.66666666666666663"/>
    <n v="2.0333333333333332"/>
    <n v="70.333333333333329"/>
    <n v="105"/>
    <n v="15163.963963963964"/>
  </r>
  <r>
    <n v="4"/>
    <x v="4"/>
    <n v="6"/>
    <n v="804613"/>
    <x v="0"/>
    <s v="อ้อยตอ 1"/>
    <s v="อ้อยตอ"/>
    <n v="6.26"/>
    <d v="2561-12-06T00:00:00"/>
    <d v="2562-06-16T00:00:00"/>
    <n v="1.85"/>
    <n v="6.4"/>
    <n v="1.1000000000000001"/>
    <n v="2.6"/>
    <n v="72"/>
    <n v="76"/>
    <n v="12800"/>
    <n v="1"/>
    <n v="2.7"/>
    <n v="94"/>
    <n v="82"/>
    <n v="15221.621621621622"/>
    <n v="1.1000000000000001"/>
    <n v="2.5"/>
    <n v="80"/>
    <n v="75"/>
    <n v="13405.405405405405"/>
    <n v="1.0666666666666667"/>
    <n v="2.6"/>
    <n v="82"/>
    <n v="77.666666666666671"/>
    <n v="13809.009009009009"/>
  </r>
  <r>
    <n v="4"/>
    <x v="4"/>
    <n v="7"/>
    <n v="804617"/>
    <x v="0"/>
    <s v="อ้อยตอ 1"/>
    <s v="อ้อยตอ"/>
    <n v="8.4"/>
    <d v="2561-12-06T00:00:00"/>
    <d v="2562-06-16T00:00:00"/>
    <n v="1.85"/>
    <n v="6.4"/>
    <n v="0.75"/>
    <n v="2.5"/>
    <n v="40"/>
    <n v="38"/>
    <n v="6745.9459459459458"/>
    <n v="0.6"/>
    <n v="2.4"/>
    <n v="48"/>
    <n v="45"/>
    <n v="8043.2432432432433"/>
    <n v="0.7"/>
    <n v="2.5"/>
    <n v="50"/>
    <n v="45"/>
    <n v="8216.2162162162167"/>
    <n v="0.68333333333333324"/>
    <n v="2.4666666666666668"/>
    <n v="46"/>
    <n v="42.666666666666664"/>
    <n v="7668.4684684684689"/>
  </r>
  <r>
    <n v="4"/>
    <x v="4"/>
    <n v="8"/>
    <n v="804618"/>
    <x v="0"/>
    <s v="อ้อยตอ 1"/>
    <s v="อ้อยตอ"/>
    <n v="36.020000000000003"/>
    <d v="2561-12-06T00:00:00"/>
    <d v="2562-06-16T00:00:00"/>
    <n v="1.85"/>
    <n v="6.4"/>
    <n v="0.9"/>
    <n v="2.7"/>
    <n v="57"/>
    <n v="104"/>
    <n v="13924.324324324325"/>
    <n v="0.4"/>
    <n v="2"/>
    <n v="78"/>
    <n v="63"/>
    <n v="12194.594594594595"/>
    <n v="0.6"/>
    <n v="2.5"/>
    <n v="96"/>
    <n v="77"/>
    <n v="14962.162162162162"/>
    <n v="0.6333333333333333"/>
    <n v="2.4"/>
    <n v="77"/>
    <n v="81.333333333333329"/>
    <n v="13693.693693693693"/>
  </r>
  <r>
    <n v="4"/>
    <x v="4"/>
    <n v="9"/>
    <n v="804621"/>
    <x v="0"/>
    <s v="อ้อยตอ 1"/>
    <s v="อ้อยตอ"/>
    <n v="5.12"/>
    <d v="2561-12-07T00:00:00"/>
    <d v="2562-06-16T00:00:00"/>
    <n v="1.85"/>
    <n v="6.3666666666666663"/>
    <n v="0.5"/>
    <n v="2.4"/>
    <n v="82"/>
    <n v="42"/>
    <n v="10724.324324324325"/>
    <n v="0.3"/>
    <n v="1.2"/>
    <n v="77"/>
    <n v="64"/>
    <n v="12194.594594594595"/>
    <n v="0.6"/>
    <n v="2.4"/>
    <n v="35"/>
    <n v="40"/>
    <n v="6486.4864864864867"/>
    <n v="0.46666666666666662"/>
    <n v="2"/>
    <n v="64.666666666666671"/>
    <n v="48.666666666666664"/>
    <n v="9801.8018018018029"/>
  </r>
  <r>
    <n v="4"/>
    <x v="4"/>
    <n v="10"/>
    <n v="804628"/>
    <x v="0"/>
    <s v="อ้อยตอ 1"/>
    <s v="อ้อยตอ"/>
    <n v="17.03"/>
    <d v="2562-02-08T00:00:00"/>
    <d v="2562-06-16T00:00:00"/>
    <n v="1.85"/>
    <n v="4.2666666666666666"/>
    <n v="0.5"/>
    <n v="2.2999999999999998"/>
    <n v="54"/>
    <n v="69"/>
    <n v="10637.837837837838"/>
    <n v="0.6"/>
    <n v="2.4"/>
    <n v="55"/>
    <n v="50"/>
    <n v="9081.0810810810817"/>
    <n v="0.6"/>
    <n v="2.4"/>
    <n v="55"/>
    <n v="50"/>
    <n v="9081.0810810810817"/>
    <n v="0.56666666666666676"/>
    <n v="2.3666666666666667"/>
    <n v="54.666666666666664"/>
    <n v="56.333333333333336"/>
    <n v="9600"/>
  </r>
  <r>
    <n v="4"/>
    <x v="4"/>
    <n v="11"/>
    <n v="804630"/>
    <x v="0"/>
    <s v="อ้อยตอ 3"/>
    <s v="อ้อยตอ"/>
    <n v="13.66"/>
    <d v="2562-01-18T00:00:00"/>
    <d v="2562-06-16T00:00:00"/>
    <n v="1.85"/>
    <n v="4.9666666666666668"/>
    <n v="0.3"/>
    <n v="2.2000000000000002"/>
    <n v="40"/>
    <n v="20"/>
    <n v="5189.1891891891892"/>
    <n v="1"/>
    <n v="2.4"/>
    <n v="53"/>
    <n v="74"/>
    <n v="10983.783783783783"/>
    <n v="0.4"/>
    <n v="2.2000000000000002"/>
    <n v="8"/>
    <n v="9"/>
    <n v="1470.2702702702702"/>
    <n v="0.56666666666666676"/>
    <n v="2.2666666666666666"/>
    <n v="33.666666666666664"/>
    <n v="34.333333333333336"/>
    <n v="5881.0810810810808"/>
  </r>
  <r>
    <n v="4"/>
    <x v="4"/>
    <n v="12"/>
    <n v="804631"/>
    <x v="0"/>
    <s v="อ้อยตอ 1"/>
    <s v="อ้อยตอ"/>
    <n v="13.84"/>
    <d v="2562-01-20T00:00:00"/>
    <d v="2562-06-16T00:00:00"/>
    <n v="1.85"/>
    <n v="4.9000000000000004"/>
    <n v="0.3"/>
    <n v="2.2000000000000002"/>
    <n v="72"/>
    <n v="50"/>
    <n v="10551.351351351352"/>
    <n v="0.8"/>
    <n v="2.5"/>
    <n v="40"/>
    <n v="38"/>
    <n v="6745.9459459459458"/>
    <n v="0.6"/>
    <n v="2.4"/>
    <n v="53"/>
    <n v="42"/>
    <n v="8216.2162162162167"/>
    <n v="0.56666666666666676"/>
    <n v="2.3666666666666667"/>
    <n v="55"/>
    <n v="43.333333333333336"/>
    <n v="8504.5045045045044"/>
  </r>
  <r>
    <n v="4"/>
    <x v="4"/>
    <n v="13"/>
    <n v="804632"/>
    <x v="0"/>
    <s v="อ้อยตอ 1"/>
    <s v="อ้อยตอ"/>
    <n v="7.96"/>
    <d v="2562-01-20T00:00:00"/>
    <d v="2562-06-16T00:00:00"/>
    <n v="1.85"/>
    <n v="4.9000000000000004"/>
    <n v="1"/>
    <n v="2.4"/>
    <n v="93"/>
    <n v="85"/>
    <n v="15394.594594594595"/>
    <n v="0.9"/>
    <n v="2.5"/>
    <n v="69"/>
    <n v="44"/>
    <n v="9772.9729729729734"/>
    <n v="0.65"/>
    <n v="2.5"/>
    <n v="37"/>
    <n v="38"/>
    <n v="6486.4864864864867"/>
    <n v="0.85"/>
    <n v="2.4666666666666668"/>
    <n v="66.333333333333329"/>
    <n v="55.666666666666664"/>
    <n v="10551.351351351352"/>
  </r>
  <r>
    <n v="4"/>
    <x v="4"/>
    <n v="14"/>
    <n v="804636"/>
    <x v="0"/>
    <s v="อ้อยตอ 1"/>
    <s v="อ้อยตอ"/>
    <n v="17.170000000000002"/>
    <d v="2561-12-16T00:00:00"/>
    <d v="2562-06-16T00:00:00"/>
    <n v="1.85"/>
    <n v="6.0666666666666664"/>
    <n v="0.6"/>
    <n v="2.5"/>
    <n v="46"/>
    <n v="47"/>
    <n v="8043.2432432432433"/>
    <n v="0.7"/>
    <n v="2.4"/>
    <n v="50"/>
    <n v="55"/>
    <n v="9081.0810810810817"/>
    <n v="0.6"/>
    <n v="2.5"/>
    <n v="65"/>
    <n v="60"/>
    <n v="10810.81081081081"/>
    <n v="0.6333333333333333"/>
    <n v="2.4666666666666668"/>
    <n v="53.666666666666664"/>
    <n v="54"/>
    <n v="9311.7117117117123"/>
  </r>
  <r>
    <n v="4"/>
    <x v="4"/>
    <n v="15"/>
    <n v="804637"/>
    <x v="0"/>
    <s v="อ้อยตอ 1"/>
    <s v="อ้อยตอ"/>
    <n v="12.92"/>
    <d v="2561-12-17T00:00:00"/>
    <d v="2562-06-16T00:00:00"/>
    <n v="1.85"/>
    <n v="6.0333333333333332"/>
    <n v="0.7"/>
    <n v="2.4"/>
    <n v="65"/>
    <n v="55"/>
    <n v="10378.378378378378"/>
    <n v="0.6"/>
    <n v="2.4"/>
    <n v="47"/>
    <n v="49"/>
    <n v="8302.7027027027034"/>
    <n v="0.5"/>
    <n v="2.4"/>
    <n v="45"/>
    <n v="46"/>
    <n v="7870.27027027027"/>
    <n v="0.6"/>
    <n v="2.4"/>
    <n v="52.333333333333336"/>
    <n v="50"/>
    <n v="8850.4504504504494"/>
  </r>
  <r>
    <n v="4"/>
    <x v="4"/>
    <n v="16"/>
    <n v="804638"/>
    <x v="0"/>
    <s v="อ้อยตอ 2"/>
    <s v="อ้อยตอ"/>
    <n v="17.649999999999999"/>
    <d v="2561-12-17T00:00:00"/>
    <d v="2562-06-16T00:00:00"/>
    <n v="1.85"/>
    <n v="6.0333333333333332"/>
    <n v="0.7"/>
    <n v="2.4"/>
    <n v="75"/>
    <n v="63"/>
    <n v="11935.135135135135"/>
    <n v="0.6"/>
    <n v="2.1"/>
    <n v="56"/>
    <n v="46"/>
    <n v="8821.6216216216217"/>
    <n v="0.6"/>
    <n v="2.4"/>
    <n v="45"/>
    <n v="40"/>
    <n v="7351.3513513513517"/>
    <n v="0.6333333333333333"/>
    <n v="2.3000000000000003"/>
    <n v="58.666666666666664"/>
    <n v="49.666666666666664"/>
    <n v="9369.3693693693695"/>
  </r>
  <r>
    <n v="4"/>
    <x v="4"/>
    <n v="17"/>
    <n v="804639"/>
    <x v="0"/>
    <s v="อ้อยตอ 2"/>
    <s v="อ้อยตอ"/>
    <n v="29.51"/>
    <d v="2562-01-16T00:00:00"/>
    <d v="2562-06-16T00:00:00"/>
    <n v="1.85"/>
    <n v="5.0333333333333332"/>
    <n v="0.65"/>
    <n v="2.2000000000000002"/>
    <n v="68"/>
    <n v="55"/>
    <n v="10637.837837837838"/>
    <n v="0.54"/>
    <n v="2.1"/>
    <n v="46"/>
    <n v="38"/>
    <n v="7264.864864864865"/>
    <n v="0.6"/>
    <n v="2.2999999999999998"/>
    <n v="40"/>
    <n v="50"/>
    <n v="7783.7837837837842"/>
    <n v="0.59666666666666668"/>
    <n v="2.2000000000000002"/>
    <n v="51.333333333333336"/>
    <n v="47.666666666666664"/>
    <n v="8562.1621621621616"/>
  </r>
  <r>
    <n v="4"/>
    <x v="4"/>
    <n v="18"/>
    <n v="804642"/>
    <x v="0"/>
    <s v="อ้อยตอ 3"/>
    <s v="อ้อยตอ"/>
    <n v="13.97"/>
    <d v="2562-01-10T00:00:00"/>
    <d v="2562-06-16T00:00:00"/>
    <n v="1.85"/>
    <n v="5.2333333333333334"/>
    <n v="0.6"/>
    <n v="2.4"/>
    <n v="33"/>
    <n v="27"/>
    <n v="5189.1891891891892"/>
    <n v="0.8"/>
    <n v="2.6"/>
    <n v="40"/>
    <n v="62"/>
    <n v="8821.6216216216217"/>
    <n v="0.7"/>
    <n v="2.4"/>
    <n v="47"/>
    <n v="65"/>
    <n v="9686.4864864864867"/>
    <n v="0.69999999999999984"/>
    <n v="2.4666666666666668"/>
    <n v="40"/>
    <n v="51.333333333333336"/>
    <n v="7899.0990990990986"/>
  </r>
  <r>
    <n v="4"/>
    <x v="4"/>
    <n v="19"/>
    <n v="804645"/>
    <x v="0"/>
    <s v="อ้อยตอ 1"/>
    <s v="อ้อยตอ"/>
    <n v="9.07"/>
    <d v="2562-01-28T00:00:00"/>
    <d v="2562-06-16T00:00:00"/>
    <n v="1.85"/>
    <n v="4.6333333333333337"/>
    <m/>
    <m/>
    <m/>
    <m/>
    <n v="0"/>
    <m/>
    <m/>
    <m/>
    <m/>
    <n v="0"/>
    <m/>
    <m/>
    <m/>
    <m/>
    <n v="0"/>
    <m/>
    <m/>
    <m/>
    <m/>
    <n v="0"/>
  </r>
  <r>
    <n v="4"/>
    <x v="4"/>
    <n v="20"/>
    <n v="804650"/>
    <x v="0"/>
    <s v="อ้อยตอ 1"/>
    <s v="อ้อยตอ"/>
    <n v="14"/>
    <d v="2561-12-18T00:00:00"/>
    <d v="2562-06-16T00:00:00"/>
    <n v="1.85"/>
    <n v="6"/>
    <n v="0.6"/>
    <n v="2.4"/>
    <n v="33"/>
    <n v="28"/>
    <n v="5275.6756756756758"/>
    <n v="0.6"/>
    <n v="2.5"/>
    <n v="35"/>
    <n v="40"/>
    <n v="6486.4864864864867"/>
    <n v="0.7"/>
    <n v="2.4"/>
    <n v="55"/>
    <n v="45"/>
    <n v="8648.6486486486483"/>
    <n v="0.6333333333333333"/>
    <n v="2.4333333333333336"/>
    <n v="41"/>
    <n v="37.666666666666664"/>
    <n v="6803.6036036036048"/>
  </r>
  <r>
    <n v="4"/>
    <x v="4"/>
    <n v="21"/>
    <n v="804662"/>
    <x v="1"/>
    <s v="อ้อยน้ำราด"/>
    <s v="อ้อยน้ำราด"/>
    <n v="38.89"/>
    <d v="2562-02-23T00:00:00"/>
    <d v="2562-06-16T00:00:00"/>
    <n v="1.85"/>
    <n v="3.7666666666666666"/>
    <n v="0.5"/>
    <n v="2.2999999999999998"/>
    <n v="58"/>
    <n v="79"/>
    <n v="11848.648648648648"/>
    <n v="0.5"/>
    <n v="2.4"/>
    <n v="37"/>
    <n v="43"/>
    <n v="6918.9189189189192"/>
    <n v="0.3"/>
    <n v="2.4"/>
    <n v="15"/>
    <n v="17"/>
    <n v="2767.5675675675675"/>
    <n v="0.43333333333333335"/>
    <n v="2.3666666666666667"/>
    <n v="36.666666666666664"/>
    <n v="46.333333333333336"/>
    <n v="7178.3783783783774"/>
  </r>
  <r>
    <n v="4"/>
    <x v="4"/>
    <n v="22"/>
    <n v="804663"/>
    <x v="0"/>
    <s v="อ้อยตอ 2"/>
    <s v="อ้อยตอ"/>
    <n v="21.65"/>
    <d v="2562-01-18T00:00:00"/>
    <d v="2562-06-16T00:00:00"/>
    <n v="1.85"/>
    <n v="4.9666666666666668"/>
    <n v="0.5"/>
    <n v="2.2000000000000002"/>
    <n v="40"/>
    <n v="42"/>
    <n v="7091.8918918918916"/>
    <n v="0.55000000000000004"/>
    <n v="2.2999999999999998"/>
    <n v="38"/>
    <n v="40"/>
    <n v="6745.9459459459458"/>
    <n v="0.45"/>
    <n v="2"/>
    <n v="35"/>
    <n v="30"/>
    <n v="5621.6216216216217"/>
    <n v="0.5"/>
    <n v="2.1666666666666665"/>
    <n v="37.666666666666664"/>
    <n v="37.333333333333336"/>
    <n v="6486.4864864864867"/>
  </r>
  <r>
    <n v="1"/>
    <x v="5"/>
    <n v="1"/>
    <n v="809001"/>
    <x v="2"/>
    <s v="อ้อยตุลาคม"/>
    <s v="อ้อยปลายฝน"/>
    <n v="42.25"/>
    <d v="2561-11-03T00:00:00"/>
    <d v="2562-06-16T00:00:00"/>
    <n v="1.85"/>
    <n v="7.5"/>
    <n v="1.1000000000000001"/>
    <n v="2.7"/>
    <n v="61"/>
    <n v="77"/>
    <n v="11935.135135135135"/>
    <n v="1.3"/>
    <n v="3"/>
    <n v="76"/>
    <n v="81"/>
    <n v="13578.378378378378"/>
    <n v="0.4"/>
    <n v="2"/>
    <n v="50"/>
    <n v="56"/>
    <n v="9167.5675675675684"/>
    <n v="0.93333333333333346"/>
    <n v="2.5666666666666669"/>
    <n v="62.333333333333336"/>
    <n v="71.333333333333329"/>
    <n v="11560.360360360361"/>
  </r>
  <r>
    <n v="1"/>
    <x v="5"/>
    <n v="2"/>
    <n v="809003"/>
    <x v="2"/>
    <s v="อ้อยตุลาคม"/>
    <s v="อ้อยปลายฝน"/>
    <n v="41.43"/>
    <d v="2561-10-30T00:00:00"/>
    <d v="2562-06-16T00:00:00"/>
    <n v="1.85"/>
    <n v="7.6333333333333337"/>
    <n v="1.5"/>
    <n v="3"/>
    <n v="62"/>
    <n v="72"/>
    <n v="11589.18918918919"/>
    <n v="1"/>
    <n v="2.7"/>
    <n v="70"/>
    <n v="70"/>
    <n v="12108.108108108108"/>
    <n v="0.6"/>
    <n v="2.5"/>
    <n v="56"/>
    <n v="64"/>
    <n v="10378.378378378378"/>
    <n v="1.0333333333333334"/>
    <n v="2.7333333333333329"/>
    <n v="62.666666666666664"/>
    <n v="68.666666666666671"/>
    <n v="11358.55855855856"/>
  </r>
  <r>
    <n v="1"/>
    <x v="5"/>
    <n v="3"/>
    <n v="809004"/>
    <x v="2"/>
    <s v="อ้อยตุลาคม"/>
    <s v="อ้อยปลายฝน"/>
    <n v="26.55"/>
    <d v="2561-10-25T00:00:00"/>
    <d v="2562-06-16T00:00:00"/>
    <n v="1.85"/>
    <n v="7.8"/>
    <n v="1.5"/>
    <n v="2.4"/>
    <n v="83"/>
    <n v="90"/>
    <n v="14962.162162162162"/>
    <n v="1.1000000000000001"/>
    <n v="2.2999999999999998"/>
    <n v="85"/>
    <n v="85"/>
    <n v="14702.702702702703"/>
    <n v="0.8"/>
    <n v="2.1"/>
    <n v="68"/>
    <n v="61"/>
    <n v="11156.756756756757"/>
    <n v="1.1333333333333335"/>
    <n v="2.2666666666666662"/>
    <n v="78.666666666666671"/>
    <n v="78.666666666666671"/>
    <n v="13607.20720720721"/>
  </r>
  <r>
    <n v="1"/>
    <x v="5"/>
    <n v="4"/>
    <n v="809005"/>
    <x v="2"/>
    <s v="อ้อยตุลาคม"/>
    <s v="อ้อยปลายฝน"/>
    <n v="36.270000000000003"/>
    <d v="2561-10-25T00:00:00"/>
    <d v="2562-06-16T00:00:00"/>
    <n v="1.85"/>
    <n v="7.8"/>
    <n v="1.3"/>
    <n v="2.5"/>
    <n v="73"/>
    <n v="70"/>
    <n v="12367.567567567568"/>
    <n v="1.4"/>
    <n v="2.5"/>
    <n v="63"/>
    <n v="58"/>
    <n v="10464.864864864865"/>
    <n v="0.6"/>
    <n v="2.5"/>
    <n v="56"/>
    <n v="64"/>
    <n v="10378.378378378378"/>
    <n v="1.1000000000000001"/>
    <n v="2.5"/>
    <n v="64"/>
    <n v="64"/>
    <n v="11070.270270270272"/>
  </r>
  <r>
    <n v="1"/>
    <x v="5"/>
    <n v="5"/>
    <n v="809006"/>
    <x v="2"/>
    <s v="อ้อยตุลาคม"/>
    <s v="อ้อยปลายฝน"/>
    <n v="29.98"/>
    <d v="2561-10-27T00:00:00"/>
    <d v="2562-06-16T00:00:00"/>
    <n v="1.85"/>
    <n v="7.7333333333333334"/>
    <n v="1"/>
    <n v="2.8"/>
    <n v="64"/>
    <n v="66"/>
    <n v="11243.243243243243"/>
    <n v="1"/>
    <n v="2.5"/>
    <n v="56"/>
    <n v="60"/>
    <n v="10032.432432432432"/>
    <n v="1"/>
    <n v="2.7"/>
    <n v="60"/>
    <n v="61"/>
    <n v="10464.864864864865"/>
    <n v="1"/>
    <n v="2.6666666666666665"/>
    <n v="60"/>
    <n v="62.333333333333336"/>
    <n v="10580.180180180179"/>
  </r>
  <r>
    <n v="1"/>
    <x v="5"/>
    <n v="6"/>
    <n v="809007"/>
    <x v="2"/>
    <s v="อ้อยตุลาคม"/>
    <s v="อ้อยปลายฝน"/>
    <n v="36.82"/>
    <d v="2561-10-29T00:00:00"/>
    <d v="2562-06-16T00:00:00"/>
    <n v="1.85"/>
    <n v="7.666666666666667"/>
    <n v="1"/>
    <n v="3"/>
    <n v="50"/>
    <n v="50"/>
    <n v="8648.6486486486483"/>
    <n v="0.8"/>
    <n v="2.5"/>
    <n v="43"/>
    <n v="40"/>
    <n v="7178.3783783783783"/>
    <n v="0.8"/>
    <n v="2.5"/>
    <n v="47"/>
    <n v="50"/>
    <n v="8389.1891891891901"/>
    <n v="0.8666666666666667"/>
    <n v="2.6666666666666665"/>
    <n v="46.666666666666664"/>
    <n v="46.666666666666664"/>
    <n v="8072.0720720720719"/>
  </r>
  <r>
    <n v="1"/>
    <x v="5"/>
    <n v="7"/>
    <n v="809008"/>
    <x v="2"/>
    <s v="อ้อยตุลาคม"/>
    <s v="อ้อยปลายฝน"/>
    <n v="8.6"/>
    <d v="2561-10-26T00:00:00"/>
    <d v="2562-06-16T00:00:00"/>
    <n v="1.85"/>
    <n v="7.7666666666666666"/>
    <n v="1.1000000000000001"/>
    <n v="2.8"/>
    <n v="69"/>
    <n v="75"/>
    <n v="12454.054054054053"/>
    <n v="1"/>
    <n v="3"/>
    <n v="70"/>
    <n v="65"/>
    <n v="11675.675675675675"/>
    <n v="0.8"/>
    <n v="2.5"/>
    <n v="70"/>
    <n v="55"/>
    <n v="10810.81081081081"/>
    <n v="0.96666666666666679"/>
    <n v="2.7666666666666671"/>
    <n v="69.666666666666671"/>
    <n v="65"/>
    <n v="11646.846846846844"/>
  </r>
  <r>
    <n v="1"/>
    <x v="5"/>
    <n v="8"/>
    <n v="809009"/>
    <x v="2"/>
    <s v="อ้อยตุลาคม"/>
    <s v="อ้อยปลายฝน"/>
    <n v="29.39"/>
    <d v="2561-11-26T00:00:00"/>
    <d v="2562-06-16T00:00:00"/>
    <n v="1.85"/>
    <n v="6.7333333333333334"/>
    <n v="1"/>
    <n v="2.2000000000000002"/>
    <n v="70"/>
    <n v="78"/>
    <n v="12800"/>
    <n v="1"/>
    <n v="2"/>
    <n v="85"/>
    <n v="80"/>
    <n v="14270.27027027027"/>
    <n v="1"/>
    <n v="2.5"/>
    <n v="49"/>
    <n v="57"/>
    <n v="9167.5675675675684"/>
    <n v="1"/>
    <n v="2.2333333333333334"/>
    <n v="68"/>
    <n v="71.666666666666671"/>
    <n v="12079.279279279281"/>
  </r>
  <r>
    <n v="1"/>
    <x v="5"/>
    <n v="9"/>
    <n v="809010"/>
    <x v="2"/>
    <s v="อ้อยตุลาคม"/>
    <s v="อ้อยปลายฝน"/>
    <n v="3.34"/>
    <d v="2561-10-30T00:00:00"/>
    <d v="2562-06-16T00:00:00"/>
    <n v="1.85"/>
    <n v="7.6333333333333337"/>
    <n v="0.5"/>
    <n v="2.2999999999999998"/>
    <n v="37"/>
    <n v="37"/>
    <n v="6400"/>
    <n v="0.7"/>
    <n v="2.5"/>
    <n v="68"/>
    <n v="65"/>
    <n v="11502.702702702703"/>
    <n v="1"/>
    <n v="2.8"/>
    <n v="53"/>
    <n v="55"/>
    <n v="9340.54054054054"/>
    <n v="0.73333333333333339"/>
    <n v="2.5333333333333332"/>
    <n v="52.666666666666664"/>
    <n v="52.333333333333336"/>
    <n v="9081.0810810810817"/>
  </r>
  <r>
    <n v="1"/>
    <x v="5"/>
    <n v="14"/>
    <n v="809015"/>
    <x v="2"/>
    <s v="อ้อยตุลาคม"/>
    <s v="อ้อยปลายฝน"/>
    <n v="18.63"/>
    <d v="2561-11-19T00:00:00"/>
    <d v="2562-06-16T00:00:00"/>
    <n v="1.85"/>
    <n v="6.9666666666666668"/>
    <n v="1"/>
    <n v="3"/>
    <n v="68"/>
    <n v="61"/>
    <n v="11156.756756756757"/>
    <n v="0.8"/>
    <n v="2.9"/>
    <n v="34"/>
    <n v="63"/>
    <n v="8389.1891891891901"/>
    <n v="1"/>
    <n v="2.5"/>
    <n v="40"/>
    <n v="40"/>
    <n v="6918.9189189189192"/>
    <n v="0.93333333333333324"/>
    <n v="2.8000000000000003"/>
    <n v="47.333333333333336"/>
    <n v="54.666666666666664"/>
    <n v="8821.6216216216217"/>
  </r>
  <r>
    <n v="1"/>
    <x v="5"/>
    <n v="15"/>
    <n v="809016"/>
    <x v="2"/>
    <s v="อ้อยตุลาคม"/>
    <s v="อ้อยปลายฝน"/>
    <n v="41.56"/>
    <d v="2561-11-14T00:00:00"/>
    <d v="2562-06-16T00:00:00"/>
    <n v="1.85"/>
    <n v="7.1333333333333337"/>
    <n v="0.5"/>
    <n v="2.2000000000000002"/>
    <n v="12"/>
    <n v="21"/>
    <n v="2854.0540540540542"/>
    <n v="0.6"/>
    <n v="2.2999999999999998"/>
    <n v="15"/>
    <n v="23"/>
    <n v="3286.4864864864867"/>
    <n v="0.5"/>
    <n v="2.4"/>
    <n v="48"/>
    <n v="56"/>
    <n v="8994.594594594595"/>
    <n v="0.53333333333333333"/>
    <n v="2.3000000000000003"/>
    <n v="25"/>
    <n v="33.333333333333336"/>
    <n v="5045.0450450450453"/>
  </r>
  <r>
    <n v="1"/>
    <x v="5"/>
    <n v="16"/>
    <n v="809017"/>
    <x v="2"/>
    <s v="อ้อยตุลาคม"/>
    <s v="อ้อยปลายฝน"/>
    <n v="28.5"/>
    <d v="2561-11-18T00:00:00"/>
    <d v="2562-06-16T00:00:00"/>
    <n v="1.85"/>
    <n v="7"/>
    <n v="0.7"/>
    <n v="3"/>
    <n v="45"/>
    <n v="49"/>
    <n v="8129.72972972973"/>
    <n v="0.5"/>
    <n v="2"/>
    <n v="33"/>
    <n v="58"/>
    <n v="7870.27027027027"/>
    <n v="0.5"/>
    <n v="2"/>
    <n v="55"/>
    <n v="60"/>
    <n v="9945.9459459459467"/>
    <n v="0.56666666666666665"/>
    <n v="2.3333333333333335"/>
    <n v="44.333333333333336"/>
    <n v="55.666666666666664"/>
    <n v="8648.6486486486483"/>
  </r>
  <r>
    <n v="1"/>
    <x v="5"/>
    <n v="20"/>
    <n v="809021"/>
    <x v="2"/>
    <s v="อ้อยตุลาคม"/>
    <s v="อ้อยปลายฝน"/>
    <n v="28.3"/>
    <d v="2561-10-30T00:00:00"/>
    <d v="2562-06-16T00:00:00"/>
    <n v="1.85"/>
    <n v="7.6333333333333337"/>
    <n v="0.6"/>
    <n v="2.5"/>
    <n v="76"/>
    <n v="75"/>
    <n v="13059.45945945946"/>
    <n v="0.4"/>
    <n v="2.2999999999999998"/>
    <n v="42"/>
    <n v="50"/>
    <n v="7956.7567567567567"/>
    <n v="0.8"/>
    <n v="3"/>
    <n v="36"/>
    <n v="45"/>
    <n v="7005.405405405405"/>
    <n v="0.6"/>
    <n v="2.6"/>
    <n v="51.333333333333336"/>
    <n v="56.666666666666664"/>
    <n v="9340.54054054054"/>
  </r>
  <r>
    <n v="1"/>
    <x v="5"/>
    <n v="24"/>
    <n v="809025"/>
    <x v="2"/>
    <s v="อ้อยตุลาคม"/>
    <s v="อ้อยปลายฝน"/>
    <n v="25.47"/>
    <d v="2561-11-24T00:00:00"/>
    <d v="2562-06-16T00:00:00"/>
    <n v="1.85"/>
    <n v="6.8"/>
    <n v="0.8"/>
    <n v="3"/>
    <n v="80"/>
    <n v="53"/>
    <n v="11502.702702702703"/>
    <n v="0.5"/>
    <n v="2.2999999999999998"/>
    <n v="59"/>
    <n v="45"/>
    <n v="8994.594594594595"/>
    <n v="0.5"/>
    <n v="3"/>
    <n v="42"/>
    <n v="27"/>
    <n v="5967.5675675675675"/>
    <n v="0.6"/>
    <n v="2.7666666666666671"/>
    <n v="60.333333333333336"/>
    <n v="41.666666666666664"/>
    <n v="8821.6216216216217"/>
  </r>
  <r>
    <n v="1"/>
    <x v="5"/>
    <n v="25"/>
    <n v="809026"/>
    <x v="2"/>
    <s v="อ้อยตุลาคม"/>
    <s v="อ้อยปลายฝน"/>
    <n v="45.05"/>
    <d v="2561-11-23T00:00:00"/>
    <d v="2562-06-16T00:00:00"/>
    <n v="1.85"/>
    <n v="6.833333333333333"/>
    <n v="1"/>
    <n v="2.7"/>
    <n v="70"/>
    <n v="54"/>
    <n v="10724.324324324325"/>
    <n v="0.4"/>
    <n v="2"/>
    <n v="30"/>
    <n v="22"/>
    <n v="4497.2972972972975"/>
    <n v="0.5"/>
    <n v="3"/>
    <n v="58"/>
    <n v="60"/>
    <n v="10205.405405405405"/>
    <n v="0.6333333333333333"/>
    <n v="2.5666666666666669"/>
    <n v="52.666666666666664"/>
    <n v="45.333333333333336"/>
    <n v="8475.6756756756749"/>
  </r>
  <r>
    <n v="1"/>
    <x v="5"/>
    <n v="30"/>
    <n v="809031"/>
    <x v="2"/>
    <s v="อ้อยตุลาคม"/>
    <s v="อ้อยปลายฝน"/>
    <n v="24.77"/>
    <d v="2561-10-25T00:00:00"/>
    <d v="2562-06-16T00:00:00"/>
    <n v="1.85"/>
    <n v="7.8"/>
    <n v="0.4"/>
    <n v="3"/>
    <n v="54"/>
    <n v="38"/>
    <n v="7956.7567567567567"/>
    <n v="0.5"/>
    <n v="3"/>
    <n v="33"/>
    <n v="60"/>
    <n v="8043.2432432432433"/>
    <n v="0.4"/>
    <n v="2.4"/>
    <n v="55"/>
    <n v="54"/>
    <n v="9427.0270270270266"/>
    <n v="0.43333333333333335"/>
    <n v="2.8000000000000003"/>
    <n v="47.333333333333336"/>
    <n v="50.666666666666664"/>
    <n v="8475.6756756756749"/>
  </r>
  <r>
    <n v="1"/>
    <x v="5"/>
    <n v="32"/>
    <n v="809033"/>
    <x v="2"/>
    <s v="อ้อยตุลาคม"/>
    <s v="อ้อยปลายฝน"/>
    <n v="19.34"/>
    <d v="2561-11-26T00:00:00"/>
    <d v="2562-06-16T00:00:00"/>
    <n v="1.85"/>
    <n v="6.7333333333333334"/>
    <n v="0.5"/>
    <n v="2.6"/>
    <n v="25"/>
    <n v="54"/>
    <n v="6832.4324324324325"/>
    <n v="0.4"/>
    <n v="2.5"/>
    <n v="38"/>
    <n v="41"/>
    <n v="6832.4324324324325"/>
    <n v="0.5"/>
    <n v="3"/>
    <n v="33"/>
    <n v="41"/>
    <n v="6400"/>
    <n v="0.46666666666666662"/>
    <n v="2.6999999999999997"/>
    <n v="32"/>
    <n v="45.333333333333336"/>
    <n v="6688.2882882882886"/>
  </r>
  <r>
    <n v="2"/>
    <x v="6"/>
    <n v="1"/>
    <n v="1201"/>
    <x v="0"/>
    <s v="อ้อยตอ 5"/>
    <s v="อ้อยตอ"/>
    <n v="33.520000000000003"/>
    <d v="2562-01-17T00:00:00"/>
    <d v="2562-06-16T00:00:00"/>
    <n v="1.85"/>
    <n v="5"/>
    <n v="0.8"/>
    <n v="2.8"/>
    <n v="25"/>
    <n v="30"/>
    <n v="4756.7567567567567"/>
    <n v="0.7"/>
    <n v="3"/>
    <n v="30"/>
    <n v="32"/>
    <n v="5362.1621621621625"/>
    <n v="0.55000000000000004"/>
    <n v="2.2000000000000002"/>
    <n v="22"/>
    <n v="24"/>
    <n v="3978.3783783783783"/>
    <n v="0.68333333333333324"/>
    <n v="2.6666666666666665"/>
    <n v="25.666666666666668"/>
    <n v="28.666666666666668"/>
    <n v="4699.0990990990995"/>
  </r>
  <r>
    <n v="2"/>
    <x v="6"/>
    <n v="2"/>
    <n v="1202"/>
    <x v="0"/>
    <s v="อ้อยตอ 5"/>
    <s v="อ้อยตอ"/>
    <n v="20.95"/>
    <d v="2562-02-03T00:00:00"/>
    <d v="2562-06-16T00:00:00"/>
    <n v="1.85"/>
    <n v="4.4333333333333336"/>
    <n v="0.6"/>
    <n v="2.2999999999999998"/>
    <n v="25"/>
    <n v="32"/>
    <n v="4929.72972972973"/>
    <n v="0.85"/>
    <n v="2.5"/>
    <n v="57"/>
    <n v="30"/>
    <n v="7524.3243243243242"/>
    <n v="0.65"/>
    <n v="2.5"/>
    <n v="30"/>
    <n v="40"/>
    <n v="6054.0540540540542"/>
    <n v="0.70000000000000007"/>
    <n v="2.4333333333333331"/>
    <n v="37.333333333333336"/>
    <n v="34"/>
    <n v="6169.3693693693685"/>
  </r>
  <r>
    <n v="2"/>
    <x v="6"/>
    <n v="6"/>
    <s v="1205/1"/>
    <x v="2"/>
    <s v="อ้อยตุลาคม"/>
    <s v="อ้อยปลายฝน"/>
    <n v="18.59"/>
    <d v="2561-11-01T00:00:00"/>
    <d v="2562-06-16T00:00:00"/>
    <n v="1.85"/>
    <n v="7.5666666666666664"/>
    <n v="1.1499999999999999"/>
    <n v="3"/>
    <n v="35"/>
    <n v="50"/>
    <n v="7351.3513513513517"/>
    <n v="1.1499999999999999"/>
    <n v="3.2"/>
    <n v="30"/>
    <n v="45"/>
    <n v="6486.4864864864867"/>
    <n v="1"/>
    <n v="3"/>
    <n v="52"/>
    <n v="40"/>
    <n v="7956.7567567567567"/>
    <n v="1.0999999999999999"/>
    <n v="3.0666666666666664"/>
    <n v="39"/>
    <n v="45"/>
    <n v="7264.8648648648641"/>
  </r>
  <r>
    <n v="2"/>
    <x v="6"/>
    <n v="7"/>
    <n v="1206"/>
    <x v="0"/>
    <s v="อ้อยตอ 1"/>
    <s v="อ้อยตอ"/>
    <n v="36.67"/>
    <d v="2562-01-14T00:00:00"/>
    <d v="2562-06-16T00:00:00"/>
    <n v="1.85"/>
    <n v="5.0999999999999996"/>
    <n v="0.65"/>
    <n v="2.2000000000000002"/>
    <n v="20"/>
    <n v="25"/>
    <n v="3891.8918918918921"/>
    <n v="0.7"/>
    <n v="2.2999999999999998"/>
    <n v="30"/>
    <n v="36"/>
    <n v="5708.1081081081084"/>
    <n v="0.4"/>
    <n v="2.5"/>
    <n v="25"/>
    <n v="20"/>
    <n v="3891.8918918918921"/>
    <n v="0.58333333333333337"/>
    <n v="2.3333333333333335"/>
    <n v="25"/>
    <n v="27"/>
    <n v="4497.2972972972975"/>
  </r>
  <r>
    <n v="2"/>
    <x v="6"/>
    <n v="8"/>
    <n v="1207"/>
    <x v="0"/>
    <s v="อ้อยตอ 1"/>
    <s v="อ้อยตอ"/>
    <n v="38.92"/>
    <d v="2562-01-09T00:00:00"/>
    <d v="2562-06-16T00:00:00"/>
    <n v="1.85"/>
    <n v="5.2666666666666666"/>
    <n v="0.4"/>
    <n v="2"/>
    <n v="20"/>
    <n v="20"/>
    <n v="3459.4594594594596"/>
    <n v="0.5"/>
    <n v="2.5"/>
    <n v="40"/>
    <n v="25"/>
    <n v="5621.6216216216217"/>
    <n v="0.8"/>
    <n v="2.5"/>
    <n v="25"/>
    <n v="45"/>
    <n v="6054.0540540540542"/>
    <n v="0.56666666666666676"/>
    <n v="2.3333333333333335"/>
    <n v="28.333333333333332"/>
    <n v="30"/>
    <n v="5045.0450450450453"/>
  </r>
  <r>
    <n v="2"/>
    <x v="6"/>
    <n v="10"/>
    <s v="1208/1"/>
    <x v="0"/>
    <s v="อ้อยตอ 1"/>
    <s v="อ้อยตอ"/>
    <n v="16.559999999999999"/>
    <d v="2562-01-10T00:00:00"/>
    <d v="2562-06-16T00:00:00"/>
    <n v="1.85"/>
    <n v="5.2333333333333334"/>
    <n v="0.5"/>
    <n v="2.2000000000000002"/>
    <n v="20"/>
    <n v="25"/>
    <n v="3891.8918918918921"/>
    <n v="0.4"/>
    <n v="2.5"/>
    <n v="30"/>
    <n v="31"/>
    <n v="5275.6756756756758"/>
    <n v="0.3"/>
    <n v="1.9"/>
    <n v="15"/>
    <n v="23"/>
    <n v="3286.4864864864867"/>
    <n v="0.39999999999999997"/>
    <n v="2.1999999999999997"/>
    <n v="21.666666666666668"/>
    <n v="26.333333333333332"/>
    <n v="4151.3513513513517"/>
  </r>
  <r>
    <n v="2"/>
    <x v="6"/>
    <n v="11"/>
    <s v="1208/2"/>
    <x v="2"/>
    <s v="อ้อยตุลาคม"/>
    <s v="อ้อยปลายฝน"/>
    <n v="5.46"/>
    <d v="2561-11-01T00:00:00"/>
    <d v="2562-06-16T00:00:00"/>
    <n v="1.85"/>
    <n v="7.5666666666666664"/>
    <n v="0.8"/>
    <n v="3"/>
    <n v="53"/>
    <n v="35"/>
    <n v="7610.8108108108108"/>
    <n v="1"/>
    <n v="3.2"/>
    <n v="58"/>
    <n v="40"/>
    <n v="8475.6756756756749"/>
    <n v="0.95"/>
    <n v="3"/>
    <n v="30"/>
    <n v="45"/>
    <n v="6486.4864864864867"/>
    <n v="0.91666666666666663"/>
    <n v="3.0666666666666664"/>
    <n v="47"/>
    <n v="40"/>
    <n v="7524.3243243243242"/>
  </r>
  <r>
    <n v="2"/>
    <x v="6"/>
    <n v="12"/>
    <n v="1209"/>
    <x v="0"/>
    <s v="อ้อยตอ 4"/>
    <s v="อ้อยตอ"/>
    <n v="17"/>
    <d v="2562-02-09T00:00:00"/>
    <d v="2562-06-16T00:00:00"/>
    <n v="1.85"/>
    <n v="4.2333333333333334"/>
    <m/>
    <m/>
    <m/>
    <m/>
    <n v="0"/>
    <m/>
    <m/>
    <m/>
    <m/>
    <n v="0"/>
    <m/>
    <m/>
    <m/>
    <m/>
    <n v="0"/>
    <m/>
    <m/>
    <m/>
    <m/>
    <n v="0"/>
  </r>
  <r>
    <n v="2"/>
    <x v="6"/>
    <n v="14"/>
    <n v="1211"/>
    <x v="0"/>
    <s v="อ้อยตอ 1"/>
    <s v="อ้อยตอ"/>
    <n v="22.16"/>
    <d v="2562-01-17T00:00:00"/>
    <d v="2562-06-16T00:00:00"/>
    <n v="1.85"/>
    <n v="5"/>
    <n v="0.5"/>
    <n v="2.8"/>
    <n v="30"/>
    <n v="32"/>
    <n v="5362.1621621621625"/>
    <n v="0.75"/>
    <n v="3"/>
    <n v="40"/>
    <n v="32"/>
    <n v="6227.0270270270266"/>
    <n v="0.4"/>
    <n v="2.4"/>
    <n v="31"/>
    <n v="30"/>
    <n v="5275.6756756756758"/>
    <n v="0.54999999999999993"/>
    <n v="2.7333333333333329"/>
    <n v="33.666666666666664"/>
    <n v="31.333333333333332"/>
    <n v="5621.6216216216226"/>
  </r>
  <r>
    <n v="2"/>
    <x v="6"/>
    <n v="15"/>
    <n v="1212"/>
    <x v="0"/>
    <s v="อ้อยตอ 2"/>
    <s v="อ้อยตอ"/>
    <n v="68.760000000000005"/>
    <d v="2561-12-27T00:00:00"/>
    <d v="2562-06-16T00:00:00"/>
    <n v="1.85"/>
    <n v="5.7"/>
    <n v="0.45"/>
    <n v="2"/>
    <n v="20"/>
    <n v="30"/>
    <n v="4324.3243243243242"/>
    <n v="0.45"/>
    <n v="2.2000000000000002"/>
    <n v="30"/>
    <n v="35"/>
    <n v="5621.6216216216217"/>
    <n v="0.5"/>
    <n v="2.5"/>
    <n v="32"/>
    <n v="35"/>
    <n v="5794.594594594595"/>
    <n v="0.46666666666666662"/>
    <n v="2.2333333333333334"/>
    <n v="27.333333333333332"/>
    <n v="33.333333333333336"/>
    <n v="5246.8468468468473"/>
  </r>
  <r>
    <n v="2"/>
    <x v="6"/>
    <n v="16"/>
    <n v="1213"/>
    <x v="0"/>
    <s v="อ้อยตอ 1"/>
    <s v="อ้อยตอ"/>
    <n v="24.05"/>
    <d v="2561-12-06T00:00:00"/>
    <d v="2562-06-16T00:00:00"/>
    <n v="1.85"/>
    <n v="6.4"/>
    <n v="0.55000000000000004"/>
    <n v="2.1"/>
    <n v="35"/>
    <n v="30"/>
    <n v="5621.6216216216217"/>
    <n v="0.4"/>
    <n v="2"/>
    <n v="28"/>
    <n v="35"/>
    <n v="5448.6486486486483"/>
    <n v="0.4"/>
    <n v="2"/>
    <n v="30"/>
    <n v="35"/>
    <n v="5621.6216216216217"/>
    <n v="0.45"/>
    <n v="2.0333333333333332"/>
    <n v="31"/>
    <n v="33.333333333333336"/>
    <n v="5563.9639639639645"/>
  </r>
  <r>
    <n v="2"/>
    <x v="6"/>
    <n v="17"/>
    <n v="1214"/>
    <x v="0"/>
    <s v="อ้อยตอ 1"/>
    <s v="อ้อยตอ"/>
    <n v="43.12"/>
    <d v="2561-12-07T00:00:00"/>
    <d v="2562-06-16T00:00:00"/>
    <n v="1.85"/>
    <n v="6.3666666666666663"/>
    <n v="0.75"/>
    <n v="2.5"/>
    <n v="40"/>
    <n v="30"/>
    <n v="6054.0540540540542"/>
    <n v="0.45"/>
    <n v="2"/>
    <n v="35"/>
    <n v="30"/>
    <n v="5621.6216216216217"/>
    <n v="0.5"/>
    <n v="2.5"/>
    <n v="30"/>
    <n v="25"/>
    <n v="4756.7567567567567"/>
    <n v="0.56666666666666665"/>
    <n v="2.3333333333333335"/>
    <n v="35"/>
    <n v="28.333333333333332"/>
    <n v="5477.4774774774778"/>
  </r>
  <r>
    <n v="2"/>
    <x v="6"/>
    <n v="20"/>
    <n v="1216"/>
    <x v="0"/>
    <s v="อ้อยตอ 1"/>
    <s v="อ้อยตอ"/>
    <n v="42.12"/>
    <d v="2562-01-05T00:00:00"/>
    <d v="2562-06-16T00:00:00"/>
    <n v="1.85"/>
    <n v="5.4"/>
    <m/>
    <m/>
    <m/>
    <m/>
    <n v="0"/>
    <m/>
    <m/>
    <m/>
    <m/>
    <n v="0"/>
    <m/>
    <m/>
    <m/>
    <m/>
    <n v="0"/>
    <m/>
    <m/>
    <m/>
    <m/>
    <n v="0"/>
  </r>
  <r>
    <n v="2"/>
    <x v="6"/>
    <n v="21"/>
    <n v="1217"/>
    <x v="0"/>
    <s v="อ้อยตอ 1"/>
    <s v="อ้อยตอ"/>
    <n v="14.05"/>
    <d v="2562-01-27T00:00:00"/>
    <d v="2562-06-16T00:00:00"/>
    <n v="1.85"/>
    <n v="4.666666666666667"/>
    <n v="0.3"/>
    <n v="1.5"/>
    <n v="20"/>
    <n v="21"/>
    <n v="3545.9459459459458"/>
    <n v="0.4"/>
    <n v="1.4"/>
    <n v="15"/>
    <n v="17"/>
    <n v="2767.5675675675675"/>
    <n v="0.5"/>
    <n v="1.8"/>
    <n v="30"/>
    <n v="32"/>
    <n v="5362.1621621621625"/>
    <n v="0.39999999999999997"/>
    <n v="1.5666666666666667"/>
    <n v="21.666666666666668"/>
    <n v="23.333333333333332"/>
    <n v="3891.8918918918921"/>
  </r>
  <r>
    <n v="2"/>
    <x v="6"/>
    <n v="31"/>
    <n v="1224"/>
    <x v="0"/>
    <s v="อ้อยตอ 1"/>
    <s v="อ้อยตอ"/>
    <n v="23.01"/>
    <d v="2562-01-06T00:00:00"/>
    <d v="2562-06-16T00:00:00"/>
    <n v="1.85"/>
    <n v="5.3666666666666663"/>
    <n v="0.4"/>
    <n v="2"/>
    <n v="20"/>
    <n v="35"/>
    <n v="4756.7567567567567"/>
    <n v="0.3"/>
    <n v="1.8"/>
    <n v="25"/>
    <n v="40"/>
    <n v="5621.6216216216217"/>
    <n v="0.7"/>
    <n v="2.5"/>
    <n v="30"/>
    <n v="45"/>
    <n v="6486.4864864864867"/>
    <n v="0.46666666666666662"/>
    <n v="2.1"/>
    <n v="25"/>
    <n v="40"/>
    <n v="5621.6216216216226"/>
  </r>
  <r>
    <n v="2"/>
    <x v="6"/>
    <n v="34"/>
    <s v="1226/1"/>
    <x v="0"/>
    <s v="อ้อยตอ 2"/>
    <s v="อ้อยตอ"/>
    <n v="8.0500000000000007"/>
    <d v="2562-01-16T00:00:00"/>
    <d v="2562-06-16T00:00:00"/>
    <n v="1.85"/>
    <n v="5.0333333333333332"/>
    <n v="0.55000000000000004"/>
    <n v="2"/>
    <n v="25"/>
    <n v="30"/>
    <n v="4756.7567567567567"/>
    <n v="0.65"/>
    <n v="2.6"/>
    <n v="30"/>
    <n v="45"/>
    <n v="6486.4864864864867"/>
    <n v="0.85"/>
    <n v="2.9"/>
    <n v="35"/>
    <n v="50"/>
    <n v="7351.3513513513517"/>
    <n v="0.68333333333333346"/>
    <n v="2.5"/>
    <n v="30"/>
    <n v="41.666666666666664"/>
    <n v="6198.198198198198"/>
  </r>
  <r>
    <n v="2"/>
    <x v="7"/>
    <n v="2"/>
    <n v="1302"/>
    <x v="0"/>
    <s v="อ้อยตอ 4"/>
    <s v="อ้อยตอ"/>
    <n v="12.37"/>
    <d v="2561-12-22T00:00:00"/>
    <d v="2562-06-16T00:00:00"/>
    <n v="1.65"/>
    <n v="5.8666666666666663"/>
    <n v="0.8"/>
    <n v="3"/>
    <n v="69"/>
    <n v="74"/>
    <n v="13866.666666666666"/>
    <n v="0.8"/>
    <n v="2.4"/>
    <n v="78"/>
    <n v="53"/>
    <n v="12703.030303030304"/>
    <n v="0.7"/>
    <n v="2.8"/>
    <n v="63"/>
    <n v="59"/>
    <n v="11830.30303030303"/>
    <n v="0.76666666666666661"/>
    <n v="2.7333333333333329"/>
    <n v="70"/>
    <n v="62"/>
    <n v="12800"/>
  </r>
  <r>
    <n v="2"/>
    <x v="7"/>
    <n v="3"/>
    <n v="1303"/>
    <x v="0"/>
    <s v="อ้อยตอ 2"/>
    <s v="อ้อยตอ"/>
    <n v="40.61"/>
    <d v="2561-12-19T00:00:00"/>
    <d v="2562-06-16T00:00:00"/>
    <n v="1.85"/>
    <n v="5.9666666666666668"/>
    <n v="1.1000000000000001"/>
    <n v="3.8"/>
    <n v="59"/>
    <n v="62"/>
    <n v="10464.864864864865"/>
    <n v="1.1000000000000001"/>
    <n v="3.4"/>
    <n v="51"/>
    <n v="55"/>
    <n v="9167.5675675675684"/>
    <n v="0.8"/>
    <n v="3"/>
    <n v="54"/>
    <n v="55"/>
    <n v="9427.0270270270266"/>
    <n v="1"/>
    <n v="3.4"/>
    <n v="54.666666666666664"/>
    <n v="57.333333333333336"/>
    <n v="9686.4864864864867"/>
  </r>
  <r>
    <n v="2"/>
    <x v="7"/>
    <n v="4"/>
    <n v="1304"/>
    <x v="0"/>
    <s v="อ้อยตอ 2"/>
    <s v="อ้อยตอ"/>
    <n v="14.32"/>
    <d v="2562-02-09T00:00:00"/>
    <d v="2562-06-16T00:00:00"/>
    <n v="1.85"/>
    <n v="4.2333333333333334"/>
    <n v="0.75"/>
    <n v="3"/>
    <n v="33"/>
    <n v="43"/>
    <n v="6572.9729729729734"/>
    <n v="0.3"/>
    <m/>
    <n v="50"/>
    <n v="39"/>
    <n v="7697.2972972972975"/>
    <n v="0.45"/>
    <m/>
    <n v="28"/>
    <n v="50"/>
    <n v="6745.9459459459458"/>
    <n v="0.5"/>
    <n v="1"/>
    <n v="37"/>
    <n v="44"/>
    <n v="7005.4054054054059"/>
  </r>
  <r>
    <n v="2"/>
    <x v="7"/>
    <n v="7"/>
    <n v="1305"/>
    <x v="0"/>
    <s v="อ้อยตอ 2"/>
    <s v="อ้อยตอ"/>
    <n v="20.94"/>
    <d v="2561-12-13T00:00:00"/>
    <d v="2562-06-16T00:00:00"/>
    <n v="1.85"/>
    <n v="6.166666666666667"/>
    <n v="0.9"/>
    <n v="3"/>
    <n v="52"/>
    <n v="40"/>
    <n v="7956.7567567567567"/>
    <n v="0.8"/>
    <n v="3.6"/>
    <n v="82"/>
    <n v="43"/>
    <n v="10810.81081081081"/>
    <n v="0.85"/>
    <n v="3.4"/>
    <n v="46"/>
    <n v="80"/>
    <n v="10897.297297297297"/>
    <n v="0.85000000000000009"/>
    <n v="3.3333333333333335"/>
    <n v="60"/>
    <n v="54.333333333333336"/>
    <n v="9888.2882882882877"/>
  </r>
  <r>
    <n v="2"/>
    <x v="7"/>
    <n v="8"/>
    <n v="1306"/>
    <x v="0"/>
    <s v="อ้อยตอ 2"/>
    <s v="อ้อยตอ"/>
    <n v="18.8"/>
    <d v="2562-01-24T00:00:00"/>
    <d v="2562-06-16T00:00:00"/>
    <n v="1.85"/>
    <n v="4.7666666666666666"/>
    <n v="1"/>
    <n v="3.4"/>
    <n v="40"/>
    <n v="36"/>
    <n v="6572.9729729729734"/>
    <n v="0.85"/>
    <n v="3"/>
    <n v="55"/>
    <n v="63"/>
    <n v="10205.405405405405"/>
    <n v="0.4"/>
    <m/>
    <n v="28"/>
    <n v="51"/>
    <n v="6832.4324324324325"/>
    <n v="0.75"/>
    <n v="2.1333333333333333"/>
    <n v="41"/>
    <n v="50"/>
    <n v="7870.2702702702709"/>
  </r>
  <r>
    <n v="2"/>
    <x v="7"/>
    <n v="9"/>
    <n v="1307"/>
    <x v="0"/>
    <s v="อ้อยตอ 2"/>
    <s v="อ้อยตอ"/>
    <n v="18.66"/>
    <d v="2562-01-30T00:00:00"/>
    <d v="2562-06-16T00:00:00"/>
    <n v="1.85"/>
    <n v="4.5666666666666664"/>
    <n v="0.4"/>
    <m/>
    <n v="15"/>
    <n v="28"/>
    <n v="3718.9189189189187"/>
    <n v="0.3"/>
    <m/>
    <n v="23"/>
    <n v="36"/>
    <n v="5102.7027027027025"/>
    <n v="0.7"/>
    <n v="3"/>
    <n v="50"/>
    <n v="60"/>
    <n v="9513.5135135135133"/>
    <n v="0.46666666666666662"/>
    <n v="1"/>
    <n v="29.333333333333332"/>
    <n v="41.333333333333336"/>
    <n v="6111.7117117117114"/>
  </r>
  <r>
    <n v="2"/>
    <x v="7"/>
    <n v="10"/>
    <n v="1308"/>
    <x v="0"/>
    <s v="อ้อยตอ 5"/>
    <s v="อ้อยตอ"/>
    <n v="10.68"/>
    <d v="2562-02-04T00:00:00"/>
    <d v="2562-06-16T00:00:00"/>
    <n v="1.65"/>
    <n v="4.4000000000000004"/>
    <n v="0.9"/>
    <n v="3"/>
    <n v="74"/>
    <n v="63"/>
    <n v="13284.848484848484"/>
    <n v="0.5"/>
    <n v="3"/>
    <n v="32"/>
    <n v="50"/>
    <n v="7951.515151515152"/>
    <n v="0.75"/>
    <n v="2.8"/>
    <n v="61"/>
    <n v="31"/>
    <n v="8921.2121212121219"/>
    <n v="0.71666666666666667"/>
    <n v="2.9333333333333336"/>
    <n v="55.666666666666664"/>
    <n v="48"/>
    <n v="10052.525252525253"/>
  </r>
  <r>
    <n v="2"/>
    <x v="7"/>
    <n v="11"/>
    <n v="1309"/>
    <x v="0"/>
    <s v="อ้อยตอ 2"/>
    <s v="อ้อยตอ"/>
    <n v="26.85"/>
    <d v="2561-12-19T00:00:00"/>
    <d v="2562-06-16T00:00:00"/>
    <n v="1.85"/>
    <n v="5.9666666666666668"/>
    <n v="0.8"/>
    <n v="2.6"/>
    <n v="68"/>
    <n v="52"/>
    <n v="10378.378378378378"/>
    <n v="0.9"/>
    <n v="2.4"/>
    <n v="48"/>
    <n v="63"/>
    <n v="9600"/>
    <n v="1.1000000000000001"/>
    <n v="3.6"/>
    <n v="44"/>
    <n v="84"/>
    <n v="11070.27027027027"/>
    <n v="0.93333333333333346"/>
    <n v="2.8666666666666667"/>
    <n v="53.333333333333336"/>
    <n v="66.333333333333329"/>
    <n v="10349.549549549551"/>
  </r>
  <r>
    <n v="2"/>
    <x v="7"/>
    <n v="19"/>
    <n v="1317"/>
    <x v="0"/>
    <s v="อ้อยตอ 1"/>
    <s v="อ้อยตอ"/>
    <n v="13.59"/>
    <d v="2561-12-14T00:00:00"/>
    <d v="2562-06-16T00:00:00"/>
    <n v="1.85"/>
    <n v="6.1333333333333337"/>
    <n v="0.5"/>
    <m/>
    <n v="89"/>
    <n v="66"/>
    <n v="13405.405405405405"/>
    <n v="0.6"/>
    <n v="2.8"/>
    <n v="62"/>
    <n v="40"/>
    <n v="8821.6216216216217"/>
    <n v="0.45"/>
    <m/>
    <n v="50"/>
    <n v="60"/>
    <n v="9513.5135135135133"/>
    <n v="0.51666666666666672"/>
    <n v="0.93333333333333324"/>
    <n v="67"/>
    <n v="55.333333333333336"/>
    <n v="10580.180180180179"/>
  </r>
  <r>
    <n v="2"/>
    <x v="7"/>
    <n v="21"/>
    <n v="1319"/>
    <x v="2"/>
    <s v="อ้อยตุลาคม"/>
    <s v="อ้อยปลายฝน"/>
    <n v="24.54"/>
    <d v="2561-10-16T00:00:00"/>
    <d v="2562-06-16T00:00:00"/>
    <n v="1.85"/>
    <n v="8.1"/>
    <n v="1.2"/>
    <n v="3.2"/>
    <n v="54"/>
    <n v="68"/>
    <n v="10551.351351351352"/>
    <n v="0.8"/>
    <n v="2.2000000000000002"/>
    <n v="59"/>
    <n v="57"/>
    <n v="10032.432432432432"/>
    <n v="1.05"/>
    <n v="3.2"/>
    <n v="66"/>
    <n v="52"/>
    <n v="10205.405405405405"/>
    <n v="1.0166666666666666"/>
    <n v="2.8666666666666671"/>
    <n v="59.666666666666664"/>
    <n v="59"/>
    <n v="10263.063063063062"/>
  </r>
  <r>
    <n v="2"/>
    <x v="7"/>
    <n v="22"/>
    <n v="1320"/>
    <x v="0"/>
    <s v="อ้อยตอ 1"/>
    <s v="อ้อยตอ"/>
    <n v="52.04"/>
    <d v="2561-12-16T00:00:00"/>
    <d v="2562-06-16T00:00:00"/>
    <n v="1.85"/>
    <n v="6.0666666666666664"/>
    <n v="0.6"/>
    <n v="2.8"/>
    <n v="66"/>
    <n v="65"/>
    <n v="11329.72972972973"/>
    <n v="0.8"/>
    <n v="3.2"/>
    <n v="33"/>
    <n v="79"/>
    <n v="9686.4864864864867"/>
    <n v="0.75"/>
    <n v="3"/>
    <n v="64"/>
    <n v="59"/>
    <n v="10637.837837837838"/>
    <n v="0.71666666666666667"/>
    <n v="3"/>
    <n v="54.333333333333336"/>
    <n v="67.666666666666671"/>
    <n v="10551.351351351352"/>
  </r>
  <r>
    <n v="2"/>
    <x v="7"/>
    <n v="25"/>
    <s v="1323/1"/>
    <x v="0"/>
    <s v="อ้อยตอ 1"/>
    <s v="อ้อยตอ"/>
    <n v="18.86"/>
    <d v="2561-12-18T00:00:00"/>
    <d v="2562-06-16T00:00:00"/>
    <n v="1.85"/>
    <n v="6"/>
    <n v="0.8"/>
    <n v="3"/>
    <n v="73"/>
    <n v="49"/>
    <n v="10551.351351351352"/>
    <n v="0.65"/>
    <n v="2.6"/>
    <n v="50"/>
    <n v="32"/>
    <n v="7091.8918918918916"/>
    <n v="0.4"/>
    <m/>
    <n v="19"/>
    <n v="36"/>
    <n v="4756.7567567567567"/>
    <n v="0.6166666666666667"/>
    <n v="1.8666666666666665"/>
    <n v="47.333333333333336"/>
    <n v="39"/>
    <n v="7466.666666666667"/>
  </r>
  <r>
    <n v="2"/>
    <x v="7"/>
    <n v="26"/>
    <n v="1324"/>
    <x v="0"/>
    <s v="อ้อยตอ 1"/>
    <s v="อ้อยตอ"/>
    <n v="10.84"/>
    <d v="2561-12-06T00:00:00"/>
    <d v="2562-06-16T00:00:00"/>
    <n v="1.85"/>
    <n v="6.4"/>
    <m/>
    <m/>
    <m/>
    <m/>
    <n v="0"/>
    <m/>
    <m/>
    <m/>
    <m/>
    <n v="0"/>
    <m/>
    <m/>
    <m/>
    <m/>
    <n v="0"/>
    <m/>
    <m/>
    <m/>
    <m/>
    <n v="0"/>
  </r>
  <r>
    <n v="2"/>
    <x v="7"/>
    <n v="27"/>
    <n v="1325"/>
    <x v="0"/>
    <s v="อ้อยตอ 2"/>
    <s v="อ้อยตอ"/>
    <n v="18.899999999999999"/>
    <d v="2561-12-10T00:00:00"/>
    <d v="2562-06-16T00:00:00"/>
    <n v="1.85"/>
    <n v="6.2666666666666666"/>
    <n v="0.9"/>
    <n v="3.3"/>
    <n v="72"/>
    <n v="60"/>
    <n v="11416.216216216217"/>
    <n v="0.3"/>
    <m/>
    <n v="43"/>
    <n v="36"/>
    <n v="6832.4324324324325"/>
    <n v="0.75"/>
    <n v="2.6"/>
    <n v="52"/>
    <n v="55"/>
    <n v="9254.0540540540533"/>
    <n v="0.65"/>
    <n v="1.9666666666666668"/>
    <n v="55.666666666666664"/>
    <n v="50.333333333333336"/>
    <n v="9167.5675675675684"/>
  </r>
  <r>
    <n v="2"/>
    <x v="7"/>
    <n v="35"/>
    <n v="1332"/>
    <x v="0"/>
    <s v="อ้อยตอ 1"/>
    <s v="อ้อยตอ"/>
    <n v="31.85"/>
    <d v="2561-11-28T00:00:00"/>
    <d v="2562-06-16T00:00:00"/>
    <n v="1.85"/>
    <n v="6.666666666666667"/>
    <n v="0.9"/>
    <n v="3.6"/>
    <n v="72"/>
    <n v="54"/>
    <n v="10897.297297297297"/>
    <n v="1"/>
    <n v="3.7"/>
    <n v="53"/>
    <n v="60"/>
    <n v="9772.9729729729734"/>
    <n v="0.45"/>
    <n v="2.4"/>
    <n v="72"/>
    <n v="58"/>
    <n v="11243.243243243243"/>
    <n v="0.78333333333333333"/>
    <n v="3.2333333333333338"/>
    <n v="65.666666666666671"/>
    <n v="57.333333333333336"/>
    <n v="10637.837837837838"/>
  </r>
  <r>
    <n v="2"/>
    <x v="7"/>
    <n v="38"/>
    <n v="1334"/>
    <x v="0"/>
    <s v="อ้อยตอ 2"/>
    <s v="อ้อยตอ"/>
    <n v="15.2"/>
    <d v="2562-02-04T00:00:00"/>
    <d v="2562-06-16T00:00:00"/>
    <n v="1.85"/>
    <n v="4.4000000000000004"/>
    <n v="0.45"/>
    <n v="2.4"/>
    <n v="43"/>
    <n v="62"/>
    <n v="9081.0810810810817"/>
    <n v="0.8"/>
    <n v="2.8"/>
    <n v="50"/>
    <n v="25"/>
    <n v="6486.4864864864867"/>
    <n v="0.3"/>
    <m/>
    <n v="32"/>
    <n v="43"/>
    <n v="6486.4864864864867"/>
    <n v="0.51666666666666672"/>
    <n v="1.7333333333333332"/>
    <n v="41.666666666666664"/>
    <n v="43.333333333333336"/>
    <n v="7351.3513513513508"/>
  </r>
  <r>
    <n v="2"/>
    <x v="8"/>
    <n v="448"/>
    <n v="1503"/>
    <x v="0"/>
    <s v="อ้อยตอ 3"/>
    <s v="อ้อยตอ"/>
    <n v="7.52"/>
    <d v="2562-01-07T00:00:00"/>
    <d v="2562-06-16T00:00:00"/>
    <n v="1.85"/>
    <n v="5.333333333333333"/>
    <n v="0.75"/>
    <n v="3.1"/>
    <n v="56"/>
    <n v="56"/>
    <n v="9686.4864864864867"/>
    <n v="0.97"/>
    <n v="2.8"/>
    <n v="55"/>
    <n v="67"/>
    <n v="10551.351351351352"/>
    <n v="0.75"/>
    <n v="3.5"/>
    <n v="52"/>
    <n v="70"/>
    <n v="10551.351351351352"/>
    <n v="0.82333333333333325"/>
    <n v="3.1333333333333333"/>
    <n v="54.333333333333336"/>
    <n v="64.333333333333329"/>
    <n v="10263.063063063064"/>
  </r>
  <r>
    <n v="2"/>
    <x v="8"/>
    <n v="450"/>
    <n v="1504"/>
    <x v="0"/>
    <s v="อ้อยตอ 3"/>
    <s v="อ้อยตอ"/>
    <n v="11.5"/>
    <d v="2562-01-09T00:00:00"/>
    <d v="2562-06-16T00:00:00"/>
    <n v="1.85"/>
    <n v="5.2666666666666666"/>
    <n v="0.33"/>
    <n v="2.2000000000000002"/>
    <n v="52"/>
    <n v="53"/>
    <n v="9081.0810810810817"/>
    <n v="0.53"/>
    <n v="2.9"/>
    <n v="42"/>
    <n v="44"/>
    <n v="7437.8378378378375"/>
    <n v="0.44"/>
    <n v="3.2"/>
    <n v="49"/>
    <n v="19"/>
    <n v="5881.0810810810808"/>
    <n v="0.43333333333333335"/>
    <n v="2.7666666666666671"/>
    <n v="47.666666666666664"/>
    <n v="38.666666666666664"/>
    <n v="7466.666666666667"/>
  </r>
  <r>
    <n v="2"/>
    <x v="8"/>
    <n v="451"/>
    <n v="1505"/>
    <x v="0"/>
    <s v="อ้อยตอ 3"/>
    <s v="อ้อยตอ"/>
    <n v="7.5"/>
    <d v="2562-01-09T00:00:00"/>
    <d v="2562-06-16T00:00:00"/>
    <n v="1.85"/>
    <n v="5.2666666666666666"/>
    <n v="0.35"/>
    <n v="2.4"/>
    <n v="36"/>
    <n v="16"/>
    <n v="4497.2972972972975"/>
    <n v="0.47"/>
    <n v="3.3"/>
    <n v="30"/>
    <n v="28"/>
    <n v="5016.2162162162158"/>
    <n v="0.56999999999999995"/>
    <n v="2.9"/>
    <n v="34"/>
    <n v="31"/>
    <n v="5621.6216216216217"/>
    <n v="0.46333333333333332"/>
    <n v="2.8666666666666667"/>
    <n v="33.333333333333336"/>
    <n v="25"/>
    <n v="5045.0450450450453"/>
  </r>
  <r>
    <n v="2"/>
    <x v="8"/>
    <n v="452"/>
    <n v="1506"/>
    <x v="0"/>
    <s v="อ้อยตอ 3"/>
    <s v="อ้อยตอ"/>
    <n v="6.5"/>
    <d v="2562-01-20T00:00:00"/>
    <d v="2562-06-16T00:00:00"/>
    <n v="1.85"/>
    <n v="4.9000000000000004"/>
    <n v="0.3"/>
    <n v="2.2999999999999998"/>
    <n v="75"/>
    <n v="61"/>
    <n v="11762.162162162162"/>
    <n v="0.65"/>
    <n v="2.6"/>
    <n v="98"/>
    <n v="60"/>
    <n v="13664.864864864865"/>
    <n v="0.45"/>
    <n v="3.3"/>
    <n v="51"/>
    <n v="49"/>
    <n v="8648.6486486486483"/>
    <n v="0.46666666666666662"/>
    <n v="2.7333333333333329"/>
    <n v="74.666666666666671"/>
    <n v="56.666666666666664"/>
    <n v="11358.558558558558"/>
  </r>
  <r>
    <n v="2"/>
    <x v="8"/>
    <n v="454"/>
    <n v="1508"/>
    <x v="0"/>
    <s v="อ้อยตอ 1"/>
    <s v="อ้อยตอ"/>
    <n v="10.79"/>
    <d v="2561-11-02T00:00:00"/>
    <d v="2562-06-16T00:00:00"/>
    <n v="1.85"/>
    <n v="7.5333333333333332"/>
    <n v="0.25"/>
    <n v="0.2"/>
    <n v="86"/>
    <n v="64"/>
    <n v="12972.972972972973"/>
    <n v="0.2"/>
    <n v="2.2000000000000002"/>
    <n v="45"/>
    <n v="35"/>
    <n v="6918.9189189189192"/>
    <n v="0.55000000000000004"/>
    <n v="2.6"/>
    <n v="119"/>
    <n v="66"/>
    <n v="16000"/>
    <n v="0.33333333333333331"/>
    <n v="1.6666666666666667"/>
    <n v="83.333333333333329"/>
    <n v="55"/>
    <n v="11963.963963963964"/>
  </r>
  <r>
    <n v="2"/>
    <x v="8"/>
    <n v="459"/>
    <n v="1513"/>
    <x v="0"/>
    <s v="อ้อยตอ 1"/>
    <s v="อ้อยตอ"/>
    <n v="61.66"/>
    <d v="2561-12-10T00:00:00"/>
    <d v="2562-06-16T00:00:00"/>
    <n v="1.85"/>
    <n v="6.2666666666666666"/>
    <n v="0.7"/>
    <n v="0.3"/>
    <n v="85"/>
    <n v="60"/>
    <n v="12540.54054054054"/>
    <n v="0.65"/>
    <n v="3.2"/>
    <n v="70"/>
    <n v="57"/>
    <n v="10983.783783783783"/>
    <n v="1"/>
    <n v="3.6"/>
    <n v="86"/>
    <n v="106"/>
    <n v="16605.405405405407"/>
    <n v="0.78333333333333333"/>
    <n v="2.3666666666666667"/>
    <n v="80.333333333333329"/>
    <n v="74.333333333333329"/>
    <n v="13376.576576576577"/>
  </r>
  <r>
    <n v="2"/>
    <x v="8"/>
    <n v="460"/>
    <n v="1514"/>
    <x v="0"/>
    <s v="อ้อยตอ 2"/>
    <s v="อ้อยตอ"/>
    <n v="22.68"/>
    <d v="2561-12-13T00:00:00"/>
    <d v="2562-06-16T00:00:00"/>
    <n v="1.85"/>
    <n v="6.166666666666667"/>
    <n v="0.4"/>
    <n v="2.8"/>
    <n v="90"/>
    <n v="50"/>
    <n v="12108.108108108108"/>
    <n v="0.65"/>
    <n v="2.4"/>
    <n v="70"/>
    <n v="67"/>
    <n v="11848.648648648648"/>
    <n v="0.7"/>
    <n v="3.3"/>
    <n v="65"/>
    <n v="86"/>
    <n v="13059.45945945946"/>
    <n v="0.58333333333333337"/>
    <n v="2.8333333333333335"/>
    <n v="75"/>
    <n v="67.666666666666671"/>
    <n v="12338.738738738737"/>
  </r>
  <r>
    <n v="2"/>
    <x v="8"/>
    <n v="461"/>
    <n v="1515"/>
    <x v="0"/>
    <s v="อ้อยตอ 2"/>
    <s v="อ้อยตอ"/>
    <n v="14.85"/>
    <d v="2561-12-11T00:00:00"/>
    <d v="2562-06-16T00:00:00"/>
    <n v="1.85"/>
    <n v="6.2333333333333334"/>
    <n v="0.55000000000000004"/>
    <n v="3.2"/>
    <n v="73"/>
    <n v="67"/>
    <n v="12108.108108108108"/>
    <n v="0.7"/>
    <n v="2.8"/>
    <n v="59"/>
    <n v="45"/>
    <n v="8994.594594594595"/>
    <n v="0.65"/>
    <n v="2.9"/>
    <n v="111"/>
    <n v="59"/>
    <n v="14702.702702702703"/>
    <n v="0.6333333333333333"/>
    <n v="2.9666666666666668"/>
    <n v="81"/>
    <n v="57"/>
    <n v="11935.135135135135"/>
  </r>
  <r>
    <n v="2"/>
    <x v="8"/>
    <n v="462"/>
    <n v="1516"/>
    <x v="0"/>
    <s v="อ้อยตอ 2"/>
    <s v="อ้อยตอ"/>
    <n v="8.73"/>
    <d v="2561-12-12T00:00:00"/>
    <d v="2562-06-16T00:00:00"/>
    <n v="1.85"/>
    <n v="6.2"/>
    <n v="0.7"/>
    <n v="3.2"/>
    <n v="88"/>
    <n v="72"/>
    <n v="13837.837837837838"/>
    <n v="0.45"/>
    <n v="2.9"/>
    <n v="85"/>
    <n v="66"/>
    <n v="13059.45945945946"/>
    <n v="0.6"/>
    <n v="2.6"/>
    <n v="85"/>
    <n v="69"/>
    <n v="13318.918918918918"/>
    <n v="0.58333333333333337"/>
    <n v="2.9"/>
    <n v="86"/>
    <n v="69"/>
    <n v="13405.405405405407"/>
  </r>
  <r>
    <n v="2"/>
    <x v="9"/>
    <n v="1"/>
    <n v="1602"/>
    <x v="2"/>
    <s v="อ้อยตุลาคม"/>
    <s v="อ้อยปลายฝน"/>
    <n v="7.78"/>
    <d v="2561-10-29T00:00:00"/>
    <d v="2562-06-16T00:00:00"/>
    <n v="1.85"/>
    <n v="7.666666666666667"/>
    <n v="1.55"/>
    <n v="2.7"/>
    <n v="40"/>
    <n v="38"/>
    <n v="6745.9459459459458"/>
    <n v="1.6"/>
    <n v="3.2"/>
    <n v="51"/>
    <n v="48"/>
    <n v="8562.1621621621616"/>
    <n v="1.65"/>
    <n v="2.9"/>
    <n v="50"/>
    <n v="60"/>
    <n v="9513.5135135135133"/>
    <n v="1.6000000000000003"/>
    <n v="2.9333333333333336"/>
    <n v="47"/>
    <n v="48.666666666666664"/>
    <n v="8273.8738738738739"/>
  </r>
  <r>
    <n v="2"/>
    <x v="9"/>
    <n v="2"/>
    <n v="1603"/>
    <x v="2"/>
    <s v="อ้อยตุลาคม"/>
    <s v="อ้อยปลายฝน"/>
    <n v="35.659999999999997"/>
    <d v="2561-10-29T00:00:00"/>
    <d v="2562-06-16T00:00:00"/>
    <n v="1.85"/>
    <n v="7.666666666666667"/>
    <n v="0.9"/>
    <n v="3.2"/>
    <n v="40"/>
    <n v="50"/>
    <n v="7783.7837837837842"/>
    <n v="0.85"/>
    <n v="3.3"/>
    <n v="38"/>
    <n v="40"/>
    <n v="6745.9459459459458"/>
    <n v="1.45"/>
    <n v="3.1"/>
    <n v="50"/>
    <n v="48"/>
    <n v="8475.6756756756749"/>
    <n v="1.0666666666666667"/>
    <n v="3.1999999999999997"/>
    <n v="42.666666666666664"/>
    <n v="46"/>
    <n v="7668.4684684684689"/>
  </r>
  <r>
    <n v="2"/>
    <x v="9"/>
    <n v="3"/>
    <n v="1636"/>
    <x v="0"/>
    <s v="อ้อยตอ 2"/>
    <s v="อ้อยตอ"/>
    <n v="27.91"/>
    <d v="2562-01-19T00:00:00"/>
    <d v="2562-06-16T00:00:00"/>
    <n v="1.85"/>
    <n v="4.9333333333333336"/>
    <n v="0.45"/>
    <n v="2.2999999999999998"/>
    <n v="35"/>
    <n v="30"/>
    <n v="5621.6216216216217"/>
    <n v="0.53"/>
    <n v="2.5"/>
    <n v="40"/>
    <n v="36"/>
    <n v="6572.9729729729734"/>
    <n v="0.55000000000000004"/>
    <n v="2.7"/>
    <n v="45"/>
    <n v="34"/>
    <n v="6832.4324324324325"/>
    <n v="0.51"/>
    <n v="2.5"/>
    <n v="40"/>
    <n v="33.333333333333336"/>
    <n v="6342.3423423423419"/>
  </r>
  <r>
    <n v="2"/>
    <x v="9"/>
    <n v="4"/>
    <n v="1637"/>
    <x v="0"/>
    <s v="อ้อยตอ 2"/>
    <s v="อ้อยตอ"/>
    <n v="31.07"/>
    <d v="2562-01-24T00:00:00"/>
    <d v="2562-06-16T00:00:00"/>
    <n v="1.85"/>
    <n v="4.7666666666666666"/>
    <n v="0.2"/>
    <n v="2.1"/>
    <n v="28"/>
    <n v="26"/>
    <n v="4670.27027027027"/>
    <n v="0.5"/>
    <n v="2.5"/>
    <n v="30"/>
    <n v="35"/>
    <n v="5621.6216216216217"/>
    <n v="0.46"/>
    <n v="2.2999999999999998"/>
    <n v="40"/>
    <n v="45"/>
    <n v="7351.3513513513517"/>
    <n v="0.38666666666666666"/>
    <n v="2.2999999999999998"/>
    <n v="32.666666666666664"/>
    <n v="35.333333333333336"/>
    <n v="5881.0810810810808"/>
  </r>
  <r>
    <n v="2"/>
    <x v="9"/>
    <n v="5"/>
    <s v="1639/1"/>
    <x v="0"/>
    <s v="อ้อยตอ 2"/>
    <s v="อ้อยตอ"/>
    <n v="26.55"/>
    <d v="2562-02-10T00:00:00"/>
    <d v="2562-06-16T00:00:00"/>
    <n v="1.85"/>
    <n v="4.2"/>
    <n v="0.5"/>
    <n v="3.4"/>
    <n v="25"/>
    <n v="35"/>
    <n v="5189.1891891891892"/>
    <n v="0.46"/>
    <n v="3.1"/>
    <n v="40"/>
    <n v="35"/>
    <n v="6486.4864864864867"/>
    <n v="0.6"/>
    <n v="2.5"/>
    <n v="35"/>
    <n v="40"/>
    <n v="6486.4864864864867"/>
    <n v="0.52"/>
    <n v="3"/>
    <n v="33.333333333333336"/>
    <n v="36.666666666666664"/>
    <n v="6054.0540540540542"/>
  </r>
  <r>
    <n v="2"/>
    <x v="10"/>
    <n v="1"/>
    <n v="807901"/>
    <x v="0"/>
    <s v="อ้อยตอ 3"/>
    <s v="อ้อยตอ"/>
    <n v="13.13"/>
    <d v="2561-12-22T00:00:00"/>
    <d v="2562-06-16T00:00:00"/>
    <n v="1.85"/>
    <n v="5.8666666666666663"/>
    <n v="1"/>
    <n v="3"/>
    <n v="60"/>
    <n v="55"/>
    <n v="9945.9459459459467"/>
    <n v="0.9"/>
    <n v="2.8"/>
    <n v="40"/>
    <n v="55"/>
    <n v="8216.2162162162167"/>
    <n v="0.95"/>
    <n v="3"/>
    <n v="62"/>
    <n v="42"/>
    <n v="8994.594594594595"/>
    <n v="0.94999999999999984"/>
    <n v="2.9333333333333336"/>
    <n v="54"/>
    <n v="50.666666666666664"/>
    <n v="9052.252252252254"/>
  </r>
  <r>
    <n v="2"/>
    <x v="10"/>
    <n v="3"/>
    <n v="807903"/>
    <x v="0"/>
    <s v="อ้อยตอ 2"/>
    <s v="อ้อยตอ"/>
    <n v="19.260000000000002"/>
    <d v="2561-12-24T00:00:00"/>
    <d v="2562-06-16T00:00:00"/>
    <n v="1.85"/>
    <n v="5.8"/>
    <n v="1"/>
    <n v="3.1"/>
    <n v="41"/>
    <n v="45"/>
    <n v="7437.8378378378375"/>
    <n v="0.8"/>
    <n v="3.2"/>
    <n v="53"/>
    <n v="50"/>
    <n v="8908.1081081081084"/>
    <n v="0.9"/>
    <n v="3.1"/>
    <n v="40"/>
    <n v="45"/>
    <n v="7351.3513513513517"/>
    <n v="0.9"/>
    <n v="3.1333333333333333"/>
    <n v="44.666666666666664"/>
    <n v="46.666666666666664"/>
    <n v="7899.0990990991004"/>
  </r>
  <r>
    <n v="2"/>
    <x v="10"/>
    <n v="4"/>
    <s v="807903/1"/>
    <x v="0"/>
    <s v="อ้อยตอ 1"/>
    <s v="อ้อยตอ"/>
    <n v="17.55"/>
    <d v="2562-01-22T00:00:00"/>
    <d v="2562-06-16T00:00:00"/>
    <n v="1.85"/>
    <n v="4.833333333333333"/>
    <n v="0.7"/>
    <n v="2.8"/>
    <n v="45"/>
    <n v="35"/>
    <n v="6918.9189189189192"/>
    <n v="1"/>
    <n v="3"/>
    <n v="60"/>
    <n v="56"/>
    <n v="10032.432432432432"/>
    <n v="1"/>
    <n v="2.9"/>
    <n v="35"/>
    <n v="65"/>
    <n v="8648.6486486486483"/>
    <n v="0.9"/>
    <n v="2.9"/>
    <n v="46.666666666666664"/>
    <n v="52"/>
    <n v="8533.3333333333339"/>
  </r>
  <r>
    <n v="2"/>
    <x v="10"/>
    <n v="5"/>
    <n v="807904"/>
    <x v="0"/>
    <s v="อ้อยตอ 3"/>
    <s v="อ้อยตอ"/>
    <n v="28.03"/>
    <d v="2561-12-22T00:00:00"/>
    <d v="2562-06-16T00:00:00"/>
    <n v="1.85"/>
    <n v="5.8666666666666663"/>
    <n v="0.7"/>
    <n v="2.6"/>
    <n v="55"/>
    <n v="39"/>
    <n v="8129.72972972973"/>
    <n v="0.7"/>
    <n v="2.8"/>
    <n v="30"/>
    <n v="32"/>
    <n v="5362.1621621621625"/>
    <n v="1"/>
    <n v="3.2"/>
    <n v="53"/>
    <n v="64"/>
    <n v="10118.918918918918"/>
    <n v="0.79999999999999993"/>
    <n v="2.8666666666666671"/>
    <n v="46"/>
    <n v="45"/>
    <n v="7870.2702702702709"/>
  </r>
  <r>
    <n v="2"/>
    <x v="10"/>
    <n v="6"/>
    <n v="807906"/>
    <x v="0"/>
    <s v="อ้อยตอ 2"/>
    <s v="อ้อยตอ"/>
    <n v="67.03"/>
    <d v="2561-12-21T00:00:00"/>
    <d v="2562-06-16T00:00:00"/>
    <n v="1.85"/>
    <n v="5.9"/>
    <n v="1.25"/>
    <n v="3"/>
    <n v="68"/>
    <n v="70"/>
    <n v="11935.135135135135"/>
    <n v="1.2"/>
    <n v="3.1"/>
    <n v="70"/>
    <n v="65"/>
    <n v="11675.675675675675"/>
    <n v="0.9"/>
    <n v="2.8"/>
    <n v="52"/>
    <n v="40"/>
    <n v="7956.7567567567567"/>
    <n v="1.1166666666666667"/>
    <n v="2.9666666666666663"/>
    <n v="63.333333333333336"/>
    <n v="58.333333333333336"/>
    <n v="10522.522522522522"/>
  </r>
  <r>
    <n v="2"/>
    <x v="10"/>
    <n v="7"/>
    <n v="807907"/>
    <x v="0"/>
    <s v="อ้อยตอ 1"/>
    <s v="อ้อยตอ"/>
    <n v="31.86"/>
    <d v="2562-01-30T00:00:00"/>
    <d v="2562-06-16T00:00:00"/>
    <n v="1.85"/>
    <n v="4.5666666666666664"/>
    <n v="0.9"/>
    <n v="3"/>
    <n v="35"/>
    <n v="40"/>
    <n v="6486.4864864864867"/>
    <n v="1.4"/>
    <n v="3"/>
    <n v="75"/>
    <n v="65"/>
    <n v="12108.108108108108"/>
    <n v="1.1000000000000001"/>
    <n v="3"/>
    <n v="30"/>
    <n v="34"/>
    <n v="5535.135135135135"/>
    <n v="1.1333333333333333"/>
    <n v="3"/>
    <n v="46.666666666666664"/>
    <n v="46.333333333333336"/>
    <n v="8043.2432432432424"/>
  </r>
  <r>
    <n v="2"/>
    <x v="10"/>
    <n v="10"/>
    <n v="807914"/>
    <x v="0"/>
    <s v="อ้อยตอ 1"/>
    <s v="อ้อยตอ"/>
    <n v="22.21"/>
    <d v="2561-12-22T00:00:00"/>
    <d v="2562-06-16T00:00:00"/>
    <n v="1.85"/>
    <n v="5.8666666666666663"/>
    <n v="1.45"/>
    <n v="3.5"/>
    <n v="65"/>
    <n v="50"/>
    <n v="9945.9459459459467"/>
    <n v="0.9"/>
    <n v="3"/>
    <n v="60"/>
    <n v="77"/>
    <n v="11848.648648648648"/>
    <n v="1"/>
    <n v="3.5"/>
    <n v="40"/>
    <n v="55"/>
    <n v="8216.2162162162167"/>
    <n v="1.1166666666666667"/>
    <n v="3.3333333333333335"/>
    <n v="55"/>
    <n v="60.666666666666664"/>
    <n v="10003.603603603604"/>
  </r>
  <r>
    <n v="2"/>
    <x v="10"/>
    <n v="18"/>
    <n v="807923"/>
    <x v="0"/>
    <s v="อ้อยตอ 3"/>
    <s v="อ้อยตอ"/>
    <n v="24.7"/>
    <d v="2562-01-03T00:00:00"/>
    <d v="2562-06-16T00:00:00"/>
    <n v="1.85"/>
    <n v="5.4666666666666668"/>
    <n v="0.9"/>
    <n v="2.8"/>
    <n v="40"/>
    <n v="50"/>
    <n v="7783.7837837837842"/>
    <n v="1.08"/>
    <n v="3.1"/>
    <n v="50"/>
    <n v="55"/>
    <n v="9081.0810810810817"/>
    <n v="0.8"/>
    <n v="3"/>
    <n v="45"/>
    <n v="30"/>
    <n v="6486.4864864864867"/>
    <n v="0.92666666666666675"/>
    <n v="2.9666666666666668"/>
    <n v="45"/>
    <n v="45"/>
    <n v="7783.7837837837842"/>
  </r>
  <r>
    <n v="2"/>
    <x v="10"/>
    <n v="20"/>
    <n v="807925"/>
    <x v="0"/>
    <s v="อ้อยตอ 1"/>
    <s v="อ้อยตอ"/>
    <n v="19.559999999999999"/>
    <d v="2561-12-28T00:00:00"/>
    <d v="2562-06-16T00:00:00"/>
    <n v="1.85"/>
    <n v="5.666666666666667"/>
    <n v="1.1000000000000001"/>
    <n v="3.1"/>
    <n v="65"/>
    <n v="60"/>
    <n v="10810.81081081081"/>
    <n v="1.05"/>
    <n v="3"/>
    <n v="50"/>
    <n v="48"/>
    <n v="8475.6756756756749"/>
    <n v="0.9"/>
    <n v="3.2"/>
    <n v="31"/>
    <n v="40"/>
    <n v="6140.5405405405409"/>
    <n v="1.0166666666666668"/>
    <n v="3.1"/>
    <n v="48.666666666666664"/>
    <n v="49.333333333333336"/>
    <n v="8475.6756756756749"/>
  </r>
  <r>
    <n v="2"/>
    <x v="10"/>
    <n v="21"/>
    <n v="807926"/>
    <x v="0"/>
    <s v="อ้อยตอ 2"/>
    <s v="อ้อยตอ"/>
    <n v="56.47"/>
    <d v="2561-12-27T00:00:00"/>
    <d v="2562-06-16T00:00:00"/>
    <n v="1.85"/>
    <n v="5.7"/>
    <n v="0.8"/>
    <n v="2.9"/>
    <n v="50"/>
    <n v="47"/>
    <n v="8389.1891891891901"/>
    <n v="1"/>
    <n v="3"/>
    <n v="50"/>
    <n v="57"/>
    <n v="9254.0540540540533"/>
    <n v="0.8"/>
    <n v="3.5"/>
    <n v="36"/>
    <n v="29"/>
    <n v="5621.6216216216217"/>
    <n v="0.8666666666666667"/>
    <n v="3.1333333333333333"/>
    <n v="45.333333333333336"/>
    <n v="44.333333333333336"/>
    <n v="7754.9549549549556"/>
  </r>
  <r>
    <n v="2"/>
    <x v="10"/>
    <n v="22"/>
    <n v="807927"/>
    <x v="0"/>
    <s v="อ้อยตอ 3"/>
    <s v="อ้อยตอ"/>
    <n v="17.14"/>
    <d v="2562-01-14T00:00:00"/>
    <d v="2562-06-16T00:00:00"/>
    <n v="1.85"/>
    <n v="5.0999999999999996"/>
    <n v="0.7"/>
    <n v="2.9"/>
    <n v="45"/>
    <n v="45"/>
    <n v="7783.7837837837842"/>
    <n v="1"/>
    <n v="3.4"/>
    <n v="30"/>
    <n v="43"/>
    <n v="6313.5135135135133"/>
    <n v="0.9"/>
    <n v="3"/>
    <n v="48"/>
    <n v="38"/>
    <n v="7437.8378378378375"/>
    <n v="0.8666666666666667"/>
    <n v="3.1"/>
    <n v="41"/>
    <n v="42"/>
    <n v="7178.3783783783774"/>
  </r>
  <r>
    <n v="2"/>
    <x v="10"/>
    <n v="23"/>
    <s v="807929/1"/>
    <x v="0"/>
    <s v="อ้อยตอ 2"/>
    <s v="อ้อยตอ"/>
    <n v="32.340000000000003"/>
    <d v="2562-01-14T00:00:00"/>
    <d v="2562-06-16T00:00:00"/>
    <n v="1.85"/>
    <n v="5.0999999999999996"/>
    <n v="1.05"/>
    <n v="3.1"/>
    <n v="50"/>
    <n v="68"/>
    <n v="10205.405405405405"/>
    <n v="0.6"/>
    <n v="2.6"/>
    <n v="68"/>
    <n v="40"/>
    <n v="9340.54054054054"/>
    <n v="0.95"/>
    <n v="3"/>
    <n v="33"/>
    <n v="30"/>
    <n v="5448.6486486486483"/>
    <n v="0.86666666666666659"/>
    <n v="2.9"/>
    <n v="50.333333333333336"/>
    <n v="46"/>
    <n v="8331.5315315315311"/>
  </r>
  <r>
    <n v="2"/>
    <x v="10"/>
    <n v="26"/>
    <n v="807931"/>
    <x v="2"/>
    <s v="อ้อยตุลาคม"/>
    <s v="อ้อยปลายฝน"/>
    <n v="15.05"/>
    <d v="2561-11-13T00:00:00"/>
    <d v="2562-06-16T00:00:00"/>
    <n v="1.85"/>
    <n v="7.166666666666667"/>
    <n v="0.7"/>
    <n v="3"/>
    <n v="34"/>
    <n v="30"/>
    <n v="5535.135135135135"/>
    <n v="1"/>
    <n v="3.5"/>
    <n v="38"/>
    <n v="40"/>
    <n v="6745.9459459459458"/>
    <n v="1.1000000000000001"/>
    <n v="3"/>
    <n v="40"/>
    <n v="32"/>
    <n v="6227.0270270270266"/>
    <n v="0.93333333333333324"/>
    <n v="3.1666666666666665"/>
    <n v="37.333333333333336"/>
    <n v="34"/>
    <n v="6169.3693693693685"/>
  </r>
  <r>
    <n v="2"/>
    <x v="10"/>
    <n v="27"/>
    <n v="807933"/>
    <x v="0"/>
    <s v="อ้อยตอ 1"/>
    <s v="อ้อยตอ"/>
    <n v="18.23"/>
    <d v="2562-01-16T00:00:00"/>
    <d v="2562-06-16T00:00:00"/>
    <n v="1.85"/>
    <n v="5.0333333333333332"/>
    <n v="0.75"/>
    <n v="2.6"/>
    <n v="35"/>
    <n v="42"/>
    <n v="6659.4594594594591"/>
    <n v="0.7"/>
    <n v="3"/>
    <n v="32"/>
    <n v="30"/>
    <n v="5362.1621621621625"/>
    <n v="0.95"/>
    <n v="3.2"/>
    <n v="40"/>
    <n v="54"/>
    <n v="8129.72972972973"/>
    <n v="0.79999999999999993"/>
    <n v="2.9333333333333336"/>
    <n v="35.666666666666664"/>
    <n v="42"/>
    <n v="6717.1171171171181"/>
  </r>
  <r>
    <n v="2"/>
    <x v="10"/>
    <n v="28"/>
    <n v="807934"/>
    <x v="0"/>
    <s v="อ้อยตอ 1"/>
    <s v="อ้อยตอ"/>
    <n v="18.010000000000002"/>
    <d v="2562-01-15T00:00:00"/>
    <d v="2562-06-16T00:00:00"/>
    <n v="1.85"/>
    <n v="5.0666666666666664"/>
    <n v="0.8"/>
    <n v="2.8"/>
    <n v="40"/>
    <n v="35"/>
    <n v="6486.4864864864867"/>
    <n v="0.8"/>
    <n v="3.2"/>
    <n v="30"/>
    <n v="45"/>
    <n v="6486.4864864864867"/>
    <n v="0.85"/>
    <n v="3"/>
    <n v="40"/>
    <n v="66"/>
    <n v="9167.5675675675684"/>
    <n v="0.81666666666666676"/>
    <n v="3"/>
    <n v="36.666666666666664"/>
    <n v="48.666666666666664"/>
    <n v="7380.1801801801803"/>
  </r>
  <r>
    <n v="2"/>
    <x v="10"/>
    <n v="29"/>
    <n v="807935"/>
    <x v="0"/>
    <s v="อ้อยตอ 3"/>
    <s v="อ้อยตอ"/>
    <n v="21.99"/>
    <d v="2562-01-15T00:00:00"/>
    <d v="2562-06-16T00:00:00"/>
    <n v="1.85"/>
    <n v="5.0666666666666664"/>
    <n v="0.8"/>
    <n v="3"/>
    <n v="30"/>
    <n v="43"/>
    <n v="6313.5135135135133"/>
    <n v="0.8"/>
    <n v="2.9"/>
    <n v="41"/>
    <n v="45"/>
    <n v="7437.8378378378375"/>
    <n v="0.5"/>
    <n v="2.2999999999999998"/>
    <n v="42"/>
    <n v="40"/>
    <n v="7091.8918918918916"/>
    <n v="0.70000000000000007"/>
    <n v="2.7333333333333329"/>
    <n v="37.666666666666664"/>
    <n v="42.666666666666664"/>
    <n v="6947.7477477477469"/>
  </r>
  <r>
    <n v="2"/>
    <x v="10"/>
    <n v="30"/>
    <n v="807936"/>
    <x v="2"/>
    <s v="อ้อยตุลาคม"/>
    <s v="อ้อยปลายฝน"/>
    <n v="28.31"/>
    <d v="2561-10-18T00:00:00"/>
    <d v="2562-06-16T00:00:00"/>
    <n v="1.85"/>
    <n v="8.0333333333333332"/>
    <n v="1.25"/>
    <n v="3.1"/>
    <n v="50"/>
    <n v="48"/>
    <n v="8475.6756756756749"/>
    <n v="1.35"/>
    <n v="2.9"/>
    <n v="62"/>
    <n v="60"/>
    <n v="10551.351351351352"/>
    <n v="1.1499999999999999"/>
    <n v="2.8"/>
    <n v="50"/>
    <n v="68"/>
    <n v="10205.405405405405"/>
    <n v="1.25"/>
    <n v="2.9333333333333336"/>
    <n v="54"/>
    <n v="58.666666666666664"/>
    <n v="9744.1441441441439"/>
  </r>
  <r>
    <n v="2"/>
    <x v="10"/>
    <n v="31"/>
    <n v="807938"/>
    <x v="0"/>
    <s v="อ้อยตอ 1"/>
    <s v="อ้อยตอ"/>
    <n v="12.37"/>
    <d v="2562-02-18T00:00:00"/>
    <d v="2562-06-16T00:00:00"/>
    <n v="1.85"/>
    <n v="3.9333333333333331"/>
    <m/>
    <m/>
    <m/>
    <m/>
    <n v="0"/>
    <m/>
    <m/>
    <m/>
    <m/>
    <n v="0"/>
    <m/>
    <m/>
    <m/>
    <m/>
    <n v="0"/>
    <m/>
    <m/>
    <m/>
    <m/>
    <n v="0"/>
  </r>
  <r>
    <n v="2"/>
    <x v="10"/>
    <n v="32"/>
    <n v="807939"/>
    <x v="0"/>
    <s v="อ้อยตอ 2"/>
    <s v="อ้อยตอ"/>
    <n v="12.59"/>
    <d v="2562-01-15T00:00:00"/>
    <d v="2562-06-16T00:00:00"/>
    <n v="1.85"/>
    <n v="5.0666666666666664"/>
    <n v="1"/>
    <n v="3"/>
    <n v="40"/>
    <n v="45"/>
    <n v="7351.3513513513517"/>
    <n v="1"/>
    <n v="2.8"/>
    <n v="38"/>
    <n v="40"/>
    <n v="6745.9459459459458"/>
    <n v="1.05"/>
    <n v="2.4"/>
    <n v="34"/>
    <n v="42"/>
    <n v="6572.9729729729734"/>
    <n v="1.0166666666666666"/>
    <n v="2.7333333333333329"/>
    <n v="37.333333333333336"/>
    <n v="42.333333333333336"/>
    <n v="6890.0900900900897"/>
  </r>
  <r>
    <n v="2"/>
    <x v="10"/>
    <n v="34"/>
    <n v="807940"/>
    <x v="0"/>
    <s v="อ้อยตอ 2"/>
    <s v="อ้อยตอ"/>
    <n v="26.31"/>
    <d v="2562-01-18T00:00:00"/>
    <d v="2562-06-16T00:00:00"/>
    <n v="1.85"/>
    <n v="4.9666666666666668"/>
    <n v="0.75"/>
    <n v="2.5"/>
    <n v="62"/>
    <n v="50"/>
    <n v="9686.4864864864867"/>
    <n v="1.05"/>
    <n v="3"/>
    <n v="50"/>
    <n v="45"/>
    <n v="8216.2162162162167"/>
    <n v="1.4"/>
    <n v="3.1"/>
    <n v="60"/>
    <n v="70"/>
    <n v="11243.243243243243"/>
    <n v="1.0666666666666667"/>
    <n v="2.8666666666666667"/>
    <n v="57.333333333333336"/>
    <n v="55"/>
    <n v="9715.3153153153162"/>
  </r>
  <r>
    <n v="2"/>
    <x v="10"/>
    <n v="35"/>
    <n v="807941"/>
    <x v="0"/>
    <s v="อ้อยตอ 3"/>
    <s v="อ้อยตอ"/>
    <n v="36.630000000000003"/>
    <d v="2562-01-15T00:00:00"/>
    <d v="2562-06-16T00:00:00"/>
    <n v="1.85"/>
    <n v="5.0666666666666664"/>
    <n v="0.95"/>
    <n v="3.2"/>
    <n v="33"/>
    <n v="34"/>
    <n v="5794.594594594595"/>
    <n v="0.65"/>
    <n v="2.2999999999999998"/>
    <n v="40"/>
    <n v="42"/>
    <n v="7091.8918918918916"/>
    <n v="0.75"/>
    <n v="2.5"/>
    <n v="44"/>
    <n v="39"/>
    <n v="7178.3783783783783"/>
    <n v="0.78333333333333333"/>
    <n v="2.6666666666666665"/>
    <n v="39"/>
    <n v="38.333333333333336"/>
    <n v="6688.2882882882886"/>
  </r>
  <r>
    <n v="2"/>
    <x v="10"/>
    <n v="36"/>
    <n v="807942"/>
    <x v="0"/>
    <s v="อ้อยตอ 2"/>
    <s v="อ้อยตอ"/>
    <n v="13.91"/>
    <d v="2562-01-16T00:00:00"/>
    <d v="2562-06-16T00:00:00"/>
    <n v="1.85"/>
    <n v="5.0333333333333332"/>
    <m/>
    <m/>
    <m/>
    <m/>
    <n v="0"/>
    <m/>
    <m/>
    <m/>
    <m/>
    <n v="0"/>
    <m/>
    <m/>
    <m/>
    <m/>
    <n v="0"/>
    <m/>
    <m/>
    <m/>
    <m/>
    <n v="0"/>
  </r>
  <r>
    <n v="2"/>
    <x v="10"/>
    <n v="38"/>
    <n v="807944"/>
    <x v="0"/>
    <s v="อ้อยตอ 2"/>
    <s v="อ้อยตอ"/>
    <n v="39.25"/>
    <d v="2562-01-15T00:00:00"/>
    <d v="2562-06-16T00:00:00"/>
    <n v="1.85"/>
    <n v="5.0666666666666664"/>
    <n v="0.6"/>
    <n v="2.5"/>
    <n v="30"/>
    <n v="35"/>
    <n v="5621.6216216216217"/>
    <n v="0.7"/>
    <n v="2"/>
    <n v="30"/>
    <n v="41"/>
    <n v="6140.5405405405409"/>
    <n v="0.5"/>
    <n v="1.9"/>
    <n v="20"/>
    <n v="20"/>
    <n v="3459.4594594594596"/>
    <n v="0.6"/>
    <n v="2.1333333333333333"/>
    <n v="26.666666666666668"/>
    <n v="32"/>
    <n v="5073.8738738738748"/>
  </r>
  <r>
    <n v="2"/>
    <x v="10"/>
    <n v="39"/>
    <n v="807945"/>
    <x v="0"/>
    <s v="อ้อยตอ 2"/>
    <s v="อ้อยตอ"/>
    <n v="15.46"/>
    <d v="2562-01-14T00:00:00"/>
    <d v="2562-06-16T00:00:00"/>
    <n v="1.85"/>
    <n v="5.0999999999999996"/>
    <n v="0.7"/>
    <n v="2.2000000000000002"/>
    <n v="40"/>
    <n v="56"/>
    <n v="8302.7027027027034"/>
    <n v="0.8"/>
    <n v="2.5"/>
    <n v="35"/>
    <n v="53"/>
    <n v="7610.8108108108108"/>
    <n v="0.7"/>
    <n v="2.7"/>
    <n v="32"/>
    <n v="30"/>
    <n v="5362.1621621621625"/>
    <n v="0.73333333333333339"/>
    <n v="2.4666666666666668"/>
    <n v="35.666666666666664"/>
    <n v="46.333333333333336"/>
    <n v="7091.8918918918926"/>
  </r>
  <r>
    <n v="2"/>
    <x v="10"/>
    <n v="40"/>
    <n v="807946"/>
    <x v="0"/>
    <s v="อ้อยตอ 2"/>
    <s v="อ้อยตอ"/>
    <n v="26.11"/>
    <d v="2562-01-13T00:00:00"/>
    <d v="2562-06-16T00:00:00"/>
    <n v="1.85"/>
    <n v="5.1333333333333337"/>
    <n v="0.5"/>
    <n v="2.2000000000000002"/>
    <n v="50"/>
    <n v="25"/>
    <n v="6486.4864864864867"/>
    <n v="0.6"/>
    <n v="2.2999999999999998"/>
    <n v="30"/>
    <n v="35"/>
    <n v="5621.6216216216217"/>
    <n v="0.8"/>
    <n v="2.8"/>
    <n v="30"/>
    <n v="40"/>
    <n v="6054.0540540540542"/>
    <n v="0.63333333333333341"/>
    <n v="2.4333333333333331"/>
    <n v="36.666666666666664"/>
    <n v="33.333333333333336"/>
    <n v="6054.0540540540542"/>
  </r>
  <r>
    <n v="2"/>
    <x v="10"/>
    <n v="41"/>
    <n v="807947"/>
    <x v="0"/>
    <s v="อ้อยตอ 2"/>
    <s v="อ้อยตอ"/>
    <n v="30.36"/>
    <d v="2562-01-24T00:00:00"/>
    <d v="2562-06-16T00:00:00"/>
    <n v="1.85"/>
    <n v="4.7666666666666666"/>
    <m/>
    <m/>
    <m/>
    <m/>
    <n v="0"/>
    <m/>
    <m/>
    <m/>
    <m/>
    <n v="0"/>
    <m/>
    <m/>
    <m/>
    <m/>
    <n v="0"/>
    <m/>
    <m/>
    <m/>
    <m/>
    <n v="0"/>
  </r>
  <r>
    <n v="2"/>
    <x v="10"/>
    <n v="44"/>
    <s v="807949/1"/>
    <x v="2"/>
    <s v="อ้อยตุลาคม"/>
    <s v="อ้อยปลายฝน"/>
    <n v="15.05"/>
    <d v="2561-10-16T00:00:00"/>
    <d v="2562-06-16T00:00:00"/>
    <n v="1.85"/>
    <n v="8.1"/>
    <n v="0.7"/>
    <n v="3"/>
    <n v="40"/>
    <n v="37"/>
    <n v="6659.4594594594591"/>
    <n v="1"/>
    <n v="3"/>
    <n v="45"/>
    <n v="40"/>
    <n v="7351.3513513513517"/>
    <n v="1.05"/>
    <n v="3.2"/>
    <n v="50"/>
    <n v="57"/>
    <n v="9254.0540540540533"/>
    <n v="0.91666666666666663"/>
    <n v="3.0666666666666664"/>
    <n v="45"/>
    <n v="44.666666666666664"/>
    <n v="7754.9549549549547"/>
  </r>
  <r>
    <n v="3"/>
    <x v="11"/>
    <n v="10"/>
    <n v="115"/>
    <x v="2"/>
    <s v="อ้อยตุลาคม"/>
    <s v="อ้อยปลายฝน"/>
    <n v="22.91"/>
    <d v="2561-10-25T00:00:00"/>
    <d v="2562-06-16T00:00:00"/>
    <n v="1.85"/>
    <n v="7.8"/>
    <n v="0.61"/>
    <n v="3"/>
    <n v="40"/>
    <n v="47"/>
    <n v="7524.3243243243242"/>
    <n v="0.57999999999999996"/>
    <n v="3.1"/>
    <n v="65"/>
    <n v="53"/>
    <n v="10205.405405405405"/>
    <n v="0.54"/>
    <n v="2.6"/>
    <n v="43"/>
    <n v="45"/>
    <n v="7610.8108108108108"/>
    <n v="0.57666666666666666"/>
    <n v="2.9"/>
    <n v="49.333333333333336"/>
    <n v="48.333333333333336"/>
    <n v="8446.8468468468473"/>
  </r>
  <r>
    <n v="3"/>
    <x v="11"/>
    <n v="12"/>
    <n v="117"/>
    <x v="0"/>
    <s v="อ้อยตอ 1"/>
    <s v="อ้อยตอ"/>
    <n v="24.64"/>
    <d v="2561-12-25T00:00:00"/>
    <d v="2562-06-16T00:00:00"/>
    <n v="1.85"/>
    <n v="5.7666666666666666"/>
    <n v="0.32"/>
    <n v="2.9"/>
    <n v="49"/>
    <n v="42"/>
    <n v="7870.27027027027"/>
    <n v="0.31"/>
    <n v="2.9"/>
    <n v="75"/>
    <n v="62"/>
    <n v="11848.648648648648"/>
    <n v="0.34"/>
    <n v="2.9"/>
    <n v="56"/>
    <n v="42"/>
    <n v="8475.6756756756749"/>
    <n v="0.32333333333333331"/>
    <n v="2.9"/>
    <n v="60"/>
    <n v="48.666666666666664"/>
    <n v="9398.1981981981971"/>
  </r>
  <r>
    <n v="3"/>
    <x v="11"/>
    <n v="13"/>
    <n v="118"/>
    <x v="2"/>
    <s v="อ้อยตุลาคม"/>
    <s v="อ้อยปลายฝน"/>
    <n v="31.96"/>
    <d v="2561-11-11T00:00:00"/>
    <d v="2562-06-16T00:00:00"/>
    <n v="1.85"/>
    <n v="7.2333333333333334"/>
    <n v="1.05"/>
    <n v="2.8"/>
    <n v="74"/>
    <n v="76"/>
    <n v="12972.972972972973"/>
    <n v="1.04"/>
    <n v="3"/>
    <n v="74"/>
    <n v="72"/>
    <n v="12627.027027027027"/>
    <n v="0.87"/>
    <n v="3.2"/>
    <n v="76"/>
    <n v="78"/>
    <n v="13318.918918918918"/>
    <n v="0.98666666666666669"/>
    <n v="3"/>
    <n v="74.666666666666671"/>
    <n v="75.333333333333329"/>
    <n v="12972.972972972973"/>
  </r>
  <r>
    <n v="3"/>
    <x v="11"/>
    <n v="14"/>
    <n v="120"/>
    <x v="0"/>
    <s v="อ้อยตอ 1"/>
    <s v="อ้อยตอ"/>
    <n v="52.64"/>
    <d v="2561-12-11T00:00:00"/>
    <d v="2562-06-16T00:00:00"/>
    <n v="1.85"/>
    <n v="6.2333333333333334"/>
    <n v="0.45"/>
    <n v="2.9"/>
    <n v="54"/>
    <n v="72"/>
    <n v="10897.297297297297"/>
    <n v="0.42"/>
    <n v="2.5"/>
    <n v="68"/>
    <n v="76"/>
    <n v="12454.054054054053"/>
    <n v="0.33"/>
    <n v="2.8"/>
    <n v="65"/>
    <n v="34"/>
    <n v="8562.1621621621616"/>
    <n v="0.39999999999999997"/>
    <n v="2.7333333333333329"/>
    <n v="62.333333333333336"/>
    <n v="60.666666666666664"/>
    <n v="10637.837837837838"/>
  </r>
  <r>
    <n v="3"/>
    <x v="11"/>
    <n v="16"/>
    <n v="124"/>
    <x v="0"/>
    <s v="อ้อยตอ 1"/>
    <s v="อ้อยตอ"/>
    <n v="14.94"/>
    <d v="2561-12-26T00:00:00"/>
    <d v="2562-06-16T00:00:00"/>
    <n v="1.85"/>
    <n v="5.7333333333333334"/>
    <n v="0.3"/>
    <n v="2.8"/>
    <n v="28"/>
    <n v="19"/>
    <n v="4064.864864864865"/>
    <n v="0.39"/>
    <n v="2.2999999999999998"/>
    <n v="65"/>
    <n v="85"/>
    <n v="12972.972972972973"/>
    <n v="0.39"/>
    <n v="2.5"/>
    <n v="70"/>
    <n v="42"/>
    <n v="9686.4864864864867"/>
    <n v="0.36000000000000004"/>
    <n v="2.5333333333333332"/>
    <n v="54.333333333333336"/>
    <n v="48.666666666666664"/>
    <n v="8908.1081081081084"/>
  </r>
  <r>
    <n v="3"/>
    <x v="11"/>
    <n v="33"/>
    <n v="147"/>
    <x v="2"/>
    <s v="อ้อยตุลาคม"/>
    <s v="อ้อยปลายฝน"/>
    <n v="32.880000000000003"/>
    <d v="2561-10-28T00:00:00"/>
    <d v="2562-06-16T00:00:00"/>
    <n v="1.85"/>
    <n v="7.7"/>
    <n v="0.49"/>
    <n v="2.9"/>
    <n v="64"/>
    <n v="78"/>
    <n v="12281.081081081082"/>
    <n v="0.23"/>
    <n v="2.2000000000000002"/>
    <n v="34"/>
    <n v="39"/>
    <n v="6313.5135135135133"/>
    <n v="0.28999999999999998"/>
    <n v="2.2999999999999998"/>
    <n v="33"/>
    <n v="32"/>
    <n v="5621.6216216216217"/>
    <n v="0.33666666666666667"/>
    <n v="2.4666666666666663"/>
    <n v="43.666666666666664"/>
    <n v="49.666666666666664"/>
    <n v="8072.072072072071"/>
  </r>
  <r>
    <n v="3"/>
    <x v="12"/>
    <n v="1"/>
    <n v="206"/>
    <x v="0"/>
    <s v="อ้อยตอ 2"/>
    <s v="อ้อยตอ"/>
    <n v="30.6"/>
    <d v="2562-02-10T00:00:00"/>
    <d v="2562-06-16T00:00:00"/>
    <n v="1.85"/>
    <n v="4.2"/>
    <n v="0.7"/>
    <n v="2.6"/>
    <n v="54"/>
    <n v="50"/>
    <n v="8994.594594594595"/>
    <n v="0.4"/>
    <n v="2.5"/>
    <n v="49"/>
    <n v="46"/>
    <n v="8216.2162162162167"/>
    <n v="0.5"/>
    <n v="2.7"/>
    <n v="44"/>
    <n v="47"/>
    <n v="7870.27027027027"/>
    <n v="0.53333333333333333"/>
    <n v="2.6"/>
    <n v="49"/>
    <n v="47.666666666666664"/>
    <n v="8360.3603603603606"/>
  </r>
  <r>
    <n v="3"/>
    <x v="12"/>
    <n v="2"/>
    <n v="208"/>
    <x v="1"/>
    <s v="อ้อยน้ำราด"/>
    <s v="อ้อยน้ำราด"/>
    <n v="10.56"/>
    <d v="2562-03-12T00:00:00"/>
    <d v="2562-06-16T00:00:00"/>
    <n v="1.85"/>
    <n v="3.2"/>
    <n v="0.4"/>
    <n v="2.5"/>
    <n v="58"/>
    <n v="61"/>
    <n v="10291.891891891892"/>
    <n v="0.3"/>
    <n v="2.7"/>
    <n v="62"/>
    <n v="78"/>
    <n v="12108.108108108108"/>
    <n v="0.2"/>
    <n v="2.5"/>
    <n v="58"/>
    <n v="55"/>
    <n v="9772.9729729729734"/>
    <n v="0.3"/>
    <n v="2.5666666666666669"/>
    <n v="59.333333333333336"/>
    <n v="64.666666666666671"/>
    <n v="10724.324324324325"/>
  </r>
  <r>
    <n v="3"/>
    <x v="12"/>
    <n v="3"/>
    <n v="214"/>
    <x v="0"/>
    <s v="อ้อยตอ 1"/>
    <s v="อ้อยตอ"/>
    <n v="30.48"/>
    <d v="2561-12-19T00:00:00"/>
    <d v="2562-06-16T00:00:00"/>
    <n v="1.85"/>
    <n v="5.9666666666666668"/>
    <n v="0.8"/>
    <n v="2.9"/>
    <n v="33"/>
    <n v="35"/>
    <n v="5881.0810810810808"/>
    <n v="0.3"/>
    <n v="2.4"/>
    <n v="61"/>
    <n v="52"/>
    <n v="9772.9729729729734"/>
    <n v="0.3"/>
    <n v="2.4"/>
    <n v="46"/>
    <n v="44"/>
    <n v="7783.7837837837842"/>
    <n v="0.46666666666666673"/>
    <n v="2.5666666666666664"/>
    <n v="46.666666666666664"/>
    <n v="43.666666666666664"/>
    <n v="7812.6126126126119"/>
  </r>
  <r>
    <n v="3"/>
    <x v="12"/>
    <n v="4"/>
    <n v="215"/>
    <x v="2"/>
    <s v="อ้อยตุลาคม"/>
    <s v="อ้อยปลายฝน"/>
    <n v="4.3"/>
    <d v="2561-11-26T00:00:00"/>
    <d v="2562-06-16T00:00:00"/>
    <n v="1.85"/>
    <n v="6.7333333333333334"/>
    <n v="1.2"/>
    <n v="2.8"/>
    <n v="40"/>
    <n v="43"/>
    <n v="7178.3783783783783"/>
    <n v="1"/>
    <n v="2.7"/>
    <n v="48"/>
    <n v="47"/>
    <n v="8216.2162162162167"/>
    <n v="1.2"/>
    <n v="2.9"/>
    <n v="50"/>
    <n v="47"/>
    <n v="8389.1891891891901"/>
    <n v="1.1333333333333335"/>
    <n v="2.8000000000000003"/>
    <n v="46"/>
    <n v="45.666666666666664"/>
    <n v="7927.927927927929"/>
  </r>
  <r>
    <n v="3"/>
    <x v="12"/>
    <n v="5"/>
    <n v="216"/>
    <x v="2"/>
    <s v="อ้อยตุลาคม"/>
    <s v="อ้อยปลายฝน"/>
    <n v="13.72"/>
    <d v="2561-11-16T00:00:00"/>
    <d v="2562-06-16T00:00:00"/>
    <n v="1.85"/>
    <n v="7.0666666666666664"/>
    <n v="0.5"/>
    <n v="2.8"/>
    <n v="60"/>
    <n v="57"/>
    <n v="10118.918918918918"/>
    <n v="0.5"/>
    <n v="2.7"/>
    <n v="36"/>
    <n v="34"/>
    <n v="6054.0540540540542"/>
    <n v="0.7"/>
    <n v="2.8"/>
    <n v="42"/>
    <n v="40"/>
    <n v="7091.8918918918916"/>
    <n v="0.56666666666666665"/>
    <n v="2.7666666666666671"/>
    <n v="46"/>
    <n v="43.666666666666664"/>
    <n v="7754.9549549549556"/>
  </r>
  <r>
    <n v="3"/>
    <x v="12"/>
    <n v="6"/>
    <n v="225"/>
    <x v="2"/>
    <s v="อ้อยตุลาคม"/>
    <s v="อ้อยปลายฝน"/>
    <n v="20.25"/>
    <d v="2561-11-26T00:00:00"/>
    <d v="2562-06-16T00:00:00"/>
    <n v="1.85"/>
    <n v="6.7333333333333334"/>
    <n v="1.4"/>
    <n v="3.3"/>
    <n v="68"/>
    <n v="67"/>
    <n v="11675.675675675675"/>
    <n v="1.4"/>
    <n v="2.9"/>
    <n v="79"/>
    <n v="76"/>
    <n v="13405.405405405405"/>
    <n v="1"/>
    <n v="2.9"/>
    <n v="67"/>
    <n v="68"/>
    <n v="11675.675675675675"/>
    <n v="1.2666666666666666"/>
    <n v="3.0333333333333332"/>
    <n v="71.333333333333329"/>
    <n v="70.333333333333329"/>
    <n v="12252.25225225225"/>
  </r>
  <r>
    <n v="3"/>
    <x v="12"/>
    <n v="7"/>
    <n v="228"/>
    <x v="2"/>
    <s v="อ้อยตุลาคม"/>
    <s v="อ้อยปลายฝน"/>
    <n v="41.11"/>
    <d v="2561-11-23T00:00:00"/>
    <d v="2562-06-16T00:00:00"/>
    <n v="1.85"/>
    <n v="6.833333333333333"/>
    <n v="0.9"/>
    <n v="3"/>
    <n v="66"/>
    <n v="68"/>
    <n v="11589.18918918919"/>
    <n v="1.4"/>
    <n v="3"/>
    <n v="63"/>
    <n v="60"/>
    <n v="10637.837837837838"/>
    <n v="1"/>
    <n v="2.9"/>
    <n v="47"/>
    <n v="51"/>
    <n v="8475.6756756756749"/>
    <n v="1.0999999999999999"/>
    <n v="2.9666666666666668"/>
    <n v="58.666666666666664"/>
    <n v="59.666666666666664"/>
    <n v="10234.234234234233"/>
  </r>
  <r>
    <n v="3"/>
    <x v="12"/>
    <n v="8"/>
    <n v="230"/>
    <x v="0"/>
    <s v="อ้อยตอ 2"/>
    <s v="อ้อยตอ"/>
    <n v="46.98"/>
    <d v="2562-02-13T00:00:00"/>
    <d v="2562-06-16T00:00:00"/>
    <n v="1.85"/>
    <n v="4.0999999999999996"/>
    <n v="0.6"/>
    <n v="2.8"/>
    <n v="69"/>
    <n v="65"/>
    <n v="11589.18918918919"/>
    <n v="0.4"/>
    <n v="2.4"/>
    <n v="57"/>
    <n v="59"/>
    <n v="10032.432432432432"/>
    <n v="0.5"/>
    <n v="2.6"/>
    <n v="61"/>
    <n v="58"/>
    <n v="10291.891891891892"/>
    <n v="0.5"/>
    <n v="2.5999999999999996"/>
    <n v="62.333333333333336"/>
    <n v="60.666666666666664"/>
    <n v="10637.837837837838"/>
  </r>
  <r>
    <n v="3"/>
    <x v="12"/>
    <n v="9"/>
    <n v="233"/>
    <x v="0"/>
    <s v="อ้อยตอ 2"/>
    <s v="อ้อยตอ"/>
    <n v="17.05"/>
    <d v="2561-12-20T00:00:00"/>
    <d v="2562-06-16T00:00:00"/>
    <n v="1.85"/>
    <n v="5.9333333333333336"/>
    <n v="0.4"/>
    <n v="2.4"/>
    <n v="55"/>
    <n v="58"/>
    <n v="9772.9729729729734"/>
    <n v="0.7"/>
    <n v="2.4"/>
    <n v="72"/>
    <n v="65"/>
    <n v="11848.648648648648"/>
    <n v="0.6"/>
    <n v="2.5"/>
    <n v="46"/>
    <n v="42"/>
    <n v="7610.8108108108108"/>
    <n v="0.56666666666666676"/>
    <n v="2.4333333333333331"/>
    <n v="57.666666666666664"/>
    <n v="55"/>
    <n v="9744.1441441441439"/>
  </r>
  <r>
    <n v="3"/>
    <x v="12"/>
    <n v="10"/>
    <n v="234"/>
    <x v="0"/>
    <s v="อ้อยตอ 2"/>
    <s v="อ้อยตอ"/>
    <n v="22.26"/>
    <d v="2561-12-20T00:00:00"/>
    <d v="2562-06-16T00:00:00"/>
    <n v="1.85"/>
    <n v="5.9333333333333336"/>
    <n v="0.4"/>
    <n v="2.4"/>
    <n v="29"/>
    <n v="37"/>
    <n v="5708.1081081081084"/>
    <n v="0.4"/>
    <n v="2.8"/>
    <n v="58"/>
    <n v="61"/>
    <n v="10291.891891891892"/>
    <n v="0.5"/>
    <n v="2.6"/>
    <n v="44"/>
    <n v="47"/>
    <n v="7870.27027027027"/>
    <n v="0.43333333333333335"/>
    <n v="2.5999999999999996"/>
    <n v="43.666666666666664"/>
    <n v="48.333333333333336"/>
    <n v="7956.7567567567567"/>
  </r>
  <r>
    <n v="3"/>
    <x v="12"/>
    <n v="11"/>
    <n v="235"/>
    <x v="0"/>
    <s v="อ้อยตอ 2"/>
    <s v="อ้อยตอ"/>
    <n v="21.31"/>
    <d v="2561-12-21T00:00:00"/>
    <d v="2562-06-16T00:00:00"/>
    <n v="1.85"/>
    <n v="5.9"/>
    <n v="0.5"/>
    <n v="2.4"/>
    <n v="34"/>
    <n v="36"/>
    <n v="6054.0540540540542"/>
    <n v="0.9"/>
    <n v="2.6"/>
    <n v="85"/>
    <n v="82"/>
    <n v="14443.243243243243"/>
    <n v="0.9"/>
    <n v="2.7"/>
    <n v="88"/>
    <n v="83"/>
    <n v="14789.18918918919"/>
    <n v="0.76666666666666661"/>
    <n v="2.5666666666666669"/>
    <n v="69"/>
    <n v="67"/>
    <n v="11762.162162162162"/>
  </r>
  <r>
    <n v="3"/>
    <x v="12"/>
    <n v="12"/>
    <n v="236"/>
    <x v="2"/>
    <s v="อ้อยตุลาคม"/>
    <s v="อ้อยปลายฝน"/>
    <n v="19.04"/>
    <d v="2561-10-28T00:00:00"/>
    <d v="2562-06-16T00:00:00"/>
    <n v="1.85"/>
    <n v="7.7"/>
    <n v="0.8"/>
    <n v="2.7"/>
    <n v="49"/>
    <n v="47"/>
    <n v="8302.7027027027034"/>
    <n v="0.4"/>
    <n v="2.8"/>
    <n v="40"/>
    <n v="43"/>
    <n v="7178.3783783783783"/>
    <n v="1.2"/>
    <n v="2.9"/>
    <n v="76"/>
    <n v="72"/>
    <n v="12800"/>
    <n v="0.80000000000000016"/>
    <n v="2.8000000000000003"/>
    <n v="55"/>
    <n v="54"/>
    <n v="9427.0270270270266"/>
  </r>
  <r>
    <n v="3"/>
    <x v="12"/>
    <n v="13"/>
    <n v="238"/>
    <x v="2"/>
    <s v="อ้อยตุลาคม"/>
    <s v="อ้อยปลายฝน"/>
    <n v="20.43"/>
    <d v="2561-11-30T00:00:00"/>
    <d v="2562-06-16T00:00:00"/>
    <n v="1.85"/>
    <n v="6.6"/>
    <n v="1.3"/>
    <n v="3.2"/>
    <n v="62"/>
    <n v="60"/>
    <n v="10551.351351351352"/>
    <n v="1.1000000000000001"/>
    <n v="3"/>
    <n v="66"/>
    <n v="65"/>
    <n v="11329.72972972973"/>
    <n v="1"/>
    <n v="3"/>
    <n v="56"/>
    <n v="54"/>
    <n v="9513.5135135135133"/>
    <n v="1.1333333333333335"/>
    <n v="3.0666666666666664"/>
    <n v="61.333333333333336"/>
    <n v="59.666666666666664"/>
    <n v="10464.864864864865"/>
  </r>
  <r>
    <n v="3"/>
    <x v="12"/>
    <n v="14"/>
    <n v="239"/>
    <x v="0"/>
    <s v="อ้อยตอ 2"/>
    <s v="อ้อยตอ"/>
    <n v="17.079999999999998"/>
    <d v="2561-12-26T00:00:00"/>
    <d v="2562-06-16T00:00:00"/>
    <n v="1.85"/>
    <n v="5.7333333333333334"/>
    <n v="0.6"/>
    <n v="2.8"/>
    <n v="40"/>
    <n v="43"/>
    <n v="7178.3783783783783"/>
    <n v="0.4"/>
    <n v="2.6"/>
    <n v="54"/>
    <n v="47"/>
    <n v="8735.135135135135"/>
    <n v="0.3"/>
    <n v="2.5"/>
    <n v="30"/>
    <n v="35"/>
    <n v="5621.6216216216217"/>
    <n v="0.43333333333333335"/>
    <n v="2.6333333333333333"/>
    <n v="41.333333333333336"/>
    <n v="41.666666666666664"/>
    <n v="7178.3783783783774"/>
  </r>
  <r>
    <n v="3"/>
    <x v="12"/>
    <n v="15"/>
    <n v="241"/>
    <x v="2"/>
    <s v="อ้อยตุลาคม"/>
    <s v="อ้อยปลายฝน"/>
    <n v="37.58"/>
    <d v="2561-11-18T00:00:00"/>
    <d v="2562-06-16T00:00:00"/>
    <n v="1.85"/>
    <n v="7"/>
    <n v="0.4"/>
    <n v="2.6"/>
    <n v="28"/>
    <n v="34"/>
    <n v="5362.1621621621625"/>
    <n v="0.5"/>
    <n v="2.7"/>
    <n v="73"/>
    <n v="65"/>
    <n v="11935.135135135135"/>
    <n v="0.9"/>
    <n v="2.9"/>
    <n v="48"/>
    <n v="53"/>
    <n v="8735.135135135135"/>
    <n v="0.6"/>
    <n v="2.7333333333333338"/>
    <n v="49.666666666666664"/>
    <n v="50.666666666666664"/>
    <n v="8677.4774774774778"/>
  </r>
  <r>
    <n v="3"/>
    <x v="12"/>
    <n v="16"/>
    <n v="242"/>
    <x v="2"/>
    <s v="อ้อยตุลาคม"/>
    <s v="อ้อยปลายฝน"/>
    <n v="10.33"/>
    <d v="2561-11-27T00:00:00"/>
    <d v="2562-06-16T00:00:00"/>
    <n v="1.85"/>
    <n v="6.7"/>
    <n v="0.8"/>
    <n v="2.7"/>
    <n v="76"/>
    <n v="70"/>
    <n v="12627.027027027027"/>
    <n v="0.9"/>
    <n v="2.9"/>
    <n v="75"/>
    <n v="74"/>
    <n v="12886.486486486487"/>
    <n v="0.7"/>
    <n v="2.8"/>
    <n v="55"/>
    <n v="56"/>
    <n v="9600"/>
    <n v="0.80000000000000016"/>
    <n v="2.7999999999999994"/>
    <n v="68.666666666666671"/>
    <n v="66.666666666666671"/>
    <n v="11704.504504504504"/>
  </r>
  <r>
    <n v="3"/>
    <x v="12"/>
    <n v="17"/>
    <n v="243"/>
    <x v="2"/>
    <s v="อ้อยตุลาคม"/>
    <s v="อ้อยปลายฝน"/>
    <n v="21.84"/>
    <d v="2561-11-12T00:00:00"/>
    <d v="2562-06-16T00:00:00"/>
    <n v="1.85"/>
    <n v="7.2"/>
    <n v="0.7"/>
    <n v="2.9"/>
    <n v="69"/>
    <n v="58"/>
    <n v="10983.783783783783"/>
    <n v="0.7"/>
    <n v="3"/>
    <n v="33"/>
    <n v="40"/>
    <n v="6313.5135135135133"/>
    <n v="0.9"/>
    <n v="2.8"/>
    <n v="69"/>
    <n v="65"/>
    <n v="11589.18918918919"/>
    <n v="0.76666666666666661"/>
    <n v="2.9"/>
    <n v="57"/>
    <n v="54.333333333333336"/>
    <n v="9628.8288288288295"/>
  </r>
  <r>
    <n v="3"/>
    <x v="12"/>
    <n v="20"/>
    <n v="247"/>
    <x v="2"/>
    <s v="อ้อยตุลาคม"/>
    <s v="อ้อยปลายฝน"/>
    <n v="18.54"/>
    <d v="2561-10-20T00:00:00"/>
    <d v="2562-06-16T00:00:00"/>
    <n v="1.85"/>
    <n v="7.9666666666666668"/>
    <n v="1.3"/>
    <n v="3"/>
    <n v="40"/>
    <n v="44"/>
    <n v="7264.864864864865"/>
    <n v="1.1000000000000001"/>
    <n v="2.8"/>
    <n v="53"/>
    <n v="50"/>
    <n v="8908.1081081081084"/>
    <n v="1.1000000000000001"/>
    <n v="2.9"/>
    <n v="48"/>
    <n v="51"/>
    <n v="8562.1621621621616"/>
    <n v="1.1666666666666667"/>
    <n v="2.9"/>
    <n v="47"/>
    <n v="48.333333333333336"/>
    <n v="8245.0450450450444"/>
  </r>
  <r>
    <n v="3"/>
    <x v="12"/>
    <n v="21"/>
    <n v="249"/>
    <x v="0"/>
    <s v="อ้อยตอ 3"/>
    <s v="อ้อยตอ"/>
    <n v="42.06"/>
    <d v="2561-12-25T00:00:00"/>
    <d v="2562-06-16T00:00:00"/>
    <n v="1.85"/>
    <n v="5.7666666666666666"/>
    <n v="1"/>
    <n v="2.6"/>
    <n v="58"/>
    <n v="56"/>
    <n v="9859.45945945946"/>
    <n v="0.7"/>
    <n v="2.9"/>
    <n v="40"/>
    <n v="45"/>
    <n v="7351.3513513513517"/>
    <n v="0.8"/>
    <n v="2.8"/>
    <n v="48"/>
    <n v="46"/>
    <n v="8129.72972972973"/>
    <n v="0.83333333333333337"/>
    <n v="2.7666666666666671"/>
    <n v="48.666666666666664"/>
    <n v="49"/>
    <n v="8446.8468468468473"/>
  </r>
  <r>
    <n v="3"/>
    <x v="11"/>
    <n v="38"/>
    <n v="402"/>
    <x v="0"/>
    <s v="อ้อยตอ 1"/>
    <s v="อ้อยตอ"/>
    <n v="21.56"/>
    <d v="2562-01-05T00:00:00"/>
    <d v="2562-06-16T00:00:00"/>
    <n v="1.85"/>
    <n v="5.4"/>
    <n v="0.25"/>
    <n v="2"/>
    <n v="40"/>
    <n v="42"/>
    <n v="7091.8918918918916"/>
    <n v="0.2"/>
    <n v="2.4"/>
    <n v="42"/>
    <n v="30"/>
    <n v="6227.0270270270266"/>
    <n v="0.26"/>
    <n v="1.6"/>
    <n v="31"/>
    <n v="34"/>
    <n v="5621.6216216216217"/>
    <n v="0.23666666666666666"/>
    <n v="2"/>
    <n v="37.666666666666664"/>
    <n v="35.333333333333336"/>
    <n v="6313.5135135135133"/>
  </r>
  <r>
    <n v="3"/>
    <x v="11"/>
    <n v="40"/>
    <s v="403/1"/>
    <x v="2"/>
    <s v="อ้อยตุลาคม"/>
    <s v="อ้อยปลายฝน"/>
    <n v="52.18"/>
    <d v="2561-11-04T00:00:00"/>
    <d v="2562-06-16T00:00:00"/>
    <n v="1.85"/>
    <n v="7.4666666666666668"/>
    <n v="0.34"/>
    <n v="2"/>
    <n v="23"/>
    <n v="32"/>
    <n v="4756.7567567567567"/>
    <n v="0.23"/>
    <n v="2.8"/>
    <n v="47"/>
    <n v="24"/>
    <n v="6140.5405405405409"/>
    <n v="0.35"/>
    <n v="2"/>
    <n v="40"/>
    <n v="37"/>
    <n v="6659.4594594594591"/>
    <n v="0.3066666666666667"/>
    <n v="2.2666666666666666"/>
    <n v="36.666666666666664"/>
    <n v="31"/>
    <n v="5852.2522522522522"/>
  </r>
  <r>
    <n v="3"/>
    <x v="11"/>
    <n v="41"/>
    <s v="403/2"/>
    <x v="2"/>
    <s v="อ้อยตุลาคม"/>
    <s v="อ้อยปลายฝน"/>
    <n v="14.63"/>
    <d v="2561-10-27T00:00:00"/>
    <d v="2562-06-16T00:00:00"/>
    <n v="1.85"/>
    <n v="7.7333333333333334"/>
    <n v="0.49"/>
    <n v="3"/>
    <n v="42"/>
    <n v="40"/>
    <n v="7091.8918918918916"/>
    <n v="0.52"/>
    <n v="2.7"/>
    <n v="22"/>
    <n v="28"/>
    <n v="4324.3243243243242"/>
    <n v="0.46"/>
    <n v="2.4"/>
    <n v="30"/>
    <n v="39"/>
    <n v="5967.5675675675675"/>
    <n v="0.49"/>
    <n v="2.6999999999999997"/>
    <n v="31.333333333333332"/>
    <n v="35.666666666666664"/>
    <n v="5794.5945945945941"/>
  </r>
  <r>
    <n v="3"/>
    <x v="11"/>
    <n v="42"/>
    <s v="403/4"/>
    <x v="2"/>
    <s v="อ้อยตุลาคม"/>
    <s v="อ้อยปลายฝน"/>
    <n v="65.91"/>
    <d v="2561-10-31T00:00:00"/>
    <d v="2562-06-16T00:00:00"/>
    <n v="1.85"/>
    <n v="7.6"/>
    <n v="0.6"/>
    <n v="2.7"/>
    <n v="49"/>
    <n v="45"/>
    <n v="8129.72972972973"/>
    <n v="0.32"/>
    <n v="2.2999999999999998"/>
    <n v="38"/>
    <n v="32"/>
    <n v="6054.0540540540542"/>
    <n v="0.3"/>
    <n v="2.9"/>
    <n v="41"/>
    <n v="49"/>
    <n v="7783.7837837837842"/>
    <n v="0.40666666666666668"/>
    <n v="2.6333333333333333"/>
    <n v="42.666666666666664"/>
    <n v="42"/>
    <n v="7322.5225225225222"/>
  </r>
  <r>
    <n v="3"/>
    <x v="11"/>
    <n v="44"/>
    <n v="407"/>
    <x v="2"/>
    <s v="อ้อยตุลาคม"/>
    <s v="อ้อยปลายฝน"/>
    <n v="55.56"/>
    <d v="2561-11-09T00:00:00"/>
    <d v="2562-06-16T00:00:00"/>
    <n v="1.85"/>
    <n v="7.3"/>
    <n v="0.37"/>
    <n v="2.6"/>
    <n v="35"/>
    <n v="46"/>
    <n v="7005.405405405405"/>
    <n v="0.48"/>
    <n v="3.2"/>
    <n v="44"/>
    <n v="48"/>
    <n v="7956.7567567567567"/>
    <n v="0.44"/>
    <n v="2.5"/>
    <n v="50"/>
    <n v="65"/>
    <n v="9945.9459459459467"/>
    <n v="0.43"/>
    <n v="2.7666666666666671"/>
    <n v="43"/>
    <n v="53"/>
    <n v="8302.7027027027016"/>
  </r>
  <r>
    <n v="3"/>
    <x v="11"/>
    <n v="45"/>
    <n v="408"/>
    <x v="2"/>
    <s v="อ้อยตุลาคม"/>
    <s v="อ้อยปลายฝน"/>
    <n v="49.16"/>
    <d v="2561-11-15T00:00:00"/>
    <d v="2562-06-16T00:00:00"/>
    <n v="1.85"/>
    <n v="7.1"/>
    <n v="0.2"/>
    <n v="2.4"/>
    <n v="28"/>
    <n v="19"/>
    <n v="4064.864864864865"/>
    <n v="0.46"/>
    <n v="2.2000000000000002"/>
    <n v="41"/>
    <n v="44"/>
    <n v="7351.3513513513517"/>
    <n v="0.5"/>
    <n v="3"/>
    <n v="52"/>
    <n v="52"/>
    <n v="8994.594594594595"/>
    <n v="0.38666666666666671"/>
    <n v="2.5333333333333332"/>
    <n v="40.333333333333336"/>
    <n v="38.333333333333336"/>
    <n v="6803.6036036036048"/>
  </r>
  <r>
    <n v="3"/>
    <x v="11"/>
    <n v="47"/>
    <n v="419"/>
    <x v="2"/>
    <s v="อ้อยตุลาคม"/>
    <s v="อ้อยปลายฝน"/>
    <n v="25.98"/>
    <d v="2561-10-27T00:00:00"/>
    <d v="2562-06-16T00:00:00"/>
    <n v="1.85"/>
    <n v="7.7333333333333334"/>
    <n v="0.23"/>
    <n v="2.7"/>
    <n v="36"/>
    <n v="10"/>
    <n v="3978.3783783783783"/>
    <n v="0.45"/>
    <n v="2.5"/>
    <n v="32"/>
    <n v="32"/>
    <n v="5535.135135135135"/>
    <n v="0.28000000000000003"/>
    <n v="2.7"/>
    <n v="20"/>
    <n v="36"/>
    <n v="4843.2432432432433"/>
    <n v="0.32"/>
    <n v="2.6333333333333333"/>
    <n v="29.333333333333332"/>
    <n v="26"/>
    <n v="4785.5855855855852"/>
  </r>
  <r>
    <n v="3"/>
    <x v="11"/>
    <n v="51"/>
    <n v="437"/>
    <x v="0"/>
    <s v="อ้อยตอ 1"/>
    <s v="อ้อยตอ"/>
    <n v="72.48"/>
    <d v="2561-12-21T00:00:00"/>
    <d v="2562-06-16T00:00:00"/>
    <n v="1.85"/>
    <n v="5.9"/>
    <n v="0.2"/>
    <n v="2.2000000000000002"/>
    <n v="46"/>
    <n v="22"/>
    <n v="5881.0810810810808"/>
    <n v="0.34"/>
    <n v="2.9"/>
    <n v="56"/>
    <n v="42"/>
    <n v="8475.6756756756749"/>
    <n v="0.42"/>
    <n v="2.9"/>
    <n v="41"/>
    <n v="45"/>
    <n v="7437.8378378378375"/>
    <n v="0.32"/>
    <n v="2.6666666666666665"/>
    <n v="47.666666666666664"/>
    <n v="36.333333333333336"/>
    <n v="7264.8648648648641"/>
  </r>
  <r>
    <n v="3"/>
    <x v="11"/>
    <n v="53"/>
    <n v="445"/>
    <x v="0"/>
    <s v="อ้อยตอ 1"/>
    <s v="อ้อยตอ"/>
    <n v="10.26"/>
    <d v="2561-11-04T00:00:00"/>
    <d v="2562-06-16T00:00:00"/>
    <n v="1.85"/>
    <n v="7.4666666666666668"/>
    <n v="0.4"/>
    <n v="2.4"/>
    <n v="29"/>
    <n v="27"/>
    <n v="4843.2432432432433"/>
    <n v="0.32"/>
    <n v="2.6"/>
    <n v="48"/>
    <n v="27"/>
    <n v="6486.4864864864867"/>
    <n v="0.23"/>
    <n v="2.2000000000000002"/>
    <n v="38"/>
    <n v="36"/>
    <n v="6400"/>
    <n v="0.31666666666666665"/>
    <n v="2.4"/>
    <n v="38.333333333333336"/>
    <n v="30"/>
    <n v="5909.9099099099103"/>
  </r>
  <r>
    <n v="3"/>
    <x v="11"/>
    <n v="55"/>
    <n v="121"/>
    <x v="2"/>
    <s v="อ้อยตุลาคม"/>
    <s v="อ้อยปลายฝน"/>
    <n v="23.4"/>
    <d v="2561-11-15T00:00:00"/>
    <d v="2562-06-16T00:00:00"/>
    <n v="1.85"/>
    <n v="7.1"/>
    <n v="0.35"/>
    <n v="2.8"/>
    <n v="35"/>
    <n v="33"/>
    <n v="5881.0810810810808"/>
    <n v="0.41"/>
    <n v="2.7"/>
    <n v="42"/>
    <n v="52"/>
    <n v="8129.72972972973"/>
    <n v="0.4"/>
    <n v="2.4"/>
    <n v="65"/>
    <n v="53"/>
    <n v="10205.405405405405"/>
    <n v="0.38666666666666671"/>
    <n v="2.6333333333333333"/>
    <n v="47.333333333333336"/>
    <n v="46"/>
    <n v="8072.072072072071"/>
  </r>
  <r>
    <n v="3"/>
    <x v="13"/>
    <n v="1"/>
    <n v="520"/>
    <x v="2"/>
    <s v="อ้อยตุลาคม"/>
    <s v="อ้อยปลายฝน"/>
    <n v="54.79"/>
    <d v="2561-11-28T00:00:00"/>
    <d v="2562-06-16T00:00:00"/>
    <n v="1.85"/>
    <n v="6.666666666666667"/>
    <n v="0.95"/>
    <n v="2.8"/>
    <n v="76"/>
    <n v="66"/>
    <n v="12281.081081081082"/>
    <n v="1.7"/>
    <n v="3"/>
    <n v="89"/>
    <n v="86"/>
    <n v="15135.135135135135"/>
    <n v="1.85"/>
    <n v="2.6"/>
    <n v="78"/>
    <n v="82"/>
    <n v="13837.837837837838"/>
    <n v="1.5"/>
    <n v="2.8000000000000003"/>
    <n v="81"/>
    <n v="78"/>
    <n v="13751.351351351352"/>
  </r>
  <r>
    <n v="3"/>
    <x v="13"/>
    <n v="2"/>
    <s v="520/1"/>
    <x v="2"/>
    <s v="อ้อยตุลาคม"/>
    <s v="อ้อยปลายฝน"/>
    <n v="39.93"/>
    <d v="2561-11-28T00:00:00"/>
    <d v="2562-06-16T00:00:00"/>
    <n v="1.85"/>
    <n v="6.666666666666667"/>
    <n v="1.43"/>
    <n v="2.5"/>
    <n v="85"/>
    <n v="92"/>
    <n v="15308.108108108108"/>
    <n v="1.45"/>
    <n v="2.9"/>
    <n v="68"/>
    <n v="64"/>
    <n v="11416.216216216217"/>
    <n v="1.4"/>
    <n v="2.7"/>
    <n v="86"/>
    <n v="80"/>
    <n v="14356.756756756757"/>
    <n v="1.4266666666666665"/>
    <n v="2.7000000000000006"/>
    <n v="79.666666666666671"/>
    <n v="78.666666666666671"/>
    <n v="13693.693693693693"/>
  </r>
  <r>
    <n v="3"/>
    <x v="13"/>
    <n v="3"/>
    <n v="526"/>
    <x v="0"/>
    <s v="อ้อยตอ 1"/>
    <s v="อ้อยตอ"/>
    <n v="8.86"/>
    <d v="2562-02-17T00:00:00"/>
    <d v="2562-06-16T00:00:00"/>
    <n v="1.85"/>
    <n v="3.9666666666666668"/>
    <n v="0.62"/>
    <n v="2.7"/>
    <n v="121"/>
    <n v="102"/>
    <n v="19286.486486486487"/>
    <n v="0.41"/>
    <n v="3"/>
    <n v="132"/>
    <n v="105"/>
    <n v="20497.297297297297"/>
    <n v="0.52"/>
    <n v="3"/>
    <n v="99"/>
    <n v="110"/>
    <n v="18075.675675675677"/>
    <n v="0.51666666666666672"/>
    <n v="2.9"/>
    <n v="117.33333333333333"/>
    <n v="105.66666666666667"/>
    <n v="19286.48648648649"/>
  </r>
  <r>
    <n v="3"/>
    <x v="13"/>
    <n v="4"/>
    <n v="527"/>
    <x v="0"/>
    <s v="อ้อยตอ 2"/>
    <s v="อ้อยตอ"/>
    <n v="29.92"/>
    <d v="2562-02-16T00:00:00"/>
    <d v="2562-06-16T00:00:00"/>
    <n v="1.85"/>
    <n v="4"/>
    <n v="0.75"/>
    <n v="2.9"/>
    <n v="155"/>
    <n v="130"/>
    <n v="24648.64864864865"/>
    <n v="0.54"/>
    <n v="3"/>
    <n v="108"/>
    <n v="125"/>
    <n v="20151.35135135135"/>
    <n v="0.88"/>
    <n v="3.2"/>
    <n v="79"/>
    <n v="110"/>
    <n v="16345.945945945947"/>
    <n v="0.72333333333333327"/>
    <n v="3.0333333333333337"/>
    <n v="114"/>
    <n v="121.66666666666667"/>
    <n v="20381.981981981982"/>
  </r>
  <r>
    <n v="3"/>
    <x v="13"/>
    <n v="5"/>
    <n v="433"/>
    <x v="0"/>
    <s v="อ้อยตอ 1"/>
    <s v="อ้อยตอ"/>
    <n v="73.040000000000006"/>
    <d v="2562-01-23T00:00:00"/>
    <d v="2562-06-16T00:00:00"/>
    <n v="1.85"/>
    <n v="4.8"/>
    <n v="0.2"/>
    <n v="2"/>
    <n v="51"/>
    <n v="48"/>
    <n v="8562.1621621621616"/>
    <n v="0.22"/>
    <n v="2"/>
    <n v="43"/>
    <n v="46"/>
    <n v="7697.2972972972975"/>
    <n v="0.2"/>
    <n v="2"/>
    <n v="46"/>
    <n v="42"/>
    <n v="7610.8108108108108"/>
    <n v="0.20666666666666669"/>
    <n v="2"/>
    <n v="46.666666666666664"/>
    <n v="45.333333333333336"/>
    <n v="7956.7567567567567"/>
  </r>
  <r>
    <n v="3"/>
    <x v="14"/>
    <n v="1"/>
    <n v="151"/>
    <x v="0"/>
    <s v="อ้อยตอ 3"/>
    <s v="อ้อยตอ"/>
    <n v="25.36"/>
    <d v="2561-12-17T00:00:00"/>
    <d v="2562-06-16T00:00:00"/>
    <n v="1.65"/>
    <n v="6.0333333333333332"/>
    <n v="0.6"/>
    <n v="3.1"/>
    <n v="28"/>
    <n v="29"/>
    <n v="5527.272727272727"/>
    <n v="0.5"/>
    <n v="3.1"/>
    <n v="39"/>
    <n v="40"/>
    <n v="7660.606060606061"/>
    <n v="0.7"/>
    <n v="2.9"/>
    <n v="31"/>
    <n v="32"/>
    <n v="6109.090909090909"/>
    <n v="0.6"/>
    <n v="3.0333333333333332"/>
    <n v="32.666666666666664"/>
    <n v="33.666666666666664"/>
    <n v="6432.3232323232323"/>
  </r>
  <r>
    <n v="3"/>
    <x v="14"/>
    <n v="2"/>
    <n v="152"/>
    <x v="0"/>
    <s v="อ้อยตอ 1"/>
    <s v="อ้อยตอ"/>
    <n v="33.14"/>
    <d v="2561-12-15T00:00:00"/>
    <d v="2562-06-16T00:00:00"/>
    <n v="1.85"/>
    <n v="6.1"/>
    <n v="0.6"/>
    <n v="3.2"/>
    <n v="22"/>
    <n v="25"/>
    <n v="4064.864864864865"/>
    <n v="0.5"/>
    <n v="3.3"/>
    <n v="19"/>
    <n v="19"/>
    <n v="3286.4864864864867"/>
    <n v="0.6"/>
    <n v="3.3"/>
    <n v="13"/>
    <n v="19"/>
    <n v="2767.5675675675675"/>
    <n v="0.56666666666666676"/>
    <n v="3.2666666666666671"/>
    <n v="18"/>
    <n v="21"/>
    <n v="3372.9729729729734"/>
  </r>
  <r>
    <n v="3"/>
    <x v="14"/>
    <n v="4"/>
    <n v="155"/>
    <x v="0"/>
    <s v="อ้อยตอ 1"/>
    <s v="อ้อยตอ"/>
    <n v="32.19"/>
    <d v="2561-11-20T00:00:00"/>
    <d v="2562-06-16T00:00:00"/>
    <n v="1.85"/>
    <n v="6.9333333333333336"/>
    <n v="0.3"/>
    <n v="2.6"/>
    <n v="22"/>
    <n v="25"/>
    <n v="4064.864864864865"/>
    <n v="0.4"/>
    <n v="2.5"/>
    <n v="19"/>
    <n v="19"/>
    <n v="3286.4864864864867"/>
    <n v="0.6"/>
    <n v="2.7"/>
    <n v="13"/>
    <n v="19"/>
    <n v="2767.5675675675675"/>
    <n v="0.43333333333333329"/>
    <n v="2.6"/>
    <n v="18"/>
    <n v="21"/>
    <n v="3372.9729729729734"/>
  </r>
  <r>
    <n v="3"/>
    <x v="14"/>
    <n v="5"/>
    <n v="156"/>
    <x v="0"/>
    <s v="อ้อยตอ 3"/>
    <s v="อ้อยตอ"/>
    <n v="15.62"/>
    <d v="2561-12-17T00:00:00"/>
    <d v="2562-06-16T00:00:00"/>
    <n v="1.65"/>
    <n v="6.0333333333333332"/>
    <n v="0.6"/>
    <n v="3.1"/>
    <n v="28"/>
    <n v="29"/>
    <n v="5527.272727272727"/>
    <n v="0.6"/>
    <n v="3.4"/>
    <n v="30"/>
    <n v="24"/>
    <n v="5236.363636363636"/>
    <n v="0.5"/>
    <n v="3.2"/>
    <n v="26"/>
    <n v="27"/>
    <n v="5139.393939393939"/>
    <n v="0.56666666666666665"/>
    <n v="3.2333333333333329"/>
    <n v="28"/>
    <n v="26.666666666666668"/>
    <n v="5301.0101010101016"/>
  </r>
  <r>
    <n v="3"/>
    <x v="14"/>
    <n v="7"/>
    <n v="806803"/>
    <x v="0"/>
    <s v="อ้อยตอ 2"/>
    <s v="อ้อยตอ"/>
    <n v="9.6999999999999993"/>
    <d v="2562-01-13T00:00:00"/>
    <d v="2562-06-16T00:00:00"/>
    <n v="1.65"/>
    <n v="5.1333333333333337"/>
    <n v="0.4"/>
    <n v="2.8"/>
    <n v="34"/>
    <n v="33"/>
    <n v="6496.969696969697"/>
    <n v="0.3"/>
    <n v="2.8"/>
    <n v="20"/>
    <n v="24"/>
    <n v="4266.666666666667"/>
    <n v="0.4"/>
    <n v="3.3"/>
    <n v="21"/>
    <n v="25"/>
    <n v="4460.606060606061"/>
    <n v="0.3666666666666667"/>
    <n v="2.9666666666666663"/>
    <n v="25"/>
    <n v="27.333333333333332"/>
    <n v="5074.7474747474744"/>
  </r>
  <r>
    <n v="3"/>
    <x v="14"/>
    <n v="8"/>
    <n v="806804"/>
    <x v="0"/>
    <s v="อ้อยตอ 2"/>
    <s v="อ้อยตอ"/>
    <n v="15.38"/>
    <d v="2562-01-15T00:00:00"/>
    <d v="2562-06-16T00:00:00"/>
    <n v="1.65"/>
    <n v="5.0666666666666664"/>
    <n v="0.6"/>
    <n v="3.4"/>
    <n v="27"/>
    <n v="22"/>
    <n v="4751.515151515152"/>
    <n v="0.5"/>
    <n v="2.9"/>
    <n v="17"/>
    <n v="14"/>
    <n v="3006.060606060606"/>
    <n v="0.3"/>
    <n v="3"/>
    <n v="23"/>
    <n v="20"/>
    <n v="4169.69696969697"/>
    <n v="0.46666666666666673"/>
    <n v="3.1"/>
    <n v="22.333333333333332"/>
    <n v="18.666666666666668"/>
    <n v="3975.757575757576"/>
  </r>
  <r>
    <n v="3"/>
    <x v="14"/>
    <n v="9"/>
    <n v="806805"/>
    <x v="0"/>
    <s v="อ้อยตอ 2"/>
    <s v="อ้อยตอ"/>
    <n v="26.63"/>
    <d v="2562-01-15T00:00:00"/>
    <d v="2562-06-16T00:00:00"/>
    <n v="1.85"/>
    <n v="5.0666666666666664"/>
    <n v="0.4"/>
    <n v="3.5"/>
    <n v="28"/>
    <n v="29"/>
    <n v="4929.72972972973"/>
    <n v="0.4"/>
    <n v="3.1"/>
    <n v="25"/>
    <n v="38"/>
    <n v="5448.6486486486483"/>
    <n v="0.3"/>
    <n v="2.8"/>
    <n v="22"/>
    <n v="25"/>
    <n v="4064.864864864865"/>
    <n v="0.3666666666666667"/>
    <n v="3.1333333333333329"/>
    <n v="25"/>
    <n v="30.666666666666668"/>
    <n v="4814.4144144144148"/>
  </r>
  <r>
    <n v="3"/>
    <x v="14"/>
    <n v="10"/>
    <n v="806813"/>
    <x v="0"/>
    <s v="อ้อยตอ 1"/>
    <s v="อ้อยตอ"/>
    <n v="15.93"/>
    <d v="2562-01-12T00:00:00"/>
    <d v="2562-06-16T00:00:00"/>
    <n v="1.85"/>
    <n v="5.166666666666667"/>
    <n v="0.4"/>
    <n v="2.8"/>
    <n v="47"/>
    <n v="27"/>
    <n v="6400"/>
    <n v="0.3"/>
    <n v="2.8"/>
    <n v="44"/>
    <n v="29"/>
    <n v="6313.5135135135133"/>
    <n v="0.3"/>
    <n v="2.9"/>
    <n v="41"/>
    <n v="14"/>
    <n v="4756.7567567567567"/>
    <n v="0.33333333333333331"/>
    <n v="2.8333333333333335"/>
    <n v="44"/>
    <n v="23.333333333333332"/>
    <n v="5823.4234234234236"/>
  </r>
  <r>
    <n v="3"/>
    <x v="14"/>
    <n v="11"/>
    <n v="806814"/>
    <x v="0"/>
    <s v="อ้อยตอ 2"/>
    <s v="อ้อยตอ"/>
    <n v="19.23"/>
    <d v="2562-01-13T00:00:00"/>
    <d v="2562-06-16T00:00:00"/>
    <n v="1.85"/>
    <n v="5.1333333333333337"/>
    <n v="0.4"/>
    <n v="3"/>
    <n v="22"/>
    <n v="45"/>
    <n v="5794.594594594595"/>
    <n v="0.3"/>
    <n v="3.1"/>
    <n v="31"/>
    <n v="49"/>
    <n v="6918.9189189189192"/>
    <n v="0.4"/>
    <n v="2.9"/>
    <n v="16"/>
    <n v="46"/>
    <n v="5362.1621621621625"/>
    <n v="0.3666666666666667"/>
    <n v="3"/>
    <n v="23"/>
    <n v="46.666666666666664"/>
    <n v="6025.2252252252256"/>
  </r>
  <r>
    <n v="3"/>
    <x v="14"/>
    <n v="12"/>
    <n v="806815"/>
    <x v="0"/>
    <s v="อ้อยตอ 3"/>
    <s v="อ้อยตอ"/>
    <n v="23.12"/>
    <d v="2561-12-28T00:00:00"/>
    <d v="2562-06-16T00:00:00"/>
    <n v="1.85"/>
    <n v="5.666666666666667"/>
    <n v="0.4"/>
    <n v="2.4"/>
    <n v="16"/>
    <n v="33"/>
    <n v="4237.8378378378375"/>
    <n v="0.3"/>
    <n v="3.1"/>
    <n v="65"/>
    <n v="26"/>
    <n v="7870.27027027027"/>
    <n v="0.3"/>
    <n v="3.3"/>
    <n v="32"/>
    <n v="27"/>
    <n v="5102.7027027027025"/>
    <n v="0.33333333333333331"/>
    <n v="2.9333333333333336"/>
    <n v="37.666666666666664"/>
    <n v="28.666666666666668"/>
    <n v="5736.9369369369369"/>
  </r>
  <r>
    <n v="3"/>
    <x v="14"/>
    <n v="13"/>
    <n v="806816"/>
    <x v="0"/>
    <s v="อ้อยตอ 2"/>
    <s v="อ้อยตอ"/>
    <n v="25.97"/>
    <d v="2562-01-04T00:00:00"/>
    <d v="2562-06-16T00:00:00"/>
    <n v="1.85"/>
    <n v="5.4333333333333336"/>
    <n v="0.5"/>
    <n v="2.8"/>
    <n v="61"/>
    <n v="40"/>
    <n v="8735.135135135135"/>
    <n v="0.6"/>
    <n v="3.4"/>
    <n v="46"/>
    <n v="30"/>
    <n v="6572.9729729729734"/>
    <n v="0.4"/>
    <n v="3.7"/>
    <n v="50"/>
    <n v="12"/>
    <n v="5362.1621621621625"/>
    <n v="0.5"/>
    <n v="3.2999999999999994"/>
    <n v="52.333333333333336"/>
    <n v="27.333333333333332"/>
    <n v="6890.0900900900897"/>
  </r>
  <r>
    <n v="3"/>
    <x v="14"/>
    <n v="14"/>
    <n v="806817"/>
    <x v="2"/>
    <s v="อ้อยตุลาคม"/>
    <s v="อ้อยปลายฝน"/>
    <n v="31.45"/>
    <d v="2561-11-21T00:00:00"/>
    <d v="2562-06-16T00:00:00"/>
    <n v="1.85"/>
    <n v="6.9"/>
    <n v="0.9"/>
    <n v="4.0999999999999996"/>
    <n v="43"/>
    <n v="25"/>
    <n v="5881.0810810810808"/>
    <n v="1"/>
    <n v="3.8"/>
    <n v="25"/>
    <n v="23"/>
    <n v="4151.3513513513517"/>
    <n v="0.6"/>
    <n v="3.4"/>
    <n v="27"/>
    <n v="15"/>
    <n v="3632.4324324324325"/>
    <n v="0.83333333333333337"/>
    <n v="3.7666666666666662"/>
    <n v="31.666666666666668"/>
    <n v="21"/>
    <n v="4554.9549549549556"/>
  </r>
  <r>
    <n v="3"/>
    <x v="14"/>
    <n v="15"/>
    <n v="806818"/>
    <x v="2"/>
    <s v="อ้อยตุลาคม"/>
    <s v="อ้อยปลายฝน"/>
    <n v="13.43"/>
    <d v="2561-11-11T00:00:00"/>
    <d v="2562-06-16T00:00:00"/>
    <n v="1.85"/>
    <n v="7.2333333333333334"/>
    <n v="0.6"/>
    <n v="3.4"/>
    <n v="28"/>
    <n v="16"/>
    <n v="3805.4054054054054"/>
    <n v="0.5"/>
    <n v="3.6"/>
    <n v="27"/>
    <n v="18"/>
    <n v="3891.8918918918921"/>
    <n v="0.3"/>
    <n v="3.2"/>
    <n v="5"/>
    <n v="49"/>
    <n v="4670.27027027027"/>
    <n v="0.46666666666666673"/>
    <n v="3.4"/>
    <n v="20"/>
    <n v="27.666666666666668"/>
    <n v="4122.5225225225222"/>
  </r>
  <r>
    <n v="3"/>
    <x v="14"/>
    <n v="16"/>
    <n v="806819"/>
    <x v="0"/>
    <s v="อ้อยตอ 4"/>
    <s v="อ้อยตอ"/>
    <n v="9.36"/>
    <d v="2562-01-04T00:00:00"/>
    <d v="2562-06-16T00:00:00"/>
    <n v="1.65"/>
    <n v="5.4333333333333336"/>
    <n v="0.4"/>
    <n v="3.2"/>
    <n v="18"/>
    <n v="6"/>
    <n v="2327.2727272727275"/>
    <n v="0.4"/>
    <n v="3.4"/>
    <n v="36"/>
    <n v="6"/>
    <n v="4072.7272727272725"/>
    <n v="0.3"/>
    <n v="3.2"/>
    <n v="42"/>
    <n v="39"/>
    <n v="7854.545454545455"/>
    <n v="0.3666666666666667"/>
    <n v="3.2666666666666671"/>
    <n v="32"/>
    <n v="17"/>
    <n v="4751.515151515152"/>
  </r>
  <r>
    <n v="3"/>
    <x v="14"/>
    <n v="17"/>
    <n v="806820"/>
    <x v="0"/>
    <s v="อ้อยตอ 4"/>
    <s v="อ้อยตอ"/>
    <n v="31.77"/>
    <d v="2562-01-05T00:00:00"/>
    <d v="2562-06-16T00:00:00"/>
    <n v="1.65"/>
    <n v="5.4"/>
    <n v="0.5"/>
    <n v="3.5"/>
    <n v="24"/>
    <n v="33"/>
    <n v="5527.272727272727"/>
    <n v="0.7"/>
    <n v="3.2"/>
    <n v="10"/>
    <n v="12"/>
    <n v="2133.3333333333335"/>
    <n v="0.4"/>
    <n v="3.4"/>
    <n v="52"/>
    <n v="30"/>
    <n v="7951.515151515152"/>
    <n v="0.53333333333333333"/>
    <n v="3.3666666666666667"/>
    <n v="28.666666666666668"/>
    <n v="25"/>
    <n v="5204.0404040404037"/>
  </r>
  <r>
    <n v="3"/>
    <x v="14"/>
    <n v="18"/>
    <n v="806821"/>
    <x v="0"/>
    <s v="อ้อยตอ 4"/>
    <s v="อ้อยตอ"/>
    <n v="25.86"/>
    <d v="2562-01-06T00:00:00"/>
    <d v="2562-06-16T00:00:00"/>
    <n v="1.65"/>
    <n v="5.3666666666666663"/>
    <n v="0.4"/>
    <n v="3.2"/>
    <n v="55"/>
    <n v="10"/>
    <n v="6303.030303030303"/>
    <n v="0.5"/>
    <n v="3.8"/>
    <n v="13"/>
    <n v="32"/>
    <n v="4363.636363636364"/>
    <n v="0.5"/>
    <n v="3.4"/>
    <n v="21"/>
    <n v="26"/>
    <n v="4557.575757575758"/>
    <n v="0.46666666666666662"/>
    <n v="3.4666666666666668"/>
    <n v="29.666666666666668"/>
    <n v="22.666666666666668"/>
    <n v="5074.7474747474753"/>
  </r>
  <r>
    <n v="3"/>
    <x v="14"/>
    <n v="19"/>
    <n v="806822"/>
    <x v="2"/>
    <s v="อ้อยตุลาคม"/>
    <s v="อ้อยปลายฝน"/>
    <n v="17.13"/>
    <d v="2561-11-19T00:00:00"/>
    <d v="2562-06-16T00:00:00"/>
    <n v="1.85"/>
    <n v="6.9666666666666668"/>
    <n v="0.9"/>
    <n v="3.9"/>
    <n v="41"/>
    <n v="28"/>
    <n v="5967.5675675675675"/>
    <n v="0.8"/>
    <n v="3.9"/>
    <n v="24"/>
    <n v="28"/>
    <n v="4497.2972972972975"/>
    <n v="0.7"/>
    <n v="3.3"/>
    <n v="29"/>
    <n v="33"/>
    <n v="5362.1621621621625"/>
    <n v="0.80000000000000016"/>
    <n v="3.6999999999999997"/>
    <n v="31.333333333333332"/>
    <n v="29.666666666666668"/>
    <n v="5275.6756756756758"/>
  </r>
  <r>
    <n v="3"/>
    <x v="14"/>
    <n v="20"/>
    <n v="806825"/>
    <x v="0"/>
    <s v="อ้อยตอ 3"/>
    <s v="อ้อยตอ"/>
    <n v="30.05"/>
    <d v="2562-01-03T00:00:00"/>
    <d v="2562-06-16T00:00:00"/>
    <n v="1.85"/>
    <n v="5.4666666666666668"/>
    <n v="0.4"/>
    <n v="3.2"/>
    <n v="51"/>
    <n v="44"/>
    <n v="8216.2162162162167"/>
    <n v="0.2"/>
    <n v="2.9"/>
    <n v="22"/>
    <n v="46"/>
    <n v="5881.0810810810808"/>
    <n v="0.2"/>
    <n v="2.7"/>
    <n v="25"/>
    <n v="20"/>
    <n v="3891.8918918918921"/>
    <n v="0.26666666666666666"/>
    <n v="2.9333333333333336"/>
    <n v="32.666666666666664"/>
    <n v="36.666666666666664"/>
    <n v="5996.396396396397"/>
  </r>
  <r>
    <n v="3"/>
    <x v="14"/>
    <n v="21"/>
    <n v="806828"/>
    <x v="0"/>
    <s v="อ้อยตอ 3"/>
    <s v="อ้อยตอ"/>
    <n v="24.61"/>
    <d v="2562-01-10T00:00:00"/>
    <d v="2562-06-16T00:00:00"/>
    <n v="1.65"/>
    <n v="5.2333333333333334"/>
    <n v="0.5"/>
    <n v="3.1"/>
    <n v="25"/>
    <n v="25"/>
    <n v="4848.484848484848"/>
    <n v="0.6"/>
    <n v="2.8"/>
    <n v="16"/>
    <n v="18"/>
    <n v="3296.969696969697"/>
    <n v="0.6"/>
    <n v="2.4"/>
    <n v="10"/>
    <n v="15"/>
    <n v="2424.242424242424"/>
    <n v="0.56666666666666676"/>
    <n v="2.7666666666666671"/>
    <n v="17"/>
    <n v="19.333333333333332"/>
    <n v="3523.2323232323229"/>
  </r>
  <r>
    <n v="3"/>
    <x v="14"/>
    <n v="22"/>
    <n v="806829"/>
    <x v="0"/>
    <s v="อ้อยตอ 4"/>
    <s v="อ้อยตอ"/>
    <n v="20.440000000000001"/>
    <d v="2562-01-11T00:00:00"/>
    <d v="2562-06-16T00:00:00"/>
    <n v="1.65"/>
    <n v="5.2"/>
    <n v="0.2"/>
    <n v="3.6"/>
    <n v="20"/>
    <n v="22"/>
    <n v="4072.7272727272725"/>
    <n v="0.3"/>
    <n v="3.3"/>
    <n v="6"/>
    <n v="7"/>
    <n v="1260.6060606060605"/>
    <n v="0.3"/>
    <n v="3.1"/>
    <n v="19"/>
    <n v="26"/>
    <n v="4363.636363636364"/>
    <n v="0.26666666666666666"/>
    <n v="3.3333333333333335"/>
    <n v="15"/>
    <n v="18.333333333333332"/>
    <n v="3232.3232323232319"/>
  </r>
  <r>
    <n v="3"/>
    <x v="14"/>
    <n v="23"/>
    <n v="806832"/>
    <x v="0"/>
    <s v="อ้อยตอ 2"/>
    <s v="อ้อยตอ"/>
    <n v="27.35"/>
    <d v="2562-01-07T00:00:00"/>
    <d v="2562-06-16T00:00:00"/>
    <n v="1.85"/>
    <n v="5.333333333333333"/>
    <n v="0.5"/>
    <n v="2.9"/>
    <n v="32"/>
    <n v="50"/>
    <n v="7091.8918918918916"/>
    <n v="0.6"/>
    <n v="3.8"/>
    <n v="46"/>
    <n v="47"/>
    <n v="8043.2432432432433"/>
    <n v="0.6"/>
    <n v="3.4"/>
    <n v="33"/>
    <n v="35"/>
    <n v="5881.0810810810808"/>
    <n v="0.56666666666666676"/>
    <n v="3.3666666666666667"/>
    <n v="37"/>
    <n v="44"/>
    <n v="7005.4054054054059"/>
  </r>
  <r>
    <n v="3"/>
    <x v="14"/>
    <n v="24"/>
    <n v="806840"/>
    <x v="2"/>
    <s v="อ้อยตุลาคม"/>
    <s v="อ้อยปลายฝน"/>
    <n v="36.86"/>
    <d v="2561-11-15T00:00:00"/>
    <d v="2562-06-16T00:00:00"/>
    <n v="1.85"/>
    <n v="7.1"/>
    <n v="0.7"/>
    <n v="3.7"/>
    <n v="30"/>
    <n v="23"/>
    <n v="4583.7837837837842"/>
    <n v="0.7"/>
    <n v="3.2"/>
    <n v="18"/>
    <n v="33"/>
    <n v="4410.8108108108108"/>
    <n v="0.6"/>
    <n v="3.9"/>
    <n v="24"/>
    <n v="28"/>
    <n v="4497.2972972972975"/>
    <n v="0.66666666666666663"/>
    <n v="3.6"/>
    <n v="24"/>
    <n v="28"/>
    <n v="4497.2972972972975"/>
  </r>
  <r>
    <n v="3"/>
    <x v="14"/>
    <n v="25"/>
    <n v="806843"/>
    <x v="0"/>
    <s v="อ้อยตอ 3"/>
    <s v="อ้อยตอ"/>
    <n v="8.9499999999999993"/>
    <d v="2561-12-24T00:00:00"/>
    <d v="2562-06-16T00:00:00"/>
    <n v="1.65"/>
    <n v="5.8"/>
    <n v="0.5"/>
    <n v="2.9"/>
    <n v="21"/>
    <n v="22"/>
    <n v="4169.69696969697"/>
    <n v="0.4"/>
    <n v="3"/>
    <n v="30"/>
    <n v="32"/>
    <n v="6012.121212121212"/>
    <n v="0.4"/>
    <n v="3.3"/>
    <n v="25"/>
    <n v="31"/>
    <n v="5430.30303030303"/>
    <n v="0.43333333333333335"/>
    <n v="3.0666666666666664"/>
    <n v="25.333333333333332"/>
    <n v="28.333333333333332"/>
    <n v="5204.0404040404037"/>
  </r>
  <r>
    <n v="3"/>
    <x v="14"/>
    <n v="26"/>
    <n v="806846"/>
    <x v="0"/>
    <s v="อ้อยตอ 4"/>
    <s v="อ้อยตอ"/>
    <n v="26.48"/>
    <d v="2561-12-24T00:00:00"/>
    <d v="2562-06-16T00:00:00"/>
    <n v="1.65"/>
    <n v="5.8"/>
    <n v="0.9"/>
    <n v="3"/>
    <n v="8"/>
    <n v="5"/>
    <n v="1260.6060606060605"/>
    <n v="0.5"/>
    <n v="2.5"/>
    <n v="24"/>
    <n v="25"/>
    <n v="4751.515151515152"/>
    <n v="0.6"/>
    <n v="3.7"/>
    <n v="19"/>
    <n v="18"/>
    <n v="3587.878787878788"/>
    <n v="0.66666666666666663"/>
    <n v="3.0666666666666664"/>
    <n v="17"/>
    <n v="16"/>
    <n v="3200"/>
  </r>
  <r>
    <n v="3"/>
    <x v="14"/>
    <n v="27"/>
    <n v="806847"/>
    <x v="0"/>
    <s v="อ้อยตอ 4"/>
    <s v="อ้อยตอ"/>
    <n v="16"/>
    <d v="2561-12-24T00:00:00"/>
    <d v="2562-06-16T00:00:00"/>
    <n v="1.65"/>
    <n v="5.8"/>
    <n v="0.3"/>
    <n v="3.8"/>
    <n v="27"/>
    <n v="25"/>
    <n v="5042.424242424242"/>
    <n v="0.7"/>
    <n v="2.9"/>
    <n v="30"/>
    <n v="31"/>
    <n v="5915.151515151515"/>
    <n v="0.4"/>
    <n v="3"/>
    <n v="37"/>
    <n v="38"/>
    <n v="7272.727272727273"/>
    <n v="0.46666666666666662"/>
    <n v="3.2333333333333329"/>
    <n v="31.333333333333332"/>
    <n v="31.333333333333332"/>
    <n v="6076.7676767676758"/>
  </r>
  <r>
    <n v="3"/>
    <x v="14"/>
    <n v="28"/>
    <n v="806848"/>
    <x v="0"/>
    <s v="อ้อยตอ 1"/>
    <s v="อ้อยตอ"/>
    <n v="22.36"/>
    <d v="2561-12-26T00:00:00"/>
    <d v="2562-06-16T00:00:00"/>
    <n v="1.85"/>
    <n v="5.7333333333333334"/>
    <n v="0.6"/>
    <n v="3.9"/>
    <n v="23"/>
    <n v="25"/>
    <n v="4151.3513513513517"/>
    <n v="0.5"/>
    <n v="3.7"/>
    <n v="41"/>
    <n v="31"/>
    <n v="6227.0270270270266"/>
    <n v="0.6"/>
    <n v="2.2999999999999998"/>
    <n v="30"/>
    <n v="30"/>
    <n v="5189.1891891891892"/>
    <n v="0.56666666666666676"/>
    <n v="3.2999999999999994"/>
    <n v="31.333333333333332"/>
    <n v="28.666666666666668"/>
    <n v="5189.1891891891892"/>
  </r>
  <r>
    <n v="3"/>
    <x v="14"/>
    <n v="29"/>
    <n v="806850"/>
    <x v="0"/>
    <s v="อ้อยตอ 1"/>
    <s v="อ้อยตอ"/>
    <n v="21.53"/>
    <d v="2561-12-27T00:00:00"/>
    <d v="2562-06-16T00:00:00"/>
    <n v="1.85"/>
    <n v="5.7"/>
    <n v="0.7"/>
    <n v="3.1"/>
    <n v="23"/>
    <n v="18"/>
    <n v="3545.9459459459458"/>
    <n v="0.7"/>
    <n v="2.9"/>
    <n v="22"/>
    <n v="15"/>
    <n v="3200"/>
    <n v="0.4"/>
    <n v="3.2"/>
    <n v="28"/>
    <n v="29"/>
    <n v="4929.72972972973"/>
    <n v="0.6"/>
    <n v="3.0666666666666664"/>
    <n v="24.333333333333332"/>
    <n v="20.666666666666668"/>
    <n v="3891.8918918918921"/>
  </r>
  <r>
    <n v="3"/>
    <x v="15"/>
    <n v="44"/>
    <n v="811253"/>
    <x v="2"/>
    <s v="อ้อยตุลาคม"/>
    <s v="อ้อยปลายฝน"/>
    <n v="45.47"/>
    <d v="2561-11-30T00:00:00"/>
    <d v="2562-06-16T00:00:00"/>
    <n v="1.85"/>
    <n v="6.6"/>
    <n v="0.8"/>
    <n v="3.1"/>
    <n v="35"/>
    <n v="37"/>
    <n v="6227.0270270270266"/>
    <n v="0.8"/>
    <n v="3.3"/>
    <n v="48"/>
    <n v="43"/>
    <n v="7870.27027027027"/>
    <n v="0.6"/>
    <n v="2.9"/>
    <n v="34"/>
    <n v="36"/>
    <n v="6054.0540540540542"/>
    <n v="0.73333333333333339"/>
    <n v="3.1"/>
    <n v="39"/>
    <n v="38.666666666666664"/>
    <n v="6717.1171171171163"/>
  </r>
  <r>
    <n v="4"/>
    <x v="16"/>
    <n v="1"/>
    <n v="805704"/>
    <x v="0"/>
    <s v="อ้อยตอ 1"/>
    <s v="อ้อยตอ"/>
    <n v="48.09"/>
    <d v="2561-12-15T00:00:00"/>
    <d v="2562-06-16T00:00:00"/>
    <n v="1.85"/>
    <n v="6.1"/>
    <n v="1.5"/>
    <n v="2.9"/>
    <n v="106"/>
    <n v="98"/>
    <n v="17643.243243243243"/>
    <n v="1.3"/>
    <n v="2.8"/>
    <n v="100"/>
    <n v="110"/>
    <n v="18162.162162162163"/>
    <n v="1.4"/>
    <n v="2.8"/>
    <n v="98"/>
    <n v="112"/>
    <n v="18162.162162162163"/>
    <n v="1.3999999999999997"/>
    <n v="2.8333333333333335"/>
    <n v="101.33333333333333"/>
    <n v="106.66666666666667"/>
    <n v="17989.18918918919"/>
  </r>
  <r>
    <n v="4"/>
    <x v="16"/>
    <n v="2"/>
    <n v="805709"/>
    <x v="2"/>
    <s v="อ้อยตุลาคม"/>
    <s v="อ้อยปลายฝน"/>
    <n v="11.36"/>
    <d v="2561-10-18T00:00:00"/>
    <d v="2562-06-16T00:00:00"/>
    <n v="1.85"/>
    <n v="8.0333333333333332"/>
    <n v="1.9"/>
    <n v="2.9"/>
    <n v="73"/>
    <n v="96"/>
    <n v="14616.216216216217"/>
    <n v="2"/>
    <n v="2.8"/>
    <n v="70"/>
    <n v="100"/>
    <n v="14702.702702702703"/>
    <n v="1.8"/>
    <n v="2.9"/>
    <n v="95"/>
    <n v="86"/>
    <n v="15654.054054054053"/>
    <n v="1.9000000000000001"/>
    <n v="2.8666666666666667"/>
    <n v="79.333333333333329"/>
    <n v="94"/>
    <n v="14990.990990990991"/>
  </r>
  <r>
    <n v="4"/>
    <x v="16"/>
    <n v="3"/>
    <n v="805712"/>
    <x v="2"/>
    <s v="อ้อยตุลาคม"/>
    <s v="อ้อยปลายฝน"/>
    <n v="6.86"/>
    <d v="2561-10-18T00:00:00"/>
    <d v="2562-06-16T00:00:00"/>
    <n v="1.85"/>
    <n v="8.0333333333333332"/>
    <n v="1.9"/>
    <n v="2.8"/>
    <n v="83"/>
    <n v="99"/>
    <n v="15740.54054054054"/>
    <n v="2"/>
    <n v="2.9"/>
    <n v="89"/>
    <n v="92"/>
    <n v="15654.054054054053"/>
    <n v="1.9"/>
    <n v="2.8"/>
    <n v="100"/>
    <n v="79"/>
    <n v="15481.081081081082"/>
    <n v="1.9333333333333333"/>
    <n v="2.8333333333333335"/>
    <n v="90.666666666666671"/>
    <n v="90"/>
    <n v="15625.225225225224"/>
  </r>
  <r>
    <n v="4"/>
    <x v="16"/>
    <n v="4"/>
    <n v="805721"/>
    <x v="0"/>
    <s v="อ้อยตอ 1"/>
    <s v="อ้อยตอ"/>
    <n v="9.44"/>
    <d v="2561-12-22T00:00:00"/>
    <d v="2562-06-16T00:00:00"/>
    <n v="1.85"/>
    <n v="5.8666666666666663"/>
    <n v="1.1000000000000001"/>
    <n v="2.9"/>
    <n v="72"/>
    <n v="81"/>
    <n v="13232.432432432432"/>
    <n v="1"/>
    <n v="2.8"/>
    <n v="69"/>
    <n v="81"/>
    <n v="12972.972972972973"/>
    <n v="1"/>
    <n v="2.8"/>
    <n v="80"/>
    <n v="75"/>
    <n v="13405.405405405405"/>
    <n v="1.0333333333333334"/>
    <n v="2.8333333333333335"/>
    <n v="73.666666666666671"/>
    <n v="79"/>
    <n v="13203.603603603604"/>
  </r>
  <r>
    <n v="4"/>
    <x v="16"/>
    <n v="5"/>
    <n v="805722"/>
    <x v="0"/>
    <s v="อ้อยตอ 1"/>
    <s v="อ้อยตอ"/>
    <n v="25"/>
    <d v="2561-12-25T00:00:00"/>
    <d v="2562-06-16T00:00:00"/>
    <n v="1.85"/>
    <n v="5.7666666666666666"/>
    <n v="1"/>
    <n v="2.9"/>
    <n v="80"/>
    <n v="79"/>
    <n v="13751.351351351352"/>
    <n v="0.9"/>
    <n v="2.8"/>
    <n v="72"/>
    <n v="83"/>
    <n v="13405.405405405405"/>
    <n v="1.1000000000000001"/>
    <n v="2.9"/>
    <n v="80"/>
    <n v="79"/>
    <n v="13751.351351351352"/>
    <n v="1"/>
    <n v="2.8666666666666667"/>
    <n v="77.333333333333329"/>
    <n v="80.333333333333329"/>
    <n v="13636.036036036036"/>
  </r>
  <r>
    <n v="4"/>
    <x v="16"/>
    <n v="6"/>
    <n v="805723"/>
    <x v="0"/>
    <s v="อ้อยตอ 1"/>
    <s v="อ้อยตอ"/>
    <n v="13.4"/>
    <d v="2561-12-24T00:00:00"/>
    <d v="2562-06-16T00:00:00"/>
    <n v="1.85"/>
    <n v="5.8"/>
    <n v="1"/>
    <n v="2.8"/>
    <n v="65"/>
    <n v="92"/>
    <n v="13578.378378378378"/>
    <n v="0.9"/>
    <n v="2.8"/>
    <n v="78"/>
    <n v="62"/>
    <n v="12108.108108108108"/>
    <n v="0.8"/>
    <n v="2.5"/>
    <n v="65"/>
    <n v="72"/>
    <n v="11848.648648648648"/>
    <n v="0.9"/>
    <n v="2.6999999999999997"/>
    <n v="69.333333333333329"/>
    <n v="75.333333333333329"/>
    <n v="12511.71171171171"/>
  </r>
  <r>
    <n v="4"/>
    <x v="16"/>
    <n v="7"/>
    <n v="805724"/>
    <x v="0"/>
    <s v="อ้อยตอ 2"/>
    <s v="อ้อยตอ"/>
    <n v="22.74"/>
    <d v="2561-12-22T00:00:00"/>
    <d v="2562-06-16T00:00:00"/>
    <n v="1.85"/>
    <n v="5.8666666666666663"/>
    <n v="0.5"/>
    <n v="2.7"/>
    <n v="42"/>
    <n v="48"/>
    <n v="7783.7837837837842"/>
    <n v="0.5"/>
    <n v="2.7"/>
    <n v="30"/>
    <n v="52"/>
    <n v="7091.8918918918916"/>
    <n v="0.6"/>
    <n v="2.8"/>
    <n v="53"/>
    <n v="41"/>
    <n v="8129.72972972973"/>
    <n v="0.53333333333333333"/>
    <n v="2.7333333333333329"/>
    <n v="41.666666666666664"/>
    <n v="47"/>
    <n v="7668.4684684684689"/>
  </r>
  <r>
    <n v="4"/>
    <x v="16"/>
    <n v="8"/>
    <n v="805726"/>
    <x v="0"/>
    <s v="อ้อยตอ 1"/>
    <s v="อ้อยตอ"/>
    <n v="21.04"/>
    <d v="2561-12-21T00:00:00"/>
    <d v="2562-06-16T00:00:00"/>
    <n v="1.85"/>
    <n v="5.9"/>
    <n v="0.5"/>
    <n v="2.6"/>
    <n v="42"/>
    <n v="51"/>
    <n v="8043.2432432432433"/>
    <n v="0.6"/>
    <n v="2.7"/>
    <n v="40"/>
    <n v="45"/>
    <n v="7351.3513513513517"/>
    <n v="0.5"/>
    <n v="2.7"/>
    <n v="42"/>
    <n v="37"/>
    <n v="6832.4324324324325"/>
    <n v="0.53333333333333333"/>
    <n v="2.6666666666666665"/>
    <n v="41.333333333333336"/>
    <n v="44.333333333333336"/>
    <n v="7409.0090090090089"/>
  </r>
  <r>
    <n v="4"/>
    <x v="16"/>
    <n v="9"/>
    <n v="805727"/>
    <x v="0"/>
    <s v="อ้อยตอ 1"/>
    <s v="อ้อยตอ"/>
    <n v="8.33"/>
    <d v="2561-12-19T00:00:00"/>
    <d v="2562-06-16T00:00:00"/>
    <n v="1.85"/>
    <n v="5.9666666666666668"/>
    <n v="1.1000000000000001"/>
    <n v="2.8"/>
    <n v="83"/>
    <n v="72"/>
    <n v="13405.405405405405"/>
    <n v="1"/>
    <n v="2.8"/>
    <n v="80"/>
    <n v="62"/>
    <n v="12281.081081081082"/>
    <n v="1"/>
    <n v="2.7"/>
    <n v="62"/>
    <n v="71"/>
    <n v="11502.702702702703"/>
    <n v="1.0333333333333334"/>
    <n v="2.7666666666666671"/>
    <n v="75"/>
    <n v="68.333333333333329"/>
    <n v="12396.396396396396"/>
  </r>
  <r>
    <n v="4"/>
    <x v="16"/>
    <n v="10"/>
    <n v="805728"/>
    <x v="0"/>
    <s v="อ้อยตอ 1"/>
    <s v="อ้อยตอ"/>
    <n v="21.22"/>
    <d v="2561-12-19T00:00:00"/>
    <d v="2562-06-16T00:00:00"/>
    <n v="1.85"/>
    <n v="5.9666666666666668"/>
    <n v="1"/>
    <n v="2.7"/>
    <n v="65"/>
    <n v="71"/>
    <n v="11762.162162162162"/>
    <n v="1"/>
    <n v="2.7"/>
    <n v="67"/>
    <n v="72"/>
    <n v="12021.621621621622"/>
    <n v="0.9"/>
    <n v="2.7"/>
    <n v="71"/>
    <n v="69"/>
    <n v="12108.108108108108"/>
    <n v="0.96666666666666667"/>
    <n v="2.7000000000000006"/>
    <n v="67.666666666666671"/>
    <n v="70.666666666666671"/>
    <n v="11963.963963963964"/>
  </r>
  <r>
    <n v="4"/>
    <x v="16"/>
    <n v="11"/>
    <n v="805736"/>
    <x v="0"/>
    <s v="อ้อยตอ 2"/>
    <s v="อ้อยตอ"/>
    <n v="12.82"/>
    <d v="2561-12-15T00:00:00"/>
    <d v="2562-06-16T00:00:00"/>
    <n v="1.85"/>
    <n v="6.1"/>
    <n v="1"/>
    <n v="2.7"/>
    <n v="75"/>
    <n v="62"/>
    <n v="11848.648648648648"/>
    <n v="1.1000000000000001"/>
    <n v="2.8"/>
    <n v="71"/>
    <n v="62"/>
    <n v="11502.702702702703"/>
    <n v="1"/>
    <n v="2.8"/>
    <n v="62"/>
    <n v="68"/>
    <n v="11243.243243243243"/>
    <n v="1.0333333333333334"/>
    <n v="2.7666666666666671"/>
    <n v="69.333333333333329"/>
    <n v="64"/>
    <n v="11531.531531531533"/>
  </r>
  <r>
    <n v="4"/>
    <x v="16"/>
    <n v="12"/>
    <n v="805738"/>
    <x v="0"/>
    <s v="อ้อยตอ 2"/>
    <s v="อ้อยตอ"/>
    <n v="35.020000000000003"/>
    <d v="2561-12-27T00:00:00"/>
    <d v="2562-06-16T00:00:00"/>
    <n v="1.85"/>
    <n v="5.7"/>
    <n v="0.9"/>
    <n v="2.7"/>
    <n v="65"/>
    <n v="70"/>
    <n v="11675.675675675675"/>
    <n v="1"/>
    <n v="2.8"/>
    <n v="69"/>
    <n v="70"/>
    <n v="12021.621621621622"/>
    <n v="0.9"/>
    <n v="2.7"/>
    <n v="65"/>
    <n v="60"/>
    <n v="10810.81081081081"/>
    <n v="0.93333333333333324"/>
    <n v="2.7333333333333329"/>
    <n v="66.333333333333329"/>
    <n v="66.666666666666671"/>
    <n v="11502.702702702702"/>
  </r>
  <r>
    <n v="4"/>
    <x v="17"/>
    <n v="1"/>
    <n v="1720"/>
    <x v="0"/>
    <s v="อ้อยตอ 2"/>
    <s v="อ้อยตอ"/>
    <n v="13.52"/>
    <d v="2562-03-06T00:00:00"/>
    <d v="2562-06-16T00:00:00"/>
    <n v="1.85"/>
    <n v="3.4"/>
    <n v="0.6"/>
    <n v="2.8"/>
    <n v="58"/>
    <n v="95"/>
    <n v="13232.432432432432"/>
    <n v="1"/>
    <n v="2.6"/>
    <n v="120"/>
    <n v="117"/>
    <n v="20497.297297297297"/>
    <n v="1.2"/>
    <n v="2.5"/>
    <n v="124"/>
    <n v="83"/>
    <n v="17902.702702702703"/>
    <n v="0.93333333333333324"/>
    <n v="2.6333333333333333"/>
    <n v="100.66666666666667"/>
    <n v="98.333333333333329"/>
    <n v="17210.81081081081"/>
  </r>
  <r>
    <n v="4"/>
    <x v="17"/>
    <n v="2"/>
    <n v="1725"/>
    <x v="0"/>
    <s v="อ้อยตอ 1"/>
    <s v="อ้อยตอ"/>
    <n v="10.81"/>
    <d v="2562-03-16T00:00:00"/>
    <d v="2562-06-16T00:00:00"/>
    <n v="1.85"/>
    <n v="3.0666666666666669"/>
    <n v="0.7"/>
    <n v="3.6"/>
    <n v="58"/>
    <n v="60"/>
    <n v="10205.405405405405"/>
    <n v="0.6"/>
    <n v="3.2"/>
    <n v="60"/>
    <n v="44"/>
    <n v="8994.594594594595"/>
    <n v="0.9"/>
    <n v="3"/>
    <n v="65"/>
    <n v="68"/>
    <n v="11502.702702702703"/>
    <n v="0.73333333333333328"/>
    <n v="3.2666666666666671"/>
    <n v="61"/>
    <n v="57.333333333333336"/>
    <n v="10234.234234234234"/>
  </r>
  <r>
    <n v="4"/>
    <x v="17"/>
    <n v="3"/>
    <s v="1725/1"/>
    <x v="2"/>
    <s v="อ้อยตุลาคม"/>
    <s v="อ้อยปลายฝน"/>
    <n v="17.97"/>
    <d v="2561-11-19T00:00:00"/>
    <d v="2562-06-16T00:00:00"/>
    <n v="1.85"/>
    <n v="6.9666666666666668"/>
    <n v="0.9"/>
    <n v="3"/>
    <n v="150"/>
    <n v="165"/>
    <n v="27243.243243243243"/>
    <n v="1"/>
    <n v="3.3"/>
    <n v="142"/>
    <n v="151"/>
    <n v="25340.54054054054"/>
    <n v="0.8"/>
    <n v="2.8"/>
    <n v="79"/>
    <n v="61"/>
    <n v="12108.108108108108"/>
    <n v="0.9"/>
    <n v="3.0333333333333332"/>
    <n v="123.66666666666667"/>
    <n v="125.66666666666667"/>
    <n v="21563.963963963964"/>
  </r>
  <r>
    <n v="4"/>
    <x v="17"/>
    <n v="4"/>
    <n v="1862"/>
    <x v="0"/>
    <s v="อ้อยตอ 1"/>
    <s v="อ้อยตอ"/>
    <n v="77.19"/>
    <d v="2562-03-12T00:00:00"/>
    <d v="2562-06-16T00:00:00"/>
    <n v="1.85"/>
    <n v="3.2"/>
    <n v="0.8"/>
    <n v="2.9"/>
    <n v="71"/>
    <n v="60"/>
    <n v="11329.72972972973"/>
    <n v="0.5"/>
    <n v="2.7"/>
    <n v="45"/>
    <n v="31"/>
    <n v="6572.9729729729734"/>
    <n v="1.2"/>
    <n v="3"/>
    <n v="125"/>
    <n v="107"/>
    <n v="20064.864864864863"/>
    <n v="0.83333333333333337"/>
    <n v="2.8666666666666667"/>
    <n v="80.333333333333329"/>
    <n v="66"/>
    <n v="12655.855855855856"/>
  </r>
  <r>
    <n v="4"/>
    <x v="17"/>
    <n v="5"/>
    <n v="1866"/>
    <x v="0"/>
    <s v="อ้อยตอ 2"/>
    <s v="อ้อยตอ"/>
    <n v="18.34"/>
    <d v="2562-02-09T00:00:00"/>
    <d v="2562-06-16T00:00:00"/>
    <n v="1.85"/>
    <n v="4.2333333333333334"/>
    <n v="0.5"/>
    <n v="3"/>
    <n v="31"/>
    <n v="49"/>
    <n v="6918.9189189189192"/>
    <n v="1"/>
    <n v="2.7"/>
    <n v="113"/>
    <n v="77"/>
    <n v="16432.432432432433"/>
    <n v="0.8"/>
    <n v="2.5"/>
    <n v="99"/>
    <n v="80"/>
    <n v="15481.081081081082"/>
    <n v="0.76666666666666661"/>
    <n v="2.7333333333333329"/>
    <n v="81"/>
    <n v="68.666666666666671"/>
    <n v="12944.144144144144"/>
  </r>
  <r>
    <n v="4"/>
    <x v="17"/>
    <n v="6"/>
    <n v="1867"/>
    <x v="0"/>
    <s v="อ้อยตอ 2"/>
    <s v="อ้อยตอ"/>
    <n v="16.989999999999998"/>
    <d v="2562-02-08T00:00:00"/>
    <d v="2562-06-16T00:00:00"/>
    <n v="1.85"/>
    <n v="4.2666666666666666"/>
    <n v="0.5"/>
    <n v="2.9"/>
    <n v="61"/>
    <n v="55"/>
    <n v="10032.432432432432"/>
    <n v="0.7"/>
    <n v="3"/>
    <n v="56"/>
    <n v="44"/>
    <n v="8648.6486486486483"/>
    <n v="0.9"/>
    <n v="2"/>
    <n v="106"/>
    <n v="92"/>
    <n v="17124.324324324323"/>
    <n v="0.70000000000000007"/>
    <n v="2.6333333333333333"/>
    <n v="74.333333333333329"/>
    <n v="63.666666666666664"/>
    <n v="11935.135135135133"/>
  </r>
  <r>
    <n v="4"/>
    <x v="17"/>
    <n v="7"/>
    <n v="1868"/>
    <x v="0"/>
    <s v="อ้อยตอ 2"/>
    <s v="อ้อยตอ"/>
    <n v="14.84"/>
    <d v="2562-03-12T00:00:00"/>
    <d v="2562-06-16T00:00:00"/>
    <n v="1.85"/>
    <n v="3.2"/>
    <n v="0.8"/>
    <n v="2.9"/>
    <n v="103"/>
    <n v="108"/>
    <n v="18248.64864864865"/>
    <n v="1.5"/>
    <n v="2.9"/>
    <n v="140"/>
    <n v="135"/>
    <n v="23783.783783783783"/>
    <n v="0.6"/>
    <n v="2.7"/>
    <n v="72"/>
    <n v="66"/>
    <n v="11935.135135135135"/>
    <n v="0.96666666666666667"/>
    <n v="2.8333333333333335"/>
    <n v="105"/>
    <n v="103"/>
    <n v="17989.18918918919"/>
  </r>
  <r>
    <n v="4"/>
    <x v="17"/>
    <n v="8"/>
    <n v="1870"/>
    <x v="2"/>
    <s v="อ้อยตุลาคม"/>
    <s v="อ้อยปลายฝน"/>
    <n v="8.85"/>
    <d v="2561-11-20T00:00:00"/>
    <d v="2562-06-16T00:00:00"/>
    <n v="1.85"/>
    <n v="6.9333333333333336"/>
    <n v="1.1000000000000001"/>
    <n v="2.5"/>
    <n v="110"/>
    <n v="99"/>
    <n v="18075.675675675677"/>
    <n v="1"/>
    <n v="3.1"/>
    <n v="125"/>
    <n v="110"/>
    <n v="20324.324324324323"/>
    <n v="1.7"/>
    <n v="3.1"/>
    <n v="161"/>
    <n v="185"/>
    <n v="29924.324324324323"/>
    <n v="1.2666666666666666"/>
    <n v="2.9"/>
    <n v="132"/>
    <n v="131.33333333333334"/>
    <n v="22774.774774774774"/>
  </r>
  <r>
    <n v="4"/>
    <x v="18"/>
    <n v="1"/>
    <n v="1701"/>
    <x v="0"/>
    <s v="อ้อยตอ 1"/>
    <s v="อ้อยตอ"/>
    <n v="30.05"/>
    <d v="2562-03-12T00:00:00"/>
    <d v="2562-06-16T00:00:00"/>
    <n v="1.85"/>
    <n v="3.2"/>
    <n v="0.4"/>
    <n v="3.1"/>
    <n v="46"/>
    <n v="55"/>
    <n v="8735.135135135135"/>
    <n v="0.5"/>
    <n v="2.8"/>
    <n v="41"/>
    <n v="43"/>
    <n v="7264.864864864865"/>
    <n v="0.4"/>
    <n v="3"/>
    <n v="69"/>
    <n v="58"/>
    <n v="10983.783783783783"/>
    <n v="0.43333333333333335"/>
    <n v="2.9666666666666668"/>
    <n v="52"/>
    <n v="52"/>
    <n v="8994.594594594595"/>
  </r>
  <r>
    <n v="4"/>
    <x v="18"/>
    <n v="2"/>
    <n v="1702"/>
    <x v="0"/>
    <s v="อ้อยตอ 1"/>
    <s v="อ้อยตอ"/>
    <n v="29.47"/>
    <d v="2562-01-22T00:00:00"/>
    <d v="2562-06-16T00:00:00"/>
    <n v="1.85"/>
    <n v="4.833333333333333"/>
    <n v="0.4"/>
    <n v="3.3"/>
    <n v="39"/>
    <n v="50"/>
    <n v="7697.2972972972975"/>
    <n v="0.3"/>
    <n v="2.9"/>
    <n v="56"/>
    <n v="50"/>
    <n v="9167.5675675675684"/>
    <n v="0.5"/>
    <n v="2.9"/>
    <n v="44"/>
    <n v="32"/>
    <n v="6572.9729729729734"/>
    <n v="0.39999999999999997"/>
    <n v="3.0333333333333332"/>
    <n v="46.333333333333336"/>
    <n v="44"/>
    <n v="7812.6126126126137"/>
  </r>
  <r>
    <n v="4"/>
    <x v="18"/>
    <n v="3"/>
    <n v="1703"/>
    <x v="0"/>
    <s v="อ้อยตอ 1"/>
    <s v="อ้อยตอ"/>
    <n v="35.07"/>
    <d v="2562-03-06T00:00:00"/>
    <d v="2562-06-16T00:00:00"/>
    <n v="1.85"/>
    <n v="3.4"/>
    <n v="0.3"/>
    <n v="3"/>
    <n v="55"/>
    <n v="57"/>
    <n v="9686.4864864864867"/>
    <n v="0.3"/>
    <n v="3"/>
    <n v="60"/>
    <n v="66"/>
    <n v="10897.297297297297"/>
    <n v="0.6"/>
    <n v="2.7"/>
    <n v="60"/>
    <n v="38"/>
    <n v="8475.6756756756749"/>
    <n v="0.39999999999999997"/>
    <n v="2.9"/>
    <n v="58.333333333333336"/>
    <n v="53.666666666666664"/>
    <n v="9686.4864864864867"/>
  </r>
  <r>
    <n v="4"/>
    <x v="18"/>
    <n v="4"/>
    <s v="1704/1"/>
    <x v="0"/>
    <s v="อ้อยตอ 1"/>
    <s v="อ้อยตอ"/>
    <n v="16.010000000000002"/>
    <d v="2562-01-14T00:00:00"/>
    <d v="2562-06-16T00:00:00"/>
    <n v="1.85"/>
    <n v="5.0999999999999996"/>
    <n v="0.6"/>
    <n v="3.8"/>
    <n v="101"/>
    <n v="133"/>
    <n v="20237.837837837837"/>
    <n v="1"/>
    <n v="4.0999999999999996"/>
    <n v="115"/>
    <n v="100"/>
    <n v="18594.594594594593"/>
    <n v="0.6"/>
    <n v="2.8"/>
    <n v="148"/>
    <n v="107"/>
    <n v="22054.054054054053"/>
    <n v="0.73333333333333339"/>
    <n v="3.5666666666666664"/>
    <n v="121.33333333333333"/>
    <n v="113.33333333333333"/>
    <n v="20295.495495495492"/>
  </r>
  <r>
    <n v="4"/>
    <x v="18"/>
    <n v="5"/>
    <n v="1705"/>
    <x v="0"/>
    <s v="อ้อยตอ 2"/>
    <s v="อ้อยตอ"/>
    <n v="17.8"/>
    <d v="2562-01-08T00:00:00"/>
    <d v="2562-06-16T00:00:00"/>
    <n v="1.85"/>
    <n v="5.3"/>
    <n v="1"/>
    <n v="2.8"/>
    <n v="90"/>
    <n v="65"/>
    <n v="13405.405405405405"/>
    <n v="0.8"/>
    <n v="3.1"/>
    <n v="75"/>
    <n v="78"/>
    <n v="13232.432432432432"/>
    <n v="0.6"/>
    <n v="3"/>
    <n v="65"/>
    <n v="90"/>
    <n v="13405.405405405405"/>
    <n v="0.79999999999999993"/>
    <n v="2.9666666666666668"/>
    <n v="76.666666666666671"/>
    <n v="77.666666666666671"/>
    <n v="13347.747747747746"/>
  </r>
  <r>
    <n v="4"/>
    <x v="18"/>
    <n v="6"/>
    <s v="1705/1"/>
    <x v="0"/>
    <s v="อ้อยตอ 3"/>
    <s v="อ้อยตอ"/>
    <n v="20.89"/>
    <d v="2562-01-09T00:00:00"/>
    <d v="2562-06-16T00:00:00"/>
    <n v="1.65"/>
    <n v="5.2666666666666666"/>
    <n v="1.2"/>
    <n v="2.9"/>
    <n v="101"/>
    <n v="81"/>
    <n v="17648.484848484848"/>
    <n v="1"/>
    <n v="3"/>
    <n v="37"/>
    <n v="61"/>
    <n v="9503.0303030303039"/>
    <n v="0.8"/>
    <n v="2.9"/>
    <n v="96"/>
    <n v="93"/>
    <n v="18327.272727272728"/>
    <n v="1"/>
    <n v="2.9333333333333336"/>
    <n v="78"/>
    <n v="78.333333333333329"/>
    <n v="15159.595959595959"/>
  </r>
  <r>
    <n v="4"/>
    <x v="18"/>
    <n v="7"/>
    <n v="1706"/>
    <x v="0"/>
    <s v="อ้อยตอ 3"/>
    <s v="อ้อยตอ"/>
    <n v="24.35"/>
    <d v="2562-01-07T00:00:00"/>
    <d v="2562-06-16T00:00:00"/>
    <n v="1.65"/>
    <n v="5.333333333333333"/>
    <n v="0.7"/>
    <n v="3.4"/>
    <n v="150"/>
    <n v="52"/>
    <n v="19587.878787878788"/>
    <n v="1.1000000000000001"/>
    <n v="3"/>
    <n v="82"/>
    <n v="75"/>
    <n v="15224.242424242424"/>
    <n v="0.9"/>
    <n v="2.6"/>
    <n v="58"/>
    <n v="63"/>
    <n v="11733.333333333334"/>
    <n v="0.9"/>
    <n v="3"/>
    <n v="96.666666666666671"/>
    <n v="63.333333333333336"/>
    <n v="15515.151515151518"/>
  </r>
  <r>
    <n v="4"/>
    <x v="18"/>
    <n v="8"/>
    <s v="1706/1"/>
    <x v="0"/>
    <s v="อ้อยตอ 2"/>
    <s v="อ้อยตอ"/>
    <n v="11.31"/>
    <d v="2562-01-20T00:00:00"/>
    <d v="2562-06-16T00:00:00"/>
    <n v="1.85"/>
    <n v="4.9000000000000004"/>
    <n v="0.7"/>
    <n v="2.6"/>
    <n v="80"/>
    <n v="62"/>
    <n v="12281.081081081082"/>
    <n v="0.9"/>
    <n v="3.2"/>
    <n v="90"/>
    <n v="76"/>
    <n v="14356.756756756757"/>
    <n v="1"/>
    <n v="2.6"/>
    <n v="107"/>
    <n v="95"/>
    <n v="17470.27027027027"/>
    <n v="0.8666666666666667"/>
    <n v="2.8000000000000003"/>
    <n v="92.333333333333329"/>
    <n v="77.666666666666671"/>
    <n v="14702.702702702702"/>
  </r>
  <r>
    <n v="4"/>
    <x v="18"/>
    <n v="9"/>
    <n v="1707"/>
    <x v="0"/>
    <s v="อ้อยตอ 2"/>
    <s v="อ้อยตอ"/>
    <n v="19.93"/>
    <d v="2562-01-04T00:00:00"/>
    <d v="2562-06-16T00:00:00"/>
    <n v="1.85"/>
    <n v="5.4333333333333336"/>
    <n v="1"/>
    <n v="3.1"/>
    <n v="111"/>
    <n v="92"/>
    <n v="17556.756756756757"/>
    <n v="0.9"/>
    <n v="2.7"/>
    <n v="125"/>
    <n v="22"/>
    <n v="12713.513513513513"/>
    <n v="1"/>
    <n v="2.8"/>
    <n v="144"/>
    <n v="110"/>
    <n v="21967.567567567567"/>
    <n v="0.96666666666666667"/>
    <n v="2.8666666666666671"/>
    <n v="126.66666666666667"/>
    <n v="74.666666666666671"/>
    <n v="17412.612612612615"/>
  </r>
  <r>
    <n v="4"/>
    <x v="18"/>
    <n v="10"/>
    <s v="1707/1"/>
    <x v="0"/>
    <s v="อ้อยตอ 1"/>
    <s v="อ้อยตอ"/>
    <n v="16.02"/>
    <d v="2561-12-28T00:00:00"/>
    <d v="2562-06-16T00:00:00"/>
    <n v="1.85"/>
    <n v="5.666666666666667"/>
    <n v="1"/>
    <n v="2.8"/>
    <n v="102"/>
    <n v="123"/>
    <n v="19459.45945945946"/>
    <n v="1.3"/>
    <n v="3.4"/>
    <n v="111"/>
    <n v="133"/>
    <n v="21102.702702702703"/>
    <n v="1"/>
    <n v="2.8"/>
    <n v="89"/>
    <n v="105"/>
    <n v="16778.37837837838"/>
    <n v="1.0999999999999999"/>
    <n v="3"/>
    <n v="100.66666666666667"/>
    <n v="120.33333333333333"/>
    <n v="19113.513513513513"/>
  </r>
  <r>
    <n v="4"/>
    <x v="18"/>
    <n v="11"/>
    <n v="1709"/>
    <x v="0"/>
    <s v="อ้อยตอ 1"/>
    <s v="อ้อยตอ"/>
    <n v="53.92"/>
    <d v="2561-12-26T00:00:00"/>
    <d v="2562-06-16T00:00:00"/>
    <n v="1.85"/>
    <n v="5.7333333333333334"/>
    <n v="1.2"/>
    <n v="3.6"/>
    <n v="110"/>
    <n v="122"/>
    <n v="20064.864864864863"/>
    <n v="1"/>
    <n v="2.7"/>
    <n v="122"/>
    <n v="151"/>
    <n v="23610.81081081081"/>
    <n v="1"/>
    <n v="3.2"/>
    <n v="116"/>
    <n v="118"/>
    <n v="20237.837837837837"/>
    <n v="1.0666666666666667"/>
    <n v="3.1666666666666665"/>
    <n v="116"/>
    <n v="130.33333333333334"/>
    <n v="21304.504504504501"/>
  </r>
  <r>
    <n v="4"/>
    <x v="18"/>
    <n v="12"/>
    <n v="1711"/>
    <x v="2"/>
    <s v="อ้อยตุลาคม"/>
    <s v="อ้อยปลายฝน"/>
    <n v="41.17"/>
    <d v="2561-11-16T00:00:00"/>
    <d v="2562-06-16T00:00:00"/>
    <n v="1.85"/>
    <n v="7.0666666666666664"/>
    <n v="1.8"/>
    <n v="3.5"/>
    <n v="141"/>
    <n v="163"/>
    <n v="26291.891891891893"/>
    <n v="1.7"/>
    <n v="2.9"/>
    <n v="136"/>
    <n v="125"/>
    <n v="22572.972972972973"/>
    <n v="1.6"/>
    <n v="2.8"/>
    <n v="142"/>
    <n v="132"/>
    <n v="23697.297297297297"/>
    <n v="1.7"/>
    <n v="3.0666666666666664"/>
    <n v="139.66666666666666"/>
    <n v="140"/>
    <n v="24187.387387387385"/>
  </r>
  <r>
    <n v="4"/>
    <x v="18"/>
    <n v="13"/>
    <s v="1711/1"/>
    <x v="0"/>
    <s v="อ้อยตอ 1"/>
    <s v="อ้อยตอ"/>
    <n v="24.87"/>
    <d v="2561-12-27T00:00:00"/>
    <d v="2562-06-16T00:00:00"/>
    <n v="1.85"/>
    <n v="5.7"/>
    <n v="0.9"/>
    <n v="2.8"/>
    <n v="144"/>
    <n v="135"/>
    <n v="24129.72972972973"/>
    <n v="1"/>
    <n v="3.1"/>
    <n v="130"/>
    <n v="121"/>
    <n v="21708.108108108107"/>
    <n v="0.6"/>
    <n v="3"/>
    <n v="151"/>
    <n v="168"/>
    <n v="27589.18918918919"/>
    <n v="0.83333333333333337"/>
    <n v="2.9666666666666668"/>
    <n v="141.66666666666666"/>
    <n v="141.33333333333334"/>
    <n v="24475.675675675677"/>
  </r>
  <r>
    <n v="4"/>
    <x v="18"/>
    <n v="14"/>
    <s v="1712/6"/>
    <x v="1"/>
    <s v="อ้อยน้ำราด"/>
    <s v="อ้อยน้ำราด"/>
    <n v="148.62"/>
    <d v="2562-03-01T00:00:00"/>
    <d v="2562-06-16T00:00:00"/>
    <n v="1.85"/>
    <n v="3.5666666666666669"/>
    <n v="0.8"/>
    <n v="3"/>
    <n v="76"/>
    <n v="92"/>
    <n v="14529.72972972973"/>
    <n v="0.5"/>
    <n v="3.1"/>
    <n v="69"/>
    <n v="85"/>
    <n v="13318.918918918918"/>
    <n v="0.5"/>
    <n v="3.1"/>
    <n v="96"/>
    <n v="69"/>
    <n v="14270.27027027027"/>
    <n v="0.6"/>
    <n v="3.0666666666666664"/>
    <n v="80.333333333333329"/>
    <n v="82"/>
    <n v="14039.639639639639"/>
  </r>
  <r>
    <n v="4"/>
    <x v="18"/>
    <n v="15"/>
    <n v="1715"/>
    <x v="0"/>
    <s v="อ้อยตอ 2"/>
    <s v="อ้อยตอ"/>
    <n v="41.72"/>
    <d v="2562-01-18T00:00:00"/>
    <d v="2562-06-16T00:00:00"/>
    <n v="1.85"/>
    <n v="4.9666666666666668"/>
    <n v="0.8"/>
    <n v="3"/>
    <n v="85"/>
    <n v="60"/>
    <n v="12540.54054054054"/>
    <n v="0.6"/>
    <n v="3"/>
    <n v="40"/>
    <n v="51"/>
    <n v="7870.27027027027"/>
    <n v="1"/>
    <n v="2.8"/>
    <n v="72"/>
    <n v="55"/>
    <n v="10983.783783783783"/>
    <n v="0.79999999999999993"/>
    <n v="2.9333333333333336"/>
    <n v="65.666666666666671"/>
    <n v="55.333333333333336"/>
    <n v="10464.864864864865"/>
  </r>
  <r>
    <n v="4"/>
    <x v="18"/>
    <n v="16"/>
    <s v="1717/1"/>
    <x v="0"/>
    <s v="อ้อยตอ 1"/>
    <s v="อ้อยตอ"/>
    <n v="6.26"/>
    <d v="2562-02-10T00:00:00"/>
    <d v="2562-06-16T00:00:00"/>
    <n v="1.85"/>
    <n v="4.2"/>
    <n v="1"/>
    <n v="2.9"/>
    <n v="96"/>
    <n v="161"/>
    <n v="22227.027027027027"/>
    <n v="1"/>
    <n v="2.9"/>
    <n v="93"/>
    <n v="100"/>
    <n v="16691.891891891893"/>
    <n v="0.9"/>
    <n v="2.8"/>
    <n v="151"/>
    <n v="124"/>
    <n v="23783.783783783783"/>
    <n v="0.96666666666666667"/>
    <n v="2.8666666666666667"/>
    <n v="113.33333333333333"/>
    <n v="128.33333333333334"/>
    <n v="20900.900900900902"/>
  </r>
  <r>
    <n v="4"/>
    <x v="18"/>
    <n v="17"/>
    <n v="1718"/>
    <x v="0"/>
    <s v="อ้อยตอ 1"/>
    <s v="อ้อยตอ"/>
    <n v="58.86"/>
    <d v="2562-01-20T00:00:00"/>
    <d v="2562-06-16T00:00:00"/>
    <n v="1.85"/>
    <n v="4.9000000000000004"/>
    <n v="0.6"/>
    <n v="3"/>
    <n v="133"/>
    <n v="135"/>
    <n v="23178.37837837838"/>
    <n v="0.7"/>
    <n v="2.4"/>
    <n v="58"/>
    <n v="116"/>
    <n v="15048.648648648648"/>
    <n v="0.6"/>
    <n v="2.7"/>
    <n v="107"/>
    <n v="103"/>
    <n v="18162.162162162163"/>
    <n v="0.6333333333333333"/>
    <n v="2.7000000000000006"/>
    <n v="99.333333333333329"/>
    <n v="118"/>
    <n v="18796.396396396394"/>
  </r>
  <r>
    <n v="4"/>
    <x v="19"/>
    <n v="1"/>
    <n v="1801"/>
    <x v="0"/>
    <s v="อ้อยตอ 2"/>
    <s v="อ้อยตอ"/>
    <n v="22.86"/>
    <d v="2562-01-27T00:00:00"/>
    <d v="2562-06-16T00:00:00"/>
    <n v="1.85"/>
    <n v="4.666666666666667"/>
    <n v="0.55000000000000004"/>
    <m/>
    <n v="40"/>
    <n v="39"/>
    <n v="6832.4324324324325"/>
    <n v="0.45"/>
    <m/>
    <n v="31"/>
    <n v="30"/>
    <n v="5275.6756756756758"/>
    <n v="0.6"/>
    <m/>
    <n v="24"/>
    <n v="32"/>
    <n v="4843.2432432432433"/>
    <n v="0.53333333333333333"/>
    <n v="0"/>
    <n v="31.666666666666668"/>
    <n v="33.666666666666664"/>
    <n v="5650.4504504504512"/>
  </r>
  <r>
    <n v="4"/>
    <x v="19"/>
    <n v="2"/>
    <n v="1804"/>
    <x v="0"/>
    <s v="อ้อยตอ 1"/>
    <s v="อ้อยตอ"/>
    <n v="60.42"/>
    <d v="2562-03-18T00:00:00"/>
    <d v="2562-06-16T00:00:00"/>
    <n v="1.85"/>
    <n v="3"/>
    <n v="0.85"/>
    <m/>
    <n v="46"/>
    <n v="40"/>
    <n v="7437.8378378378375"/>
    <n v="0.9"/>
    <m/>
    <n v="57"/>
    <n v="62"/>
    <n v="10291.891891891892"/>
    <n v="0.65"/>
    <m/>
    <n v="39"/>
    <n v="43"/>
    <n v="7091.8918918918916"/>
    <n v="0.79999999999999993"/>
    <n v="0"/>
    <n v="47.333333333333336"/>
    <n v="48.333333333333336"/>
    <n v="8273.8738738738739"/>
  </r>
  <r>
    <n v="4"/>
    <x v="19"/>
    <n v="3"/>
    <n v="1805"/>
    <x v="0"/>
    <s v="อ้อยตอ 1"/>
    <s v="อ้อยตอ"/>
    <n v="72.209999999999994"/>
    <d v="2561-12-14T00:00:00"/>
    <d v="2562-06-16T00:00:00"/>
    <n v="1.85"/>
    <n v="6.1333333333333337"/>
    <n v="1.2"/>
    <n v="3"/>
    <n v="88"/>
    <n v="76"/>
    <n v="14183.783783783783"/>
    <n v="1.1000000000000001"/>
    <n v="2.8"/>
    <n v="78"/>
    <n v="70"/>
    <n v="12800"/>
    <n v="1"/>
    <n v="3"/>
    <n v="65"/>
    <n v="62"/>
    <n v="10983.783783783783"/>
    <n v="1.0999999999999999"/>
    <n v="2.9333333333333336"/>
    <n v="77"/>
    <n v="69.333333333333329"/>
    <n v="12655.855855855856"/>
  </r>
  <r>
    <n v="4"/>
    <x v="19"/>
    <n v="4"/>
    <n v="1810"/>
    <x v="0"/>
    <s v="อ้อยตอ 1"/>
    <s v="อ้อยตอ"/>
    <n v="12.65"/>
    <d v="2561-12-15T00:00:00"/>
    <d v="2562-06-16T00:00:00"/>
    <n v="1.85"/>
    <n v="6.1"/>
    <n v="1.1000000000000001"/>
    <n v="3"/>
    <n v="62"/>
    <n v="84"/>
    <n v="12627.027027027027"/>
    <n v="1.3"/>
    <n v="3.1"/>
    <n v="72"/>
    <n v="65"/>
    <n v="11848.648648648648"/>
    <n v="0.95"/>
    <n v="2.8"/>
    <n v="63"/>
    <n v="64"/>
    <n v="10983.783783783783"/>
    <n v="1.1166666666666669"/>
    <n v="2.9666666666666663"/>
    <n v="65.666666666666671"/>
    <n v="71"/>
    <n v="11819.819819819817"/>
  </r>
  <r>
    <n v="4"/>
    <x v="19"/>
    <n v="5"/>
    <n v="1812"/>
    <x v="0"/>
    <s v="อ้อยตอ 1"/>
    <s v="อ้อยตอ"/>
    <n v="67.44"/>
    <d v="2561-12-11T00:00:00"/>
    <d v="2562-06-16T00:00:00"/>
    <n v="1.85"/>
    <n v="6.2333333333333334"/>
    <n v="0.95"/>
    <n v="2.8"/>
    <n v="75"/>
    <n v="72"/>
    <n v="12713.513513513513"/>
    <n v="1.05"/>
    <n v="3"/>
    <n v="54"/>
    <n v="73"/>
    <n v="10983.783783783783"/>
    <n v="1"/>
    <n v="2.8"/>
    <n v="64"/>
    <n v="67"/>
    <n v="11329.72972972973"/>
    <n v="1"/>
    <n v="2.8666666666666667"/>
    <n v="64.333333333333329"/>
    <n v="70.666666666666671"/>
    <n v="11675.675675675675"/>
  </r>
  <r>
    <n v="4"/>
    <x v="19"/>
    <n v="6"/>
    <n v="1816"/>
    <x v="0"/>
    <s v="อ้อยตอ 2"/>
    <s v="อ้อยตอ"/>
    <n v="17.7"/>
    <d v="2562-01-25T00:00:00"/>
    <d v="2562-06-16T00:00:00"/>
    <n v="1.85"/>
    <n v="4.7333333333333334"/>
    <n v="0.6"/>
    <m/>
    <n v="63"/>
    <n v="42"/>
    <n v="9081.0810810810817"/>
    <n v="0.65"/>
    <m/>
    <n v="55"/>
    <n v="54"/>
    <n v="9427.0270270270266"/>
    <n v="0.55000000000000004"/>
    <m/>
    <n v="48"/>
    <n v="62"/>
    <n v="9513.5135135135133"/>
    <n v="0.6"/>
    <n v="0"/>
    <n v="55.333333333333336"/>
    <n v="52.666666666666664"/>
    <n v="9340.54054054054"/>
  </r>
  <r>
    <n v="4"/>
    <x v="19"/>
    <n v="7"/>
    <n v="1818"/>
    <x v="0"/>
    <s v="อ้อยตอ 2"/>
    <s v="อ้อยตอ"/>
    <n v="40.54"/>
    <d v="2562-01-23T00:00:00"/>
    <d v="2562-06-16T00:00:00"/>
    <n v="1.85"/>
    <n v="4.8"/>
    <n v="0.95"/>
    <n v="2.4"/>
    <n v="30"/>
    <n v="35"/>
    <n v="5621.6216216216217"/>
    <n v="0.5"/>
    <m/>
    <n v="35"/>
    <n v="37"/>
    <n v="6227.0270270270266"/>
    <n v="0.75"/>
    <m/>
    <n v="44"/>
    <n v="41"/>
    <n v="7351.3513513513517"/>
    <n v="0.73333333333333339"/>
    <n v="0.79999999999999993"/>
    <n v="36.333333333333336"/>
    <n v="37.666666666666664"/>
    <n v="6400"/>
  </r>
  <r>
    <n v="4"/>
    <x v="19"/>
    <n v="8"/>
    <n v="1819"/>
    <x v="0"/>
    <s v="อ้อยตอ 2"/>
    <s v="อ้อยตอ"/>
    <n v="46.55"/>
    <d v="2562-01-23T00:00:00"/>
    <d v="2562-06-16T00:00:00"/>
    <n v="1.85"/>
    <n v="4.8"/>
    <n v="0.55000000000000004"/>
    <m/>
    <n v="42"/>
    <n v="43"/>
    <n v="7351.3513513513517"/>
    <n v="0.45"/>
    <m/>
    <n v="34"/>
    <n v="33"/>
    <n v="5794.594594594595"/>
    <n v="0.9"/>
    <m/>
    <n v="25"/>
    <n v="27"/>
    <n v="4497.2972972972975"/>
    <n v="0.6333333333333333"/>
    <n v="0"/>
    <n v="33.666666666666664"/>
    <n v="34.333333333333336"/>
    <n v="5881.0810810810808"/>
  </r>
  <r>
    <n v="4"/>
    <x v="20"/>
    <n v="3"/>
    <n v="1903"/>
    <x v="0"/>
    <s v="อ้อยตอ 2"/>
    <s v="อ้อยตอ"/>
    <n v="24.68"/>
    <d v="2562-02-03T00:00:00"/>
    <d v="2562-06-16T00:00:00"/>
    <n v="1.85"/>
    <n v="4.4333333333333336"/>
    <n v="1.1000000000000001"/>
    <n v="3"/>
    <n v="82"/>
    <n v="63"/>
    <n v="12540.54054054054"/>
    <n v="1.5"/>
    <n v="3"/>
    <n v="106"/>
    <n v="90"/>
    <n v="16951.35135135135"/>
    <n v="1.1000000000000001"/>
    <n v="3"/>
    <n v="75"/>
    <n v="128"/>
    <n v="17556.756756756757"/>
    <n v="1.2333333333333334"/>
    <n v="3"/>
    <n v="87.666666666666671"/>
    <n v="93.666666666666671"/>
    <n v="15682.882882882883"/>
  </r>
  <r>
    <n v="4"/>
    <x v="20"/>
    <n v="4"/>
    <n v="1904"/>
    <x v="0"/>
    <s v="อ้อยตอ 2"/>
    <s v="อ้อยตอ"/>
    <n v="25.65"/>
    <d v="2561-12-24T00:00:00"/>
    <d v="2562-06-16T00:00:00"/>
    <n v="1.85"/>
    <n v="5.8"/>
    <n v="1.1000000000000001"/>
    <n v="3"/>
    <n v="85"/>
    <n v="100"/>
    <n v="16000"/>
    <n v="1.1000000000000001"/>
    <n v="3"/>
    <n v="125"/>
    <n v="120"/>
    <n v="21189.18918918919"/>
    <n v="1.1000000000000001"/>
    <n v="2.8"/>
    <n v="80"/>
    <n v="100"/>
    <n v="15567.567567567568"/>
    <n v="1.1000000000000001"/>
    <n v="2.9333333333333336"/>
    <n v="96.666666666666671"/>
    <n v="106.66666666666667"/>
    <n v="17585.585585585584"/>
  </r>
  <r>
    <n v="4"/>
    <x v="20"/>
    <n v="5"/>
    <n v="1905"/>
    <x v="0"/>
    <s v="อ้อยตอ 2"/>
    <s v="อ้อยตอ"/>
    <n v="19.170000000000002"/>
    <d v="2561-12-22T00:00:00"/>
    <d v="2562-06-16T00:00:00"/>
    <n v="1.85"/>
    <n v="5.8666666666666663"/>
    <n v="1.1000000000000001"/>
    <n v="3.1"/>
    <n v="106"/>
    <n v="129"/>
    <n v="20324.324324324323"/>
    <n v="1.1000000000000001"/>
    <n v="3.1"/>
    <n v="85"/>
    <n v="100"/>
    <n v="16000"/>
    <n v="1.1000000000000001"/>
    <n v="3"/>
    <n v="135"/>
    <n v="125"/>
    <n v="22486.486486486487"/>
    <n v="1.1000000000000001"/>
    <n v="3.0666666666666664"/>
    <n v="108.66666666666667"/>
    <n v="118"/>
    <n v="19603.603603603602"/>
  </r>
  <r>
    <n v="4"/>
    <x v="20"/>
    <n v="6"/>
    <n v="1906"/>
    <x v="0"/>
    <s v="อ้อยตอ 3"/>
    <s v="อ้อยตอ"/>
    <n v="2.95"/>
    <d v="2562-02-07T00:00:00"/>
    <d v="2562-06-16T00:00:00"/>
    <n v="1.65"/>
    <n v="4.3"/>
    <n v="0.5"/>
    <n v="2.8"/>
    <n v="55"/>
    <n v="80"/>
    <n v="13090.90909090909"/>
    <n v="0.5"/>
    <n v="2.8"/>
    <n v="60"/>
    <n v="80"/>
    <n v="13575.757575757576"/>
    <n v="0.5"/>
    <n v="2.8"/>
    <n v="70"/>
    <n v="90"/>
    <n v="15515.151515151516"/>
    <n v="0.5"/>
    <n v="2.7999999999999994"/>
    <n v="61.666666666666664"/>
    <n v="83.333333333333329"/>
    <n v="14060.606060606058"/>
  </r>
  <r>
    <n v="4"/>
    <x v="20"/>
    <n v="7"/>
    <n v="1907"/>
    <x v="0"/>
    <s v="อ้อยตอ 3"/>
    <s v="อ้อยตอ"/>
    <n v="16.149999999999999"/>
    <d v="2562-02-07T00:00:00"/>
    <d v="2562-06-16T00:00:00"/>
    <n v="1.65"/>
    <n v="4.3"/>
    <n v="0.5"/>
    <n v="2.8"/>
    <n v="60"/>
    <n v="80"/>
    <n v="13575.757575757576"/>
    <n v="0.5"/>
    <n v="2.5"/>
    <n v="70"/>
    <n v="90"/>
    <n v="15515.151515151516"/>
    <n v="0.5"/>
    <n v="2.8"/>
    <n v="80"/>
    <n v="60"/>
    <n v="13575.757575757576"/>
    <n v="0.5"/>
    <n v="2.6999999999999997"/>
    <n v="70"/>
    <n v="76.666666666666671"/>
    <n v="14222.222222222224"/>
  </r>
  <r>
    <n v="4"/>
    <x v="20"/>
    <n v="8"/>
    <s v="1907/1"/>
    <x v="0"/>
    <s v="อ้อยตอ 3"/>
    <s v="อ้อยตอ"/>
    <n v="10.48"/>
    <d v="2562-02-06T00:00:00"/>
    <d v="2562-06-16T00:00:00"/>
    <n v="1.65"/>
    <n v="4.333333333333333"/>
    <n v="0.5"/>
    <n v="2.7"/>
    <n v="50"/>
    <n v="70"/>
    <n v="11636.363636363636"/>
    <n v="0.5"/>
    <n v="2.8"/>
    <n v="60"/>
    <n v="80"/>
    <n v="13575.757575757576"/>
    <n v="0.5"/>
    <n v="2.8"/>
    <n v="60"/>
    <n v="70"/>
    <n v="12606.060606060606"/>
    <n v="0.5"/>
    <n v="2.7666666666666671"/>
    <n v="56.666666666666664"/>
    <n v="73.333333333333329"/>
    <n v="12606.060606060606"/>
  </r>
  <r>
    <n v="4"/>
    <x v="20"/>
    <n v="9"/>
    <s v="1907/2"/>
    <x v="0"/>
    <s v="อ้อยตอ 3"/>
    <s v="อ้อยตอ"/>
    <n v="13.27"/>
    <d v="2562-02-06T00:00:00"/>
    <d v="2562-06-16T00:00:00"/>
    <n v="1.65"/>
    <n v="4.333333333333333"/>
    <n v="0.5"/>
    <n v="2.8"/>
    <n v="60"/>
    <n v="75"/>
    <n v="13090.90909090909"/>
    <n v="0.5"/>
    <n v="2.6"/>
    <n v="50"/>
    <n v="70"/>
    <n v="11636.363636363636"/>
    <n v="0.5"/>
    <n v="2.8"/>
    <n v="55"/>
    <n v="70"/>
    <n v="12121.212121212122"/>
    <n v="0.5"/>
    <n v="2.7333333333333329"/>
    <n v="55"/>
    <n v="71.666666666666671"/>
    <n v="12282.828282828283"/>
  </r>
  <r>
    <n v="4"/>
    <x v="20"/>
    <n v="10"/>
    <n v="1908"/>
    <x v="0"/>
    <s v="อ้อยตอ 2"/>
    <s v="อ้อยตอ"/>
    <n v="28.87"/>
    <d v="2562-02-05T00:00:00"/>
    <d v="2562-06-16T00:00:00"/>
    <n v="1.85"/>
    <n v="4.3666666666666663"/>
    <n v="0.9"/>
    <n v="2.8"/>
    <n v="75"/>
    <n v="66"/>
    <n v="12194.594594594595"/>
    <n v="0.8"/>
    <n v="2.7"/>
    <n v="64"/>
    <n v="74"/>
    <n v="11935.135135135135"/>
    <n v="0.8"/>
    <n v="2.7"/>
    <n v="60"/>
    <n v="68"/>
    <n v="11070.27027027027"/>
    <n v="0.83333333333333337"/>
    <n v="2.7333333333333329"/>
    <n v="66.333333333333329"/>
    <n v="69.333333333333329"/>
    <n v="11733.333333333334"/>
  </r>
  <r>
    <n v="4"/>
    <x v="20"/>
    <n v="11"/>
    <s v="1908/1"/>
    <x v="0"/>
    <s v="อ้อยตอ 2"/>
    <s v="อ้อยตอ"/>
    <n v="16.510000000000002"/>
    <d v="2562-02-03T00:00:00"/>
    <d v="2562-06-16T00:00:00"/>
    <n v="1.85"/>
    <n v="4.4333333333333336"/>
    <n v="0.8"/>
    <n v="2.5"/>
    <n v="68"/>
    <n v="65"/>
    <n v="11502.702702702703"/>
    <n v="0.7"/>
    <n v="2.6"/>
    <n v="59"/>
    <n v="60"/>
    <n v="10291.891891891892"/>
    <n v="0.8"/>
    <n v="2.8"/>
    <n v="57"/>
    <n v="61"/>
    <n v="10205.405405405405"/>
    <n v="0.76666666666666661"/>
    <n v="2.6333333333333333"/>
    <n v="61.333333333333336"/>
    <n v="62"/>
    <n v="10666.666666666666"/>
  </r>
  <r>
    <n v="4"/>
    <x v="20"/>
    <n v="12"/>
    <n v="1909"/>
    <x v="0"/>
    <s v="อ้อยตอ 2"/>
    <s v="อ้อยตอ"/>
    <n v="6.79"/>
    <d v="2561-12-24T00:00:00"/>
    <d v="2562-06-16T00:00:00"/>
    <n v="1.85"/>
    <n v="5.8"/>
    <n v="1"/>
    <n v="2.9"/>
    <n v="62"/>
    <n v="70"/>
    <n v="11416.216216216217"/>
    <n v="1"/>
    <n v="3"/>
    <n v="58"/>
    <n v="63"/>
    <n v="10464.864864864865"/>
    <n v="0.9"/>
    <n v="2.8"/>
    <n v="65"/>
    <n v="64"/>
    <n v="11156.756756756757"/>
    <n v="0.96666666666666667"/>
    <n v="2.9"/>
    <n v="61.666666666666664"/>
    <n v="65.666666666666671"/>
    <n v="11012.612612612613"/>
  </r>
  <r>
    <n v="4"/>
    <x v="20"/>
    <n v="13"/>
    <s v="1909/1"/>
    <x v="0"/>
    <s v="อ้อยตอ 3"/>
    <s v="อ้อยตอ"/>
    <n v="11.14"/>
    <d v="2561-12-24T00:00:00"/>
    <d v="2562-06-16T00:00:00"/>
    <n v="1.65"/>
    <n v="5.8"/>
    <n v="0.6"/>
    <n v="2.5"/>
    <n v="67"/>
    <n v="69"/>
    <n v="13187.878787878788"/>
    <n v="0.8"/>
    <n v="2.9"/>
    <n v="66"/>
    <n v="64"/>
    <n v="12606.060606060606"/>
    <n v="0.7"/>
    <n v="2.6"/>
    <n v="65"/>
    <n v="55"/>
    <n v="11636.363636363636"/>
    <n v="0.69999999999999984"/>
    <n v="2.6666666666666665"/>
    <n v="66"/>
    <n v="62.666666666666664"/>
    <n v="12476.767676767675"/>
  </r>
  <r>
    <n v="4"/>
    <x v="20"/>
    <n v="14"/>
    <s v="1909/2"/>
    <x v="0"/>
    <s v="อ้อยตอ 1"/>
    <s v="อ้อยตอ"/>
    <n v="19.670000000000002"/>
    <d v="2562-02-11T00:00:00"/>
    <d v="2562-06-16T00:00:00"/>
    <n v="1.85"/>
    <n v="4.166666666666667"/>
    <n v="1.1000000000000001"/>
    <n v="3"/>
    <n v="100"/>
    <n v="110"/>
    <n v="18162.162162162163"/>
    <n v="1.1000000000000001"/>
    <n v="2.9"/>
    <n v="98"/>
    <n v="102"/>
    <n v="17297.297297297297"/>
    <n v="1.2"/>
    <n v="3.1"/>
    <n v="95"/>
    <n v="85"/>
    <n v="15567.567567567568"/>
    <n v="1.1333333333333335"/>
    <n v="3"/>
    <n v="97.666666666666671"/>
    <n v="99"/>
    <n v="17009.009009009009"/>
  </r>
  <r>
    <n v="4"/>
    <x v="20"/>
    <n v="16"/>
    <n v="1910"/>
    <x v="0"/>
    <s v="อ้อยตอ 2"/>
    <s v="อ้อยตอ"/>
    <n v="17.649999999999999"/>
    <d v="2561-12-23T00:00:00"/>
    <d v="2562-06-16T00:00:00"/>
    <n v="1.85"/>
    <n v="5.833333333333333"/>
    <n v="1"/>
    <n v="2.9"/>
    <n v="85"/>
    <n v="77"/>
    <n v="14010.81081081081"/>
    <n v="1"/>
    <n v="3"/>
    <n v="92"/>
    <n v="84"/>
    <n v="15221.621621621622"/>
    <n v="0.9"/>
    <n v="2.8"/>
    <n v="89"/>
    <n v="91"/>
    <n v="15567.567567567568"/>
    <n v="0.96666666666666667"/>
    <n v="2.9"/>
    <n v="88.666666666666671"/>
    <n v="84"/>
    <n v="14933.333333333334"/>
  </r>
  <r>
    <n v="4"/>
    <x v="20"/>
    <n v="18"/>
    <n v="1913"/>
    <x v="0"/>
    <s v="อ้อยตอ 2"/>
    <s v="อ้อยตอ"/>
    <n v="35.479999999999997"/>
    <d v="2562-01-29T00:00:00"/>
    <d v="2562-06-16T00:00:00"/>
    <n v="1.85"/>
    <n v="4.5999999999999996"/>
    <n v="0.8"/>
    <n v="2.7"/>
    <n v="75"/>
    <n v="66"/>
    <n v="12194.594594594595"/>
    <n v="0.9"/>
    <n v="2.7"/>
    <n v="65"/>
    <n v="71"/>
    <n v="11762.162162162162"/>
    <n v="0.7"/>
    <n v="2.6"/>
    <n v="67"/>
    <n v="62"/>
    <n v="11156.756756756757"/>
    <n v="0.80000000000000016"/>
    <n v="2.6666666666666665"/>
    <n v="69"/>
    <n v="66.333333333333329"/>
    <n v="11704.504504504504"/>
  </r>
  <r>
    <n v="4"/>
    <x v="20"/>
    <n v="20"/>
    <n v="1914"/>
    <x v="0"/>
    <s v="อ้อยตอ 2"/>
    <s v="อ้อยตอ"/>
    <n v="19.7"/>
    <d v="2562-01-30T00:00:00"/>
    <d v="2562-06-16T00:00:00"/>
    <n v="1.85"/>
    <n v="4.5666666666666664"/>
    <n v="0.6"/>
    <n v="2.5"/>
    <n v="59"/>
    <n v="62"/>
    <n v="10464.864864864865"/>
    <n v="0.5"/>
    <n v="2.7"/>
    <n v="55"/>
    <n v="58"/>
    <n v="9772.9729729729734"/>
    <n v="0.6"/>
    <n v="2.7"/>
    <n v="61"/>
    <n v="57"/>
    <n v="10205.405405405405"/>
    <n v="0.56666666666666676"/>
    <n v="2.6333333333333333"/>
    <n v="58.333333333333336"/>
    <n v="59"/>
    <n v="10147.74774774775"/>
  </r>
  <r>
    <n v="4"/>
    <x v="20"/>
    <n v="21"/>
    <n v="1915"/>
    <x v="2"/>
    <s v="อ้อยตุลาคม"/>
    <s v="อ้อยปลายฝน"/>
    <n v="56.14"/>
    <d v="2561-11-23T00:00:00"/>
    <d v="2562-06-16T00:00:00"/>
    <n v="1.85"/>
    <n v="6.833333333333333"/>
    <n v="1.2"/>
    <n v="3.1"/>
    <n v="111"/>
    <n v="113"/>
    <n v="19372.972972972973"/>
    <n v="1.3"/>
    <n v="3"/>
    <n v="99"/>
    <n v="120"/>
    <n v="18940.54054054054"/>
    <n v="1.3"/>
    <n v="3.2"/>
    <n v="115"/>
    <n v="121"/>
    <n v="20410.81081081081"/>
    <n v="1.2666666666666666"/>
    <n v="3.1"/>
    <n v="108.33333333333333"/>
    <n v="118"/>
    <n v="19574.774774774774"/>
  </r>
  <r>
    <n v="4"/>
    <x v="20"/>
    <n v="22"/>
    <n v="1916"/>
    <x v="0"/>
    <s v="อ้อยตอ 1"/>
    <s v="อ้อยตอ"/>
    <n v="108.29"/>
    <d v="2561-12-21T00:00:00"/>
    <d v="2562-06-16T00:00:00"/>
    <n v="1.85"/>
    <n v="5.9"/>
    <n v="1.1000000000000001"/>
    <n v="3"/>
    <n v="118"/>
    <n v="120"/>
    <n v="20583.783783783783"/>
    <n v="1.2"/>
    <n v="3.1"/>
    <n v="120"/>
    <n v="119"/>
    <n v="20670.27027027027"/>
    <n v="1.2"/>
    <n v="2.9"/>
    <n v="125"/>
    <n v="119"/>
    <n v="21102.702702702703"/>
    <n v="1.1666666666666667"/>
    <n v="3"/>
    <n v="121"/>
    <n v="119.33333333333333"/>
    <n v="20785.585585585588"/>
  </r>
  <r>
    <n v="4"/>
    <x v="20"/>
    <n v="23"/>
    <n v="1917"/>
    <x v="2"/>
    <s v="อ้อยตุลาคม"/>
    <s v="อ้อยปลายฝน"/>
    <n v="47.17"/>
    <d v="2561-11-27T00:00:00"/>
    <d v="2562-06-16T00:00:00"/>
    <n v="1.85"/>
    <n v="6.7"/>
    <n v="1.1000000000000001"/>
    <n v="3"/>
    <n v="115"/>
    <n v="120"/>
    <n v="20324.324324324323"/>
    <n v="1.1000000000000001"/>
    <n v="3.1"/>
    <n v="119"/>
    <n v="130"/>
    <n v="21535.135135135137"/>
    <n v="1"/>
    <n v="2.8"/>
    <n v="125"/>
    <n v="135"/>
    <n v="22486.486486486487"/>
    <n v="1.0666666666666667"/>
    <n v="2.9666666666666663"/>
    <n v="119.66666666666667"/>
    <n v="128.33333333333334"/>
    <n v="21448.64864864865"/>
  </r>
  <r>
    <n v="4"/>
    <x v="20"/>
    <n v="24"/>
    <n v="1918"/>
    <x v="2"/>
    <s v="อ้อยตุลาคม"/>
    <s v="อ้อยปลายฝน"/>
    <n v="45.49"/>
    <d v="2561-11-28T00:00:00"/>
    <d v="2562-06-16T00:00:00"/>
    <n v="1.85"/>
    <n v="6.666666666666667"/>
    <n v="1.1000000000000001"/>
    <n v="3"/>
    <n v="125"/>
    <n v="119"/>
    <n v="21102.702702702703"/>
    <n v="1"/>
    <n v="3.2"/>
    <n v="108"/>
    <n v="112"/>
    <n v="19027.027027027027"/>
    <n v="1.2"/>
    <n v="3"/>
    <n v="99"/>
    <n v="116"/>
    <n v="18594.594594594593"/>
    <n v="1.0999999999999999"/>
    <n v="3.0666666666666664"/>
    <n v="110.66666666666667"/>
    <n v="115.66666666666667"/>
    <n v="19574.774774774774"/>
  </r>
  <r>
    <n v="4"/>
    <x v="20"/>
    <n v="25"/>
    <n v="1919"/>
    <x v="2"/>
    <s v="อ้อยตุลาคม"/>
    <s v="อ้อยปลายฝน"/>
    <n v="43.02"/>
    <d v="2561-11-09T00:00:00"/>
    <d v="2562-06-16T00:00:00"/>
    <n v="1.85"/>
    <n v="7.3"/>
    <n v="1.1000000000000001"/>
    <n v="3.1"/>
    <n v="121"/>
    <n v="109"/>
    <n v="19891.891891891893"/>
    <n v="1.1000000000000001"/>
    <n v="2.9"/>
    <n v="115"/>
    <n v="107"/>
    <n v="19200"/>
    <n v="1.2"/>
    <n v="3"/>
    <n v="90"/>
    <n v="100"/>
    <n v="16432.432432432433"/>
    <n v="1.1333333333333335"/>
    <n v="3"/>
    <n v="108.66666666666667"/>
    <n v="105.33333333333333"/>
    <n v="18508.10810810811"/>
  </r>
  <r>
    <n v="4"/>
    <x v="20"/>
    <n v="26"/>
    <n v="1920"/>
    <x v="2"/>
    <s v="อ้อยตุลาคม"/>
    <s v="อ้อยปลายฝน"/>
    <n v="64.680000000000007"/>
    <d v="2561-11-02T00:00:00"/>
    <d v="2562-06-16T00:00:00"/>
    <n v="1.85"/>
    <n v="7.5333333333333332"/>
    <n v="1.4"/>
    <n v="3.2"/>
    <n v="107"/>
    <n v="100"/>
    <n v="17902.702702702703"/>
    <n v="1.3"/>
    <n v="3"/>
    <n v="139"/>
    <n v="136"/>
    <n v="23783.783783783783"/>
    <n v="1.2"/>
    <n v="3.1"/>
    <n v="100"/>
    <n v="109"/>
    <n v="18075.675675675677"/>
    <n v="1.3"/>
    <n v="3.1"/>
    <n v="115.33333333333333"/>
    <n v="115"/>
    <n v="19920.720720720721"/>
  </r>
  <r>
    <n v="4"/>
    <x v="20"/>
    <n v="27"/>
    <n v="1921"/>
    <x v="2"/>
    <s v="อ้อยตุลาคม"/>
    <s v="อ้อยปลายฝน"/>
    <n v="49.34"/>
    <d v="2561-11-30T00:00:00"/>
    <d v="2562-06-16T00:00:00"/>
    <n v="1.85"/>
    <n v="6.6"/>
    <n v="1.2"/>
    <n v="3.1"/>
    <n v="98"/>
    <n v="102"/>
    <n v="17297.297297297297"/>
    <n v="1.1000000000000001"/>
    <n v="3.1"/>
    <n v="122"/>
    <n v="136"/>
    <n v="22313.513513513513"/>
    <n v="1.1000000000000001"/>
    <n v="2.9"/>
    <n v="118"/>
    <n v="110"/>
    <n v="19718.91891891892"/>
    <n v="1.1333333333333333"/>
    <n v="3.0333333333333332"/>
    <n v="112.66666666666667"/>
    <n v="116"/>
    <n v="19776.5765765765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AC27" firstHeaderRow="1" firstDataRow="3" firstDataCol="1"/>
  <pivotFields count="32"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7"/>
        <item x="6"/>
        <item x="4"/>
        <item x="10"/>
        <item x="11"/>
        <item x="20"/>
        <item x="15"/>
        <item x="13"/>
        <item x="19"/>
        <item x="3"/>
        <item x="16"/>
        <item x="14"/>
        <item x="2"/>
        <item x="12"/>
        <item x="9"/>
        <item x="18"/>
        <item x="17"/>
        <item x="8"/>
        <item x="5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4"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numFmtId="175" outline="0" subtotalTop="0" showAll="0" includeNewItemsInFilter="1"/>
    <pivotField compact="0" numFmtId="175" outline="0" subtotalTop="0" showAll="0" includeNewItemsInFilter="1"/>
    <pivotField compact="0" numFmtId="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numFmtId="166" outline="0" subtotalTop="0" showAll="0" includeNewItemsInFilter="1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4"/>
    <field x="-2"/>
  </colFields>
  <colItems count="2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um of พท.อ้อย" fld="7" baseField="0" baseItem="0"/>
    <dataField name="Count of รหัสแปลง" fld="3" subtotal="count" baseField="4" baseItem="2"/>
    <dataField name="Count of แถวที่ 14" fld="29" subtotal="count" baseField="0" baseItem="0"/>
    <dataField name="Average of อายุ" fld="11" subtotal="average" baseField="4" baseItem="0" numFmtId="164"/>
    <dataField name="Average of ความสูงเฉลี่ย(ม.)4" fld="27" subtotal="average" baseField="4" baseItem="0"/>
    <dataField name="Average of ขนาดลำ4" fld="28" subtotal="average" baseField="4" baseItem="0"/>
    <dataField name="Average of จำนวนลำ/ไร่4" fld="31" subtotal="average" baseField="4" baseItem="0"/>
  </dataFields>
  <formats count="1">
    <format dxfId="5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24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9.109375" defaultRowHeight="22.8"/>
  <cols>
    <col min="1" max="1" width="17.33203125" style="51" customWidth="1"/>
    <col min="2" max="2" width="11.109375" style="51" customWidth="1"/>
    <col min="3" max="3" width="11.77734375" style="51" customWidth="1"/>
    <col min="4" max="4" width="9.88671875" style="51" bestFit="1" customWidth="1"/>
    <col min="5" max="5" width="11.88671875" style="51" customWidth="1"/>
    <col min="6" max="6" width="10.77734375" style="51" bestFit="1" customWidth="1"/>
    <col min="7" max="7" width="10.77734375" style="51" customWidth="1"/>
    <col min="8" max="8" width="10.6640625" style="51" customWidth="1"/>
    <col min="9" max="9" width="11.109375" style="51" customWidth="1"/>
    <col min="10" max="10" width="12" style="51" customWidth="1"/>
    <col min="11" max="11" width="10.77734375" style="51" bestFit="1" customWidth="1"/>
    <col min="12" max="12" width="11.21875" style="51" customWidth="1"/>
    <col min="13" max="13" width="10.33203125" style="51" customWidth="1"/>
    <col min="14" max="15" width="10.88671875" style="51" bestFit="1" customWidth="1"/>
    <col min="16" max="16" width="13.109375" style="51" customWidth="1"/>
    <col min="17" max="17" width="13.88671875" style="51" customWidth="1"/>
    <col min="18" max="18" width="9.33203125" style="51" bestFit="1" customWidth="1"/>
    <col min="19" max="19" width="12" style="51" customWidth="1"/>
    <col min="20" max="20" width="11.33203125" style="51" customWidth="1"/>
    <col min="21" max="21" width="10.88671875" style="51" bestFit="1" customWidth="1"/>
    <col min="22" max="22" width="10.109375" style="51" bestFit="1" customWidth="1"/>
    <col min="23" max="23" width="13.33203125" style="51" customWidth="1"/>
    <col min="24" max="24" width="12" style="51" customWidth="1"/>
    <col min="25" max="25" width="10.77734375" style="51" customWidth="1"/>
    <col min="26" max="26" width="11.88671875" style="51" customWidth="1"/>
    <col min="27" max="27" width="11" style="51" customWidth="1"/>
    <col min="28" max="28" width="11.21875" style="51" customWidth="1"/>
    <col min="29" max="29" width="10.109375" style="51" bestFit="1" customWidth="1"/>
    <col min="30" max="32" width="9.109375" style="51"/>
    <col min="33" max="40" width="0" style="51" hidden="1" customWidth="1"/>
    <col min="41" max="16384" width="9.109375" style="51"/>
  </cols>
  <sheetData>
    <row r="1" spans="1:39" ht="26.4">
      <c r="A1" s="50"/>
      <c r="B1" s="517" t="s">
        <v>0</v>
      </c>
      <c r="C1" s="518"/>
      <c r="D1" s="518"/>
      <c r="E1" s="518"/>
      <c r="F1" s="518"/>
      <c r="G1" s="518"/>
      <c r="H1" s="519"/>
      <c r="I1" s="520" t="s">
        <v>1</v>
      </c>
      <c r="J1" s="521"/>
      <c r="K1" s="521"/>
      <c r="L1" s="521"/>
      <c r="M1" s="521"/>
      <c r="N1" s="521"/>
      <c r="O1" s="522"/>
      <c r="P1" s="523" t="s">
        <v>2</v>
      </c>
      <c r="Q1" s="524"/>
      <c r="R1" s="524"/>
      <c r="S1" s="524"/>
      <c r="T1" s="524"/>
      <c r="U1" s="524"/>
      <c r="V1" s="525"/>
      <c r="W1" s="514" t="s">
        <v>3</v>
      </c>
      <c r="X1" s="515"/>
      <c r="Y1" s="515"/>
      <c r="Z1" s="515"/>
      <c r="AA1" s="515"/>
      <c r="AB1" s="515"/>
      <c r="AC1" s="516"/>
    </row>
    <row r="2" spans="1:39" s="53" customFormat="1" ht="39.75" customHeight="1">
      <c r="A2" s="54" t="s">
        <v>4</v>
      </c>
      <c r="B2" s="65" t="s">
        <v>5</v>
      </c>
      <c r="C2" s="66" t="s">
        <v>6</v>
      </c>
      <c r="D2" s="66" t="s">
        <v>7</v>
      </c>
      <c r="E2" s="66" t="s">
        <v>8</v>
      </c>
      <c r="F2" s="63" t="s">
        <v>9</v>
      </c>
      <c r="G2" s="63" t="s">
        <v>10</v>
      </c>
      <c r="H2" s="64" t="s">
        <v>11</v>
      </c>
      <c r="I2" s="66" t="s">
        <v>5</v>
      </c>
      <c r="J2" s="66" t="s">
        <v>6</v>
      </c>
      <c r="K2" s="66" t="s">
        <v>7</v>
      </c>
      <c r="L2" s="66" t="s">
        <v>8</v>
      </c>
      <c r="M2" s="63" t="s">
        <v>9</v>
      </c>
      <c r="N2" s="63" t="s">
        <v>10</v>
      </c>
      <c r="O2" s="64" t="s">
        <v>11</v>
      </c>
      <c r="P2" s="65" t="s">
        <v>5</v>
      </c>
      <c r="Q2" s="66" t="s">
        <v>6</v>
      </c>
      <c r="R2" s="66" t="s">
        <v>7</v>
      </c>
      <c r="S2" s="66" t="s">
        <v>8</v>
      </c>
      <c r="T2" s="63" t="s">
        <v>9</v>
      </c>
      <c r="U2" s="63" t="s">
        <v>10</v>
      </c>
      <c r="V2" s="64" t="s">
        <v>11</v>
      </c>
      <c r="W2" s="65" t="s">
        <v>5</v>
      </c>
      <c r="X2" s="66" t="s">
        <v>6</v>
      </c>
      <c r="Y2" s="66" t="s">
        <v>7</v>
      </c>
      <c r="Z2" s="66" t="s">
        <v>8</v>
      </c>
      <c r="AA2" s="63" t="s">
        <v>9</v>
      </c>
      <c r="AB2" s="63" t="s">
        <v>10</v>
      </c>
      <c r="AC2" s="69" t="s">
        <v>11</v>
      </c>
      <c r="AD2" s="76" t="s">
        <v>12</v>
      </c>
      <c r="AE2" s="76" t="s">
        <v>13</v>
      </c>
      <c r="AG2" s="53" t="s">
        <v>14</v>
      </c>
      <c r="AH2" s="53" t="s">
        <v>15</v>
      </c>
      <c r="AI2" s="53" t="s">
        <v>16</v>
      </c>
      <c r="AJ2" s="53" t="s">
        <v>17</v>
      </c>
      <c r="AK2" s="53" t="s">
        <v>18</v>
      </c>
      <c r="AL2" s="53" t="s">
        <v>19</v>
      </c>
      <c r="AM2" s="53" t="s">
        <v>20</v>
      </c>
    </row>
    <row r="3" spans="1:39" s="52" customFormat="1" ht="21" customHeight="1">
      <c r="A3" s="55" t="s">
        <v>21</v>
      </c>
      <c r="B3" s="61">
        <v>399.05000000000007</v>
      </c>
      <c r="C3" s="56">
        <v>7</v>
      </c>
      <c r="D3" s="56">
        <v>7</v>
      </c>
      <c r="E3" s="56">
        <v>6.9904761904761896</v>
      </c>
      <c r="F3" s="59">
        <v>1.4761904761904763</v>
      </c>
      <c r="G3" s="59">
        <v>2.9571428571428569</v>
      </c>
      <c r="H3" s="61">
        <v>8485.0656370656379</v>
      </c>
      <c r="I3" s="61">
        <v>69.599999999999994</v>
      </c>
      <c r="J3" s="56">
        <v>3</v>
      </c>
      <c r="K3" s="56">
        <v>3</v>
      </c>
      <c r="L3" s="56">
        <v>3.5222222222222221</v>
      </c>
      <c r="M3" s="59">
        <v>0</v>
      </c>
      <c r="N3" s="59">
        <v>0</v>
      </c>
      <c r="O3" s="61">
        <v>12886.486486486487</v>
      </c>
      <c r="P3" s="61">
        <v>732.29000000000019</v>
      </c>
      <c r="Q3" s="56">
        <v>30</v>
      </c>
      <c r="R3" s="56">
        <v>3</v>
      </c>
      <c r="S3" s="56">
        <v>4.4822222222222221</v>
      </c>
      <c r="T3" s="59">
        <v>0.88888888888888884</v>
      </c>
      <c r="U3" s="59">
        <v>2.4555555555555557</v>
      </c>
      <c r="V3" s="61">
        <v>1311.7117117117116</v>
      </c>
      <c r="W3" s="61">
        <v>1200.9400000000003</v>
      </c>
      <c r="X3" s="56">
        <v>40</v>
      </c>
      <c r="Y3" s="56">
        <v>13</v>
      </c>
      <c r="Z3" s="56">
        <v>4.8491666666666662</v>
      </c>
      <c r="AA3" s="59">
        <v>1</v>
      </c>
      <c r="AB3" s="59">
        <v>2.1589743589743589</v>
      </c>
      <c r="AC3" s="70">
        <v>3435.1567567567572</v>
      </c>
      <c r="AD3" s="73">
        <v>0.45</v>
      </c>
      <c r="AE3" s="73">
        <v>0.5</v>
      </c>
      <c r="AG3" s="52">
        <v>1</v>
      </c>
      <c r="AH3" s="52" t="s">
        <v>21</v>
      </c>
      <c r="AI3" s="52">
        <v>0.18357500000000002</v>
      </c>
      <c r="AJ3" s="52">
        <v>0.38374999999999992</v>
      </c>
      <c r="AK3" s="52">
        <v>0.34300000000000008</v>
      </c>
      <c r="AL3" s="52">
        <v>0.45</v>
      </c>
      <c r="AM3" s="52">
        <v>0.5</v>
      </c>
    </row>
    <row r="4" spans="1:39" s="52" customFormat="1" ht="21" customHeight="1">
      <c r="A4" s="55" t="s">
        <v>22</v>
      </c>
      <c r="B4" s="61">
        <v>293.88</v>
      </c>
      <c r="C4" s="56">
        <v>11</v>
      </c>
      <c r="D4" s="56">
        <v>11</v>
      </c>
      <c r="E4" s="56">
        <v>7.2242424242424228</v>
      </c>
      <c r="F4" s="59">
        <v>1.6212121212121211</v>
      </c>
      <c r="G4" s="59">
        <v>2.7030303030303031</v>
      </c>
      <c r="H4" s="61">
        <v>11542.014742014742</v>
      </c>
      <c r="I4" s="61">
        <v>350.65999999999997</v>
      </c>
      <c r="J4" s="56">
        <v>14</v>
      </c>
      <c r="K4" s="56">
        <v>14</v>
      </c>
      <c r="L4" s="56">
        <v>3.5571428571428574</v>
      </c>
      <c r="M4" s="59">
        <v>0.6071428571428571</v>
      </c>
      <c r="N4" s="59">
        <v>2.6261904761904762</v>
      </c>
      <c r="O4" s="61">
        <v>10571.943371943373</v>
      </c>
      <c r="P4" s="61">
        <v>440.82</v>
      </c>
      <c r="Q4" s="56">
        <v>17</v>
      </c>
      <c r="R4" s="56">
        <v>17</v>
      </c>
      <c r="S4" s="56">
        <v>4.7588235294117638</v>
      </c>
      <c r="T4" s="59">
        <v>0.90588235294117636</v>
      </c>
      <c r="U4" s="59">
        <v>2.5431372549019606</v>
      </c>
      <c r="V4" s="61">
        <v>9425.3312135665092</v>
      </c>
      <c r="W4" s="61">
        <v>1085.3599999999994</v>
      </c>
      <c r="X4" s="56">
        <v>42</v>
      </c>
      <c r="Y4" s="56">
        <v>42</v>
      </c>
      <c r="Z4" s="56">
        <v>5.003968253968254</v>
      </c>
      <c r="AA4" s="59">
        <v>0.9936507936507939</v>
      </c>
      <c r="AB4" s="59">
        <v>2.6126984126984127</v>
      </c>
      <c r="AC4" s="70">
        <v>10361.904761904765</v>
      </c>
      <c r="AD4" s="74">
        <v>0.46</v>
      </c>
      <c r="AE4" s="74">
        <v>0.49</v>
      </c>
      <c r="AH4" s="52" t="s">
        <v>22</v>
      </c>
      <c r="AI4" s="52">
        <v>0.22294772727272727</v>
      </c>
      <c r="AJ4" s="52">
        <v>0.43659090909090909</v>
      </c>
      <c r="AK4" s="52">
        <v>0.50409090909090915</v>
      </c>
      <c r="AL4" s="52">
        <v>0.46</v>
      </c>
      <c r="AM4" s="52">
        <v>0.49</v>
      </c>
    </row>
    <row r="5" spans="1:39" s="52" customFormat="1" ht="21" customHeight="1">
      <c r="A5" s="55" t="s">
        <v>23</v>
      </c>
      <c r="B5" s="61">
        <v>24.54</v>
      </c>
      <c r="C5" s="56">
        <v>1</v>
      </c>
      <c r="D5" s="56">
        <v>1</v>
      </c>
      <c r="E5" s="56">
        <v>8.1</v>
      </c>
      <c r="F5" s="59">
        <v>1.0166666666666666</v>
      </c>
      <c r="G5" s="59">
        <v>2.8666666666666671</v>
      </c>
      <c r="H5" s="61">
        <v>10263.063063063062</v>
      </c>
      <c r="I5" s="61"/>
      <c r="J5" s="56"/>
      <c r="K5" s="56"/>
      <c r="L5" s="56"/>
      <c r="M5" s="59"/>
      <c r="N5" s="59"/>
      <c r="O5" s="61"/>
      <c r="P5" s="61">
        <v>324.50999999999993</v>
      </c>
      <c r="Q5" s="56">
        <v>15</v>
      </c>
      <c r="R5" s="56">
        <v>14</v>
      </c>
      <c r="S5" s="56">
        <v>5.5911111111111129</v>
      </c>
      <c r="T5" s="59">
        <v>0.69880952380952388</v>
      </c>
      <c r="U5" s="59">
        <v>2.2952380952380951</v>
      </c>
      <c r="V5" s="61">
        <v>8634.6127946127945</v>
      </c>
      <c r="W5" s="61">
        <v>349.04999999999995</v>
      </c>
      <c r="X5" s="56">
        <v>16</v>
      </c>
      <c r="Y5" s="56">
        <v>15</v>
      </c>
      <c r="Z5" s="56">
        <v>5.7479166666666677</v>
      </c>
      <c r="AA5" s="59">
        <v>0.72000000000000008</v>
      </c>
      <c r="AB5" s="59">
        <v>2.3333333333333339</v>
      </c>
      <c r="AC5" s="70">
        <v>8736.390936390937</v>
      </c>
      <c r="AD5" s="74">
        <v>0.53</v>
      </c>
      <c r="AE5" s="74">
        <v>0.53</v>
      </c>
      <c r="AH5" s="52" t="s">
        <v>24</v>
      </c>
      <c r="AI5" s="52">
        <v>0.23487631578947374</v>
      </c>
      <c r="AJ5" s="52">
        <v>0.47263157894736835</v>
      </c>
      <c r="AK5" s="52">
        <v>0.52500000000000002</v>
      </c>
      <c r="AL5" s="52">
        <v>0.5</v>
      </c>
      <c r="AM5" s="52">
        <v>0.56999999999999995</v>
      </c>
    </row>
    <row r="6" spans="1:39" s="52" customFormat="1" ht="21" customHeight="1">
      <c r="A6" s="55" t="s">
        <v>25</v>
      </c>
      <c r="B6" s="61">
        <v>24.05</v>
      </c>
      <c r="C6" s="56">
        <v>2</v>
      </c>
      <c r="D6" s="56">
        <v>2</v>
      </c>
      <c r="E6" s="56">
        <v>7.5666666666666664</v>
      </c>
      <c r="F6" s="59">
        <v>1.0083333333333333</v>
      </c>
      <c r="G6" s="59">
        <v>3.0666666666666664</v>
      </c>
      <c r="H6" s="61">
        <v>7394.5945945945941</v>
      </c>
      <c r="I6" s="61"/>
      <c r="J6" s="56"/>
      <c r="K6" s="56"/>
      <c r="L6" s="56"/>
      <c r="M6" s="59"/>
      <c r="N6" s="59"/>
      <c r="O6" s="61"/>
      <c r="P6" s="61">
        <v>408.94000000000005</v>
      </c>
      <c r="Q6" s="56">
        <v>14</v>
      </c>
      <c r="R6" s="56">
        <v>12</v>
      </c>
      <c r="S6" s="56">
        <v>5.2285714285714278</v>
      </c>
      <c r="T6" s="59">
        <v>0.54305555555555562</v>
      </c>
      <c r="U6" s="59">
        <v>2.2888888888888892</v>
      </c>
      <c r="V6" s="61">
        <v>4441.6988416988415</v>
      </c>
      <c r="W6" s="61">
        <v>432.99000000000007</v>
      </c>
      <c r="X6" s="56">
        <v>16</v>
      </c>
      <c r="Y6" s="56">
        <v>14</v>
      </c>
      <c r="Z6" s="56">
        <v>5.520833333333333</v>
      </c>
      <c r="AA6" s="59">
        <v>0.60952380952380947</v>
      </c>
      <c r="AB6" s="59">
        <v>2.4</v>
      </c>
      <c r="AC6" s="70">
        <v>4810.8108108108108</v>
      </c>
      <c r="AD6" s="74">
        <v>0.53</v>
      </c>
      <c r="AE6" s="74">
        <v>0.51</v>
      </c>
      <c r="AH6" s="52" t="s">
        <v>26</v>
      </c>
      <c r="AI6" s="52">
        <v>0.22090434782608701</v>
      </c>
      <c r="AJ6" s="52">
        <v>0.42434782608695648</v>
      </c>
      <c r="AK6" s="52">
        <v>0.55884057971014511</v>
      </c>
      <c r="AL6" s="52">
        <v>0.41</v>
      </c>
      <c r="AM6" s="52">
        <v>0.44</v>
      </c>
    </row>
    <row r="7" spans="1:39" s="52" customFormat="1" ht="21" customHeight="1">
      <c r="A7" s="55" t="s">
        <v>27</v>
      </c>
      <c r="B7" s="61">
        <v>6.29</v>
      </c>
      <c r="C7" s="56">
        <v>1</v>
      </c>
      <c r="D7" s="56">
        <v>1</v>
      </c>
      <c r="E7" s="56">
        <v>7.1333333333333337</v>
      </c>
      <c r="F7" s="59">
        <v>1.7</v>
      </c>
      <c r="G7" s="59">
        <v>2.5</v>
      </c>
      <c r="H7" s="61">
        <v>15452.252252252254</v>
      </c>
      <c r="I7" s="61">
        <v>81.05</v>
      </c>
      <c r="J7" s="56">
        <v>3</v>
      </c>
      <c r="K7" s="56">
        <v>3</v>
      </c>
      <c r="L7" s="56">
        <v>3.7555555555555551</v>
      </c>
      <c r="M7" s="59">
        <v>0.56111111111111112</v>
      </c>
      <c r="N7" s="59">
        <v>2.4555555555555557</v>
      </c>
      <c r="O7" s="61">
        <v>7803.003003003003</v>
      </c>
      <c r="P7" s="61">
        <v>277.61</v>
      </c>
      <c r="Q7" s="56">
        <v>18</v>
      </c>
      <c r="R7" s="56">
        <v>17</v>
      </c>
      <c r="S7" s="56">
        <v>5.5703703703703704</v>
      </c>
      <c r="T7" s="59">
        <v>0.65078431372548995</v>
      </c>
      <c r="U7" s="59">
        <v>2.3431372549019609</v>
      </c>
      <c r="V7" s="61">
        <v>8992.9929929929931</v>
      </c>
      <c r="W7" s="61">
        <v>364.95</v>
      </c>
      <c r="X7" s="56">
        <v>22</v>
      </c>
      <c r="Y7" s="56">
        <v>21</v>
      </c>
      <c r="Z7" s="56">
        <v>5.3939393939393945</v>
      </c>
      <c r="AA7" s="59">
        <v>0.68793650793650774</v>
      </c>
      <c r="AB7" s="59">
        <v>2.3666666666666663</v>
      </c>
      <c r="AC7" s="70">
        <v>9124.3243243243269</v>
      </c>
      <c r="AD7" s="74">
        <v>0.57999999999999996</v>
      </c>
      <c r="AE7" s="74">
        <v>0.48</v>
      </c>
      <c r="AH7" s="52" t="s">
        <v>28</v>
      </c>
      <c r="AI7" s="52">
        <v>0.28988235294117648</v>
      </c>
      <c r="AJ7" s="52">
        <v>0.51705882352941168</v>
      </c>
      <c r="AK7" s="52">
        <v>0.21235294117647058</v>
      </c>
      <c r="AL7" s="52">
        <v>0.59</v>
      </c>
      <c r="AM7" s="52">
        <v>0.56000000000000005</v>
      </c>
    </row>
    <row r="8" spans="1:39" s="52" customFormat="1" ht="21" customHeight="1">
      <c r="A8" s="55" t="s">
        <v>29</v>
      </c>
      <c r="B8" s="61">
        <v>58.41</v>
      </c>
      <c r="C8" s="56">
        <v>3</v>
      </c>
      <c r="D8" s="56">
        <v>3</v>
      </c>
      <c r="E8" s="56">
        <v>7.7666666666666657</v>
      </c>
      <c r="F8" s="59">
        <v>1.0333333333333332</v>
      </c>
      <c r="G8" s="59">
        <v>3.0555555555555554</v>
      </c>
      <c r="H8" s="61">
        <v>7889.4894894894896</v>
      </c>
      <c r="I8" s="61"/>
      <c r="J8" s="56"/>
      <c r="K8" s="56"/>
      <c r="L8" s="56"/>
      <c r="M8" s="59"/>
      <c r="N8" s="59"/>
      <c r="O8" s="61"/>
      <c r="P8" s="61">
        <v>620.5</v>
      </c>
      <c r="Q8" s="56">
        <v>24</v>
      </c>
      <c r="R8" s="56">
        <v>21</v>
      </c>
      <c r="S8" s="56">
        <v>5.2097222222222213</v>
      </c>
      <c r="T8" s="59">
        <v>0.88619047619047631</v>
      </c>
      <c r="U8" s="59">
        <v>2.8714285714285714</v>
      </c>
      <c r="V8" s="61">
        <v>6833.6336336336326</v>
      </c>
      <c r="W8" s="61">
        <v>678.91</v>
      </c>
      <c r="X8" s="56">
        <v>27</v>
      </c>
      <c r="Y8" s="56">
        <v>24</v>
      </c>
      <c r="Z8" s="56">
        <v>5.4938271604938267</v>
      </c>
      <c r="AA8" s="59">
        <v>0.90458333333333363</v>
      </c>
      <c r="AB8" s="59">
        <v>2.8944444444444453</v>
      </c>
      <c r="AC8" s="70">
        <v>6950.9509509509526</v>
      </c>
      <c r="AD8" s="74">
        <v>0.59</v>
      </c>
      <c r="AE8" s="74">
        <v>0.62</v>
      </c>
      <c r="AG8" s="52">
        <v>2</v>
      </c>
      <c r="AH8" s="52" t="s">
        <v>23</v>
      </c>
      <c r="AI8" s="52">
        <v>0.16311249999999999</v>
      </c>
      <c r="AJ8" s="52">
        <v>0.30374999999999996</v>
      </c>
      <c r="AK8" s="52">
        <v>0.37625000000000003</v>
      </c>
      <c r="AL8" s="52">
        <v>0.53</v>
      </c>
      <c r="AM8" s="52">
        <v>0.53</v>
      </c>
    </row>
    <row r="9" spans="1:39" s="52" customFormat="1" ht="21" customHeight="1">
      <c r="A9" s="55" t="s">
        <v>30</v>
      </c>
      <c r="B9" s="61">
        <v>374.56999999999994</v>
      </c>
      <c r="C9" s="56">
        <v>10</v>
      </c>
      <c r="D9" s="56">
        <v>10</v>
      </c>
      <c r="E9" s="56">
        <v>7.4766666666666666</v>
      </c>
      <c r="F9" s="59">
        <v>0.46266666666666678</v>
      </c>
      <c r="G9" s="59">
        <v>2.6533333333333333</v>
      </c>
      <c r="H9" s="61">
        <v>7642.5225225225222</v>
      </c>
      <c r="I9" s="61"/>
      <c r="J9" s="56"/>
      <c r="K9" s="56"/>
      <c r="L9" s="56"/>
      <c r="M9" s="59"/>
      <c r="N9" s="59"/>
      <c r="O9" s="61"/>
      <c r="P9" s="61">
        <v>196.51999999999998</v>
      </c>
      <c r="Q9" s="56">
        <v>6</v>
      </c>
      <c r="R9" s="56">
        <v>6</v>
      </c>
      <c r="S9" s="56">
        <v>6.083333333333333</v>
      </c>
      <c r="T9" s="59">
        <v>0.32611111111111107</v>
      </c>
      <c r="U9" s="59">
        <v>2.5388888888888888</v>
      </c>
      <c r="V9" s="61">
        <v>8072.0720720720719</v>
      </c>
      <c r="W9" s="61">
        <v>571.08999999999992</v>
      </c>
      <c r="X9" s="56">
        <v>16</v>
      </c>
      <c r="Y9" s="56">
        <v>16</v>
      </c>
      <c r="Z9" s="56">
        <v>6.9541666666666675</v>
      </c>
      <c r="AA9" s="59">
        <v>0.41145833333333343</v>
      </c>
      <c r="AB9" s="59">
        <v>2.6104166666666662</v>
      </c>
      <c r="AC9" s="70">
        <v>7803.603603603603</v>
      </c>
      <c r="AD9" s="74">
        <v>0.41</v>
      </c>
      <c r="AE9" s="74">
        <v>0.46</v>
      </c>
      <c r="AH9" s="52" t="s">
        <v>31</v>
      </c>
      <c r="AI9" s="52">
        <v>0.16418124999999995</v>
      </c>
      <c r="AJ9" s="52">
        <v>0.26812499999999995</v>
      </c>
      <c r="AK9" s="52">
        <v>0.25562499999999999</v>
      </c>
      <c r="AL9" s="52">
        <v>0.53</v>
      </c>
      <c r="AM9" s="52">
        <v>0.51</v>
      </c>
    </row>
    <row r="10" spans="1:39" s="52" customFormat="1" ht="21" customHeight="1">
      <c r="A10" s="55" t="s">
        <v>32</v>
      </c>
      <c r="B10" s="61">
        <v>305.84000000000003</v>
      </c>
      <c r="C10" s="56">
        <v>6</v>
      </c>
      <c r="D10" s="56">
        <v>6</v>
      </c>
      <c r="E10" s="56">
        <v>6.9388888888888891</v>
      </c>
      <c r="F10" s="59">
        <v>1.1666666666666667</v>
      </c>
      <c r="G10" s="59">
        <v>3.0444444444444443</v>
      </c>
      <c r="H10" s="61">
        <v>19800.600600600603</v>
      </c>
      <c r="I10" s="61"/>
      <c r="J10" s="56"/>
      <c r="K10" s="56"/>
      <c r="L10" s="56"/>
      <c r="M10" s="59"/>
      <c r="N10" s="59"/>
      <c r="O10" s="61"/>
      <c r="P10" s="61">
        <v>376.45</v>
      </c>
      <c r="Q10" s="56">
        <v>16</v>
      </c>
      <c r="R10" s="56">
        <v>16</v>
      </c>
      <c r="S10" s="56">
        <v>4.927083333333333</v>
      </c>
      <c r="T10" s="59">
        <v>0.83333333333333326</v>
      </c>
      <c r="U10" s="59">
        <v>2.8208333333333333</v>
      </c>
      <c r="V10" s="61">
        <v>14157.084357084357</v>
      </c>
      <c r="W10" s="61">
        <v>682.29000000000008</v>
      </c>
      <c r="X10" s="56">
        <v>22</v>
      </c>
      <c r="Y10" s="56">
        <v>22</v>
      </c>
      <c r="Z10" s="56">
        <v>5.4757575757575747</v>
      </c>
      <c r="AA10" s="59">
        <v>0.92424242424242431</v>
      </c>
      <c r="AB10" s="59">
        <v>2.8818181818181814</v>
      </c>
      <c r="AC10" s="70">
        <v>15696.225150770601</v>
      </c>
      <c r="AD10" s="74">
        <v>0.57954545454545459</v>
      </c>
      <c r="AE10" s="74">
        <v>0.62</v>
      </c>
      <c r="AH10" s="52" t="s">
        <v>33</v>
      </c>
      <c r="AI10" s="52">
        <v>0.20243461538461544</v>
      </c>
      <c r="AJ10" s="52">
        <v>0.36384615384615387</v>
      </c>
      <c r="AK10" s="52">
        <v>0.466923076923077</v>
      </c>
      <c r="AL10" s="52">
        <v>0.59</v>
      </c>
      <c r="AM10" s="52">
        <v>0.62</v>
      </c>
    </row>
    <row r="11" spans="1:39" s="52" customFormat="1" ht="21" customHeight="1">
      <c r="A11" s="55" t="s">
        <v>34</v>
      </c>
      <c r="B11" s="61">
        <v>45.47</v>
      </c>
      <c r="C11" s="56">
        <v>1</v>
      </c>
      <c r="D11" s="56">
        <v>1</v>
      </c>
      <c r="E11" s="56">
        <v>6.6</v>
      </c>
      <c r="F11" s="59">
        <v>0.73333333333333339</v>
      </c>
      <c r="G11" s="59">
        <v>3.1</v>
      </c>
      <c r="H11" s="61">
        <v>6717.1171171171163</v>
      </c>
      <c r="I11" s="61"/>
      <c r="J11" s="56"/>
      <c r="K11" s="56"/>
      <c r="L11" s="56"/>
      <c r="M11" s="59"/>
      <c r="N11" s="59"/>
      <c r="O11" s="61"/>
      <c r="P11" s="61"/>
      <c r="Q11" s="56"/>
      <c r="R11" s="56"/>
      <c r="S11" s="56"/>
      <c r="T11" s="59"/>
      <c r="U11" s="59"/>
      <c r="V11" s="61"/>
      <c r="W11" s="61">
        <v>45.47</v>
      </c>
      <c r="X11" s="56">
        <v>1</v>
      </c>
      <c r="Y11" s="56">
        <v>1</v>
      </c>
      <c r="Z11" s="56">
        <v>6.6</v>
      </c>
      <c r="AA11" s="59">
        <v>0.73333333333333339</v>
      </c>
      <c r="AB11" s="59">
        <v>3.1</v>
      </c>
      <c r="AC11" s="70">
        <v>6717.1171171171163</v>
      </c>
      <c r="AD11" s="74"/>
      <c r="AE11" s="74"/>
      <c r="AH11" s="52" t="s">
        <v>30</v>
      </c>
      <c r="AI11" s="52">
        <v>0.24119375000000001</v>
      </c>
      <c r="AJ11" s="52">
        <v>0.31187499999999996</v>
      </c>
      <c r="AK11" s="52">
        <v>0.37375000000000003</v>
      </c>
      <c r="AL11" s="52">
        <v>0.41</v>
      </c>
      <c r="AM11" s="52">
        <v>0.46</v>
      </c>
    </row>
    <row r="12" spans="1:39" s="52" customFormat="1" ht="21" customHeight="1">
      <c r="A12" s="55" t="s">
        <v>35</v>
      </c>
      <c r="B12" s="61">
        <v>94.72</v>
      </c>
      <c r="C12" s="56">
        <v>2</v>
      </c>
      <c r="D12" s="56">
        <v>2</v>
      </c>
      <c r="E12" s="56">
        <v>6.666666666666667</v>
      </c>
      <c r="F12" s="59">
        <v>1.4633333333333334</v>
      </c>
      <c r="G12" s="59">
        <v>2.7500000000000004</v>
      </c>
      <c r="H12" s="61">
        <v>13722.522522522522</v>
      </c>
      <c r="I12" s="61"/>
      <c r="J12" s="56"/>
      <c r="K12" s="56"/>
      <c r="L12" s="56"/>
      <c r="M12" s="59"/>
      <c r="N12" s="59"/>
      <c r="O12" s="61"/>
      <c r="P12" s="61">
        <v>111.82000000000001</v>
      </c>
      <c r="Q12" s="56">
        <v>3</v>
      </c>
      <c r="R12" s="56">
        <v>3</v>
      </c>
      <c r="S12" s="56">
        <v>4.2555555555555555</v>
      </c>
      <c r="T12" s="59">
        <v>0.48222222222222227</v>
      </c>
      <c r="U12" s="59">
        <v>2.6444444444444444</v>
      </c>
      <c r="V12" s="61">
        <v>15875.075075075079</v>
      </c>
      <c r="W12" s="61">
        <v>206.54000000000002</v>
      </c>
      <c r="X12" s="56">
        <v>5</v>
      </c>
      <c r="Y12" s="56">
        <v>5</v>
      </c>
      <c r="Z12" s="56">
        <v>5.2200000000000006</v>
      </c>
      <c r="AA12" s="59">
        <v>0.87466666666666681</v>
      </c>
      <c r="AB12" s="59">
        <v>2.6866666666666665</v>
      </c>
      <c r="AC12" s="70">
        <v>15014.054054054057</v>
      </c>
      <c r="AD12" s="74">
        <v>0.42</v>
      </c>
      <c r="AE12" s="74">
        <v>0.38</v>
      </c>
      <c r="AH12" s="52" t="s">
        <v>36</v>
      </c>
      <c r="AI12" s="52">
        <v>0.29098000000000002</v>
      </c>
      <c r="AJ12" s="52">
        <v>0.438</v>
      </c>
      <c r="AK12" s="52">
        <v>0</v>
      </c>
      <c r="AL12" s="52">
        <v>0.42</v>
      </c>
      <c r="AM12" s="52">
        <v>0.38</v>
      </c>
    </row>
    <row r="13" spans="1:39" s="52" customFormat="1" ht="21" customHeight="1">
      <c r="A13" s="55" t="s">
        <v>37</v>
      </c>
      <c r="B13" s="61"/>
      <c r="C13" s="56"/>
      <c r="D13" s="56"/>
      <c r="E13" s="56"/>
      <c r="F13" s="59"/>
      <c r="G13" s="59"/>
      <c r="H13" s="61"/>
      <c r="I13" s="61"/>
      <c r="J13" s="56"/>
      <c r="K13" s="56"/>
      <c r="L13" s="56"/>
      <c r="M13" s="59"/>
      <c r="N13" s="59"/>
      <c r="O13" s="61"/>
      <c r="P13" s="61">
        <v>340.37</v>
      </c>
      <c r="Q13" s="56">
        <v>8</v>
      </c>
      <c r="R13" s="56">
        <v>8</v>
      </c>
      <c r="S13" s="56">
        <v>5.0583333333333327</v>
      </c>
      <c r="T13" s="59">
        <v>0.81458333333333321</v>
      </c>
      <c r="U13" s="59">
        <v>1.1958333333333335</v>
      </c>
      <c r="V13" s="61">
        <v>8962.1621621621616</v>
      </c>
      <c r="W13" s="61">
        <v>340.37</v>
      </c>
      <c r="X13" s="56">
        <v>8</v>
      </c>
      <c r="Y13" s="56">
        <v>8</v>
      </c>
      <c r="Z13" s="56">
        <v>5.0583333333333327</v>
      </c>
      <c r="AA13" s="59">
        <v>0.81458333333333321</v>
      </c>
      <c r="AB13" s="59">
        <v>1.1958333333333335</v>
      </c>
      <c r="AC13" s="70">
        <v>8962.1621621621616</v>
      </c>
      <c r="AD13" s="74">
        <v>0.62249999999999994</v>
      </c>
      <c r="AE13" s="74">
        <v>0.62</v>
      </c>
      <c r="AH13" s="52" t="s">
        <v>38</v>
      </c>
      <c r="AI13" s="52">
        <v>0.25260370370370372</v>
      </c>
      <c r="AJ13" s="52">
        <v>0.38703703703703701</v>
      </c>
      <c r="AK13" s="52">
        <v>0.4744444444444445</v>
      </c>
      <c r="AL13" s="52">
        <v>0.57999999999999996</v>
      </c>
      <c r="AM13" s="52">
        <v>0.6</v>
      </c>
    </row>
    <row r="14" spans="1:39" s="52" customFormat="1" ht="21" customHeight="1">
      <c r="A14" s="55" t="s">
        <v>24</v>
      </c>
      <c r="B14" s="61">
        <v>185.65</v>
      </c>
      <c r="C14" s="56">
        <v>9</v>
      </c>
      <c r="D14" s="56">
        <v>9</v>
      </c>
      <c r="E14" s="56">
        <v>6.9777777777777779</v>
      </c>
      <c r="F14" s="59">
        <v>0.79</v>
      </c>
      <c r="G14" s="59">
        <v>2.9629629629629632</v>
      </c>
      <c r="H14" s="61">
        <v>3334.5345345345345</v>
      </c>
      <c r="I14" s="61">
        <v>282.14999999999998</v>
      </c>
      <c r="J14" s="56">
        <v>6</v>
      </c>
      <c r="K14" s="56">
        <v>6</v>
      </c>
      <c r="L14" s="56">
        <v>3.8166666666666669</v>
      </c>
      <c r="M14" s="59">
        <v>0.41666666666666669</v>
      </c>
      <c r="N14" s="59">
        <v>2.0444444444444443</v>
      </c>
      <c r="O14" s="61">
        <v>3353.7537537537542</v>
      </c>
      <c r="P14" s="61">
        <v>418.88999999999993</v>
      </c>
      <c r="Q14" s="56">
        <v>23</v>
      </c>
      <c r="R14" s="56">
        <v>23</v>
      </c>
      <c r="S14" s="56">
        <v>5.2463768115942022</v>
      </c>
      <c r="T14" s="59">
        <v>0.53246376811594198</v>
      </c>
      <c r="U14" s="59">
        <v>2.2362318840579714</v>
      </c>
      <c r="V14" s="61">
        <v>3440.6580493537012</v>
      </c>
      <c r="W14" s="61">
        <v>886.68999999999994</v>
      </c>
      <c r="X14" s="56">
        <v>38</v>
      </c>
      <c r="Y14" s="56">
        <v>38</v>
      </c>
      <c r="Z14" s="56">
        <v>5.4307017543859644</v>
      </c>
      <c r="AA14" s="59">
        <v>0.57517543859649123</v>
      </c>
      <c r="AB14" s="59">
        <v>2.3780701754385962</v>
      </c>
      <c r="AC14" s="70">
        <v>3401.801801801801</v>
      </c>
      <c r="AD14" s="74">
        <v>0.5</v>
      </c>
      <c r="AE14" s="74">
        <v>0.56999999999999995</v>
      </c>
      <c r="AH14" s="52" t="s">
        <v>39</v>
      </c>
      <c r="AI14" s="52">
        <v>0.25774736842105261</v>
      </c>
      <c r="AJ14" s="52">
        <v>0.41684210526315796</v>
      </c>
      <c r="AK14" s="52">
        <v>0.54473684210526319</v>
      </c>
      <c r="AL14" s="52">
        <v>0.68</v>
      </c>
      <c r="AM14" s="52">
        <v>0.66</v>
      </c>
    </row>
    <row r="15" spans="1:39" s="52" customFormat="1" ht="21" customHeight="1">
      <c r="A15" s="55" t="s">
        <v>40</v>
      </c>
      <c r="B15" s="61">
        <v>18.22</v>
      </c>
      <c r="C15" s="56">
        <v>2</v>
      </c>
      <c r="D15" s="56">
        <v>2</v>
      </c>
      <c r="E15" s="56">
        <v>8.0333333333333332</v>
      </c>
      <c r="F15" s="59">
        <v>1.9166666666666667</v>
      </c>
      <c r="G15" s="59">
        <v>2.85</v>
      </c>
      <c r="H15" s="61">
        <v>15308.108108108107</v>
      </c>
      <c r="I15" s="61"/>
      <c r="J15" s="56"/>
      <c r="K15" s="56"/>
      <c r="L15" s="56"/>
      <c r="M15" s="59"/>
      <c r="N15" s="59"/>
      <c r="O15" s="61"/>
      <c r="P15" s="61">
        <v>217.10000000000002</v>
      </c>
      <c r="Q15" s="56">
        <v>10</v>
      </c>
      <c r="R15" s="56">
        <v>10</v>
      </c>
      <c r="S15" s="56">
        <v>5.9033333333333342</v>
      </c>
      <c r="T15" s="59">
        <v>0.93666666666666676</v>
      </c>
      <c r="U15" s="59">
        <v>2.76</v>
      </c>
      <c r="V15" s="61">
        <v>11981.261261261261</v>
      </c>
      <c r="W15" s="61">
        <v>235.32000000000002</v>
      </c>
      <c r="X15" s="56">
        <v>12</v>
      </c>
      <c r="Y15" s="56">
        <v>12</v>
      </c>
      <c r="Z15" s="56">
        <v>6.2583333333333329</v>
      </c>
      <c r="AA15" s="59">
        <v>1.0999999999999999</v>
      </c>
      <c r="AB15" s="59">
        <v>2.7749999999999999</v>
      </c>
      <c r="AC15" s="70">
        <v>12535.735735735732</v>
      </c>
      <c r="AD15" s="74">
        <v>0.52</v>
      </c>
      <c r="AE15" s="74">
        <v>0.55000000000000004</v>
      </c>
      <c r="AH15" s="52" t="s">
        <v>41</v>
      </c>
      <c r="AI15" s="52">
        <v>0.21464</v>
      </c>
      <c r="AJ15" s="52">
        <v>0.38200000000000001</v>
      </c>
      <c r="AK15" s="52">
        <v>0.54600000000000004</v>
      </c>
      <c r="AL15" s="52">
        <v>0.52</v>
      </c>
      <c r="AM15" s="52">
        <v>0.51</v>
      </c>
    </row>
    <row r="16" spans="1:39" s="52" customFormat="1" ht="21" customHeight="1">
      <c r="A16" s="55" t="s">
        <v>42</v>
      </c>
      <c r="B16" s="61">
        <v>98.86999999999999</v>
      </c>
      <c r="C16" s="56">
        <v>4</v>
      </c>
      <c r="D16" s="56">
        <v>4</v>
      </c>
      <c r="E16" s="56">
        <v>7.0500000000000007</v>
      </c>
      <c r="F16" s="59">
        <v>0.69166666666666665</v>
      </c>
      <c r="G16" s="59">
        <v>3.6166666666666663</v>
      </c>
      <c r="H16" s="61">
        <v>4612.6126126126128</v>
      </c>
      <c r="I16" s="61"/>
      <c r="J16" s="56"/>
      <c r="K16" s="56"/>
      <c r="L16" s="56"/>
      <c r="M16" s="59"/>
      <c r="N16" s="59"/>
      <c r="O16" s="61"/>
      <c r="P16" s="61">
        <v>507.03000000000009</v>
      </c>
      <c r="Q16" s="56">
        <v>23</v>
      </c>
      <c r="R16" s="56">
        <v>23</v>
      </c>
      <c r="S16" s="56">
        <v>5.5666666666666655</v>
      </c>
      <c r="T16" s="59">
        <v>0.46376811594202894</v>
      </c>
      <c r="U16" s="59">
        <v>3.1144927536231881</v>
      </c>
      <c r="V16" s="61">
        <v>5007.3662595401729</v>
      </c>
      <c r="W16" s="61">
        <v>605.90000000000009</v>
      </c>
      <c r="X16" s="56">
        <v>27</v>
      </c>
      <c r="Y16" s="56">
        <v>27</v>
      </c>
      <c r="Z16" s="56">
        <v>5.7864197530864203</v>
      </c>
      <c r="AA16" s="59">
        <v>0.4975308641975309</v>
      </c>
      <c r="AB16" s="59">
        <v>3.1888888888888878</v>
      </c>
      <c r="AC16" s="70">
        <v>4948.8842377731271</v>
      </c>
      <c r="AD16" s="74">
        <v>0.57999999999999996</v>
      </c>
      <c r="AE16" s="74">
        <v>0.6</v>
      </c>
      <c r="AH16" s="52" t="s">
        <v>43</v>
      </c>
      <c r="AI16" s="52">
        <v>0.15077777777777779</v>
      </c>
      <c r="AJ16" s="52">
        <v>0.29222222222222222</v>
      </c>
      <c r="AK16" s="52">
        <v>0.24333333333333332</v>
      </c>
      <c r="AL16" s="52">
        <v>0.35</v>
      </c>
      <c r="AM16" s="52">
        <v>0.41</v>
      </c>
    </row>
    <row r="17" spans="1:39" s="52" customFormat="1" ht="21" customHeight="1">
      <c r="A17" s="55" t="s">
        <v>26</v>
      </c>
      <c r="B17" s="61">
        <v>228.17000000000002</v>
      </c>
      <c r="C17" s="56">
        <v>13</v>
      </c>
      <c r="D17" s="56">
        <v>12</v>
      </c>
      <c r="E17" s="56">
        <v>6.7948717948717956</v>
      </c>
      <c r="F17" s="59">
        <v>0.94166666666666676</v>
      </c>
      <c r="G17" s="59">
        <v>2.6361111111111115</v>
      </c>
      <c r="H17" s="61">
        <v>10764.241164241164</v>
      </c>
      <c r="I17" s="61">
        <v>137.67000000000002</v>
      </c>
      <c r="J17" s="56">
        <v>8</v>
      </c>
      <c r="K17" s="56">
        <v>7</v>
      </c>
      <c r="L17" s="56">
        <v>3.875</v>
      </c>
      <c r="M17" s="59">
        <v>0.81428571428571417</v>
      </c>
      <c r="N17" s="59">
        <v>2.5285714285714285</v>
      </c>
      <c r="O17" s="61">
        <v>9783.7837837837833</v>
      </c>
      <c r="P17" s="61">
        <v>778.08000000000015</v>
      </c>
      <c r="Q17" s="56">
        <v>44</v>
      </c>
      <c r="R17" s="56">
        <v>44</v>
      </c>
      <c r="S17" s="56">
        <v>5.3977272727272743</v>
      </c>
      <c r="T17" s="59">
        <v>0.82462121212121242</v>
      </c>
      <c r="U17" s="59">
        <v>2.6454545454545451</v>
      </c>
      <c r="V17" s="61">
        <v>11938.450847541757</v>
      </c>
      <c r="W17" s="61">
        <v>1143.92</v>
      </c>
      <c r="X17" s="56">
        <v>65</v>
      </c>
      <c r="Y17" s="56">
        <v>63</v>
      </c>
      <c r="Z17" s="56">
        <v>5.4897435897435916</v>
      </c>
      <c r="AA17" s="59">
        <v>0.84576719576719583</v>
      </c>
      <c r="AB17" s="59">
        <v>2.6306878306878301</v>
      </c>
      <c r="AC17" s="70">
        <v>11438.41911841912</v>
      </c>
      <c r="AD17" s="74">
        <v>0.41</v>
      </c>
      <c r="AE17" s="74">
        <v>0.44</v>
      </c>
      <c r="AG17" s="52">
        <v>3</v>
      </c>
      <c r="AH17" s="52" t="s">
        <v>44</v>
      </c>
      <c r="AI17" s="52">
        <v>0.1696333333333333</v>
      </c>
      <c r="AJ17" s="52">
        <v>0.39857142857142869</v>
      </c>
      <c r="AK17" s="52">
        <v>0.6461904761904762</v>
      </c>
      <c r="AL17" s="52">
        <v>0.57999999999999996</v>
      </c>
      <c r="AM17" s="52">
        <v>0.48</v>
      </c>
    </row>
    <row r="18" spans="1:39" s="52" customFormat="1" ht="21" customHeight="1">
      <c r="A18" s="55" t="s">
        <v>39</v>
      </c>
      <c r="B18" s="61">
        <v>207.14000000000001</v>
      </c>
      <c r="C18" s="56">
        <v>10</v>
      </c>
      <c r="D18" s="56">
        <v>10</v>
      </c>
      <c r="E18" s="56">
        <v>7.0533333333333346</v>
      </c>
      <c r="F18" s="59">
        <v>0.93333333333333324</v>
      </c>
      <c r="G18" s="59">
        <v>2.8766666666666669</v>
      </c>
      <c r="H18" s="61">
        <v>9631.7117117117104</v>
      </c>
      <c r="I18" s="61">
        <v>10.56</v>
      </c>
      <c r="J18" s="56">
        <v>1</v>
      </c>
      <c r="K18" s="56">
        <v>1</v>
      </c>
      <c r="L18" s="56">
        <v>3.2</v>
      </c>
      <c r="M18" s="59">
        <v>0.3</v>
      </c>
      <c r="N18" s="59">
        <v>2.5666666666666669</v>
      </c>
      <c r="O18" s="61">
        <v>10724.324324324325</v>
      </c>
      <c r="P18" s="61">
        <v>227.82</v>
      </c>
      <c r="Q18" s="56">
        <v>8</v>
      </c>
      <c r="R18" s="56">
        <v>8</v>
      </c>
      <c r="S18" s="56">
        <v>5.4416666666666673</v>
      </c>
      <c r="T18" s="59">
        <v>0.56666666666666665</v>
      </c>
      <c r="U18" s="59">
        <v>2.5958333333333332</v>
      </c>
      <c r="V18" s="61">
        <v>8987.3873873873872</v>
      </c>
      <c r="W18" s="61">
        <v>445.52000000000004</v>
      </c>
      <c r="X18" s="56">
        <v>19</v>
      </c>
      <c r="Y18" s="56">
        <v>19</v>
      </c>
      <c r="Z18" s="56">
        <v>6.1719298245614054</v>
      </c>
      <c r="AA18" s="59">
        <v>0.74561403508771928</v>
      </c>
      <c r="AB18" s="59">
        <v>2.7421052631578946</v>
      </c>
      <c r="AC18" s="70">
        <v>9417.9231863442346</v>
      </c>
      <c r="AD18" s="74">
        <v>0.68</v>
      </c>
      <c r="AE18" s="74">
        <v>0.66</v>
      </c>
      <c r="AH18" s="52" t="s">
        <v>45</v>
      </c>
      <c r="AI18" s="52">
        <v>0.22105454545454545</v>
      </c>
      <c r="AJ18" s="52">
        <v>0.36818181818181817</v>
      </c>
      <c r="AK18" s="52">
        <v>0.38499999999999995</v>
      </c>
      <c r="AL18" s="52">
        <v>0.57954545454545459</v>
      </c>
      <c r="AM18" s="52">
        <v>0.62</v>
      </c>
    </row>
    <row r="19" spans="1:39" s="52" customFormat="1" ht="21" customHeight="1">
      <c r="A19" s="55" t="s">
        <v>41</v>
      </c>
      <c r="B19" s="61">
        <v>43.44</v>
      </c>
      <c r="C19" s="56">
        <v>2</v>
      </c>
      <c r="D19" s="56">
        <v>2</v>
      </c>
      <c r="E19" s="56">
        <v>7.666666666666667</v>
      </c>
      <c r="F19" s="59">
        <v>1.3333333333333335</v>
      </c>
      <c r="G19" s="59">
        <v>3.0666666666666664</v>
      </c>
      <c r="H19" s="61">
        <v>7971.1711711711714</v>
      </c>
      <c r="I19" s="61"/>
      <c r="J19" s="56"/>
      <c r="K19" s="56"/>
      <c r="L19" s="56"/>
      <c r="M19" s="59"/>
      <c r="N19" s="59"/>
      <c r="O19" s="61"/>
      <c r="P19" s="61">
        <v>85.53</v>
      </c>
      <c r="Q19" s="56">
        <v>3</v>
      </c>
      <c r="R19" s="56">
        <v>3</v>
      </c>
      <c r="S19" s="56">
        <v>4.6333333333333329</v>
      </c>
      <c r="T19" s="59">
        <v>0.47222222222222227</v>
      </c>
      <c r="U19" s="59">
        <v>2.6</v>
      </c>
      <c r="V19" s="61">
        <v>6092.4924924924926</v>
      </c>
      <c r="W19" s="61">
        <v>128.97</v>
      </c>
      <c r="X19" s="56">
        <v>5</v>
      </c>
      <c r="Y19" s="56">
        <v>5</v>
      </c>
      <c r="Z19" s="56">
        <v>5.8466666666666658</v>
      </c>
      <c r="AA19" s="59">
        <v>0.81666666666666676</v>
      </c>
      <c r="AB19" s="59">
        <v>2.7866666666666666</v>
      </c>
      <c r="AC19" s="70">
        <v>6843.9639639639645</v>
      </c>
      <c r="AD19" s="74">
        <v>0.52</v>
      </c>
      <c r="AE19" s="74">
        <v>0.51</v>
      </c>
      <c r="AH19" s="52" t="s">
        <v>46</v>
      </c>
      <c r="AI19" s="52">
        <v>0.23251249999999998</v>
      </c>
      <c r="AJ19" s="52">
        <v>0.42374999999999996</v>
      </c>
      <c r="AK19" s="52">
        <v>0.37500000000000006</v>
      </c>
      <c r="AL19" s="52">
        <v>0.62249999999999994</v>
      </c>
      <c r="AM19" s="52">
        <v>0.62</v>
      </c>
    </row>
    <row r="20" spans="1:39" s="52" customFormat="1" ht="21" customHeight="1">
      <c r="A20" s="55" t="s">
        <v>47</v>
      </c>
      <c r="B20" s="61">
        <v>41.17</v>
      </c>
      <c r="C20" s="56">
        <v>1</v>
      </c>
      <c r="D20" s="56">
        <v>1</v>
      </c>
      <c r="E20" s="56">
        <v>7.0666666666666664</v>
      </c>
      <c r="F20" s="59">
        <v>1.7</v>
      </c>
      <c r="G20" s="59">
        <v>3.0666666666666664</v>
      </c>
      <c r="H20" s="61">
        <v>24187.387387387385</v>
      </c>
      <c r="I20" s="61">
        <v>148.62</v>
      </c>
      <c r="J20" s="56">
        <v>1</v>
      </c>
      <c r="K20" s="56">
        <v>1</v>
      </c>
      <c r="L20" s="56">
        <v>3.5666666666666669</v>
      </c>
      <c r="M20" s="59">
        <v>0.6</v>
      </c>
      <c r="N20" s="59">
        <v>3.0666666666666664</v>
      </c>
      <c r="O20" s="61">
        <v>14039.639639639639</v>
      </c>
      <c r="P20" s="61">
        <v>406.53000000000009</v>
      </c>
      <c r="Q20" s="56">
        <v>15</v>
      </c>
      <c r="R20" s="56">
        <v>15</v>
      </c>
      <c r="S20" s="56">
        <v>4.9288888888888893</v>
      </c>
      <c r="T20" s="59">
        <v>0.79333333333333333</v>
      </c>
      <c r="U20" s="59">
        <v>2.9777777777777787</v>
      </c>
      <c r="V20" s="61">
        <v>15865.523705523705</v>
      </c>
      <c r="W20" s="61">
        <v>596.32000000000005</v>
      </c>
      <c r="X20" s="56">
        <v>17</v>
      </c>
      <c r="Y20" s="56">
        <v>17</v>
      </c>
      <c r="Z20" s="56">
        <v>4.9745098039215687</v>
      </c>
      <c r="AA20" s="59">
        <v>0.83529411764705885</v>
      </c>
      <c r="AB20" s="59">
        <v>2.9882352941176471</v>
      </c>
      <c r="AC20" s="70">
        <v>16247.640153522503</v>
      </c>
      <c r="AD20" s="74">
        <v>0.56000000000000005</v>
      </c>
      <c r="AE20" s="74">
        <v>0.6</v>
      </c>
      <c r="AH20" s="52" t="s">
        <v>48</v>
      </c>
      <c r="AI20" s="52">
        <v>0.26683333333333331</v>
      </c>
      <c r="AJ20" s="52">
        <v>0.45083333333333336</v>
      </c>
      <c r="AK20" s="52">
        <v>0.5541666666666667</v>
      </c>
      <c r="AL20" s="52">
        <v>0.52</v>
      </c>
      <c r="AM20" s="52">
        <v>0.55000000000000004</v>
      </c>
    </row>
    <row r="21" spans="1:39" s="52" customFormat="1" ht="21" customHeight="1">
      <c r="A21" s="55" t="s">
        <v>49</v>
      </c>
      <c r="B21" s="61">
        <v>26.82</v>
      </c>
      <c r="C21" s="56">
        <v>2</v>
      </c>
      <c r="D21" s="56">
        <v>2</v>
      </c>
      <c r="E21" s="56">
        <v>6.95</v>
      </c>
      <c r="F21" s="59">
        <v>1.0833333333333333</v>
      </c>
      <c r="G21" s="59">
        <v>2.9666666666666668</v>
      </c>
      <c r="H21" s="61">
        <v>22169.369369369371</v>
      </c>
      <c r="I21" s="61"/>
      <c r="J21" s="56"/>
      <c r="K21" s="56"/>
      <c r="L21" s="56"/>
      <c r="M21" s="59"/>
      <c r="N21" s="59"/>
      <c r="O21" s="61"/>
      <c r="P21" s="61">
        <v>151.69</v>
      </c>
      <c r="Q21" s="56">
        <v>6</v>
      </c>
      <c r="R21" s="56">
        <v>6</v>
      </c>
      <c r="S21" s="56">
        <v>3.5611111111111113</v>
      </c>
      <c r="T21" s="59">
        <v>0.8222222222222223</v>
      </c>
      <c r="U21" s="59">
        <v>2.8277777777777775</v>
      </c>
      <c r="V21" s="61">
        <v>13828.228228228227</v>
      </c>
      <c r="W21" s="61">
        <v>178.51000000000002</v>
      </c>
      <c r="X21" s="56">
        <v>8</v>
      </c>
      <c r="Y21" s="56">
        <v>8</v>
      </c>
      <c r="Z21" s="56">
        <v>4.4083333333333341</v>
      </c>
      <c r="AA21" s="59">
        <v>0.88749999999999996</v>
      </c>
      <c r="AB21" s="59">
        <v>2.8624999999999998</v>
      </c>
      <c r="AC21" s="70">
        <v>15913.513513513513</v>
      </c>
      <c r="AD21" s="74">
        <v>0.62124999999999997</v>
      </c>
      <c r="AE21" s="74">
        <v>0.67</v>
      </c>
      <c r="AH21" s="52" t="s">
        <v>47</v>
      </c>
      <c r="AI21" s="52">
        <v>0.22335294117647056</v>
      </c>
      <c r="AJ21" s="52">
        <v>0.4147058823529412</v>
      </c>
      <c r="AK21" s="52">
        <v>0.47529411764705892</v>
      </c>
      <c r="AL21" s="52">
        <v>0.56000000000000005</v>
      </c>
      <c r="AM21" s="52">
        <v>0.6</v>
      </c>
    </row>
    <row r="22" spans="1:39" s="52" customFormat="1" ht="21" customHeight="1">
      <c r="A22" s="55" t="s">
        <v>43</v>
      </c>
      <c r="B22" s="61"/>
      <c r="C22" s="56"/>
      <c r="D22" s="56"/>
      <c r="E22" s="56"/>
      <c r="F22" s="59"/>
      <c r="G22" s="59"/>
      <c r="H22" s="61"/>
      <c r="I22" s="61"/>
      <c r="J22" s="56"/>
      <c r="K22" s="56"/>
      <c r="L22" s="56"/>
      <c r="M22" s="59"/>
      <c r="N22" s="59"/>
      <c r="O22" s="61"/>
      <c r="P22" s="61">
        <v>151.72999999999999</v>
      </c>
      <c r="Q22" s="56">
        <v>9</v>
      </c>
      <c r="R22" s="56">
        <v>9</v>
      </c>
      <c r="S22" s="56">
        <v>5.9074074074074074</v>
      </c>
      <c r="T22" s="59">
        <v>0.56703703703703701</v>
      </c>
      <c r="U22" s="59">
        <v>2.6925925925925926</v>
      </c>
      <c r="V22" s="61">
        <v>10794.794794794792</v>
      </c>
      <c r="W22" s="61">
        <v>151.72999999999999</v>
      </c>
      <c r="X22" s="56">
        <v>9</v>
      </c>
      <c r="Y22" s="56">
        <v>9</v>
      </c>
      <c r="Z22" s="56">
        <v>5.9074074074074074</v>
      </c>
      <c r="AA22" s="59">
        <v>0.56703703703703701</v>
      </c>
      <c r="AB22" s="59">
        <v>2.6925925925925926</v>
      </c>
      <c r="AC22" s="70">
        <v>10794.794794794792</v>
      </c>
      <c r="AD22" s="74">
        <v>0.35</v>
      </c>
      <c r="AE22" s="74">
        <v>0.41</v>
      </c>
      <c r="AH22" s="52" t="s">
        <v>50</v>
      </c>
      <c r="AI22" s="52">
        <v>0.21529999999999999</v>
      </c>
      <c r="AJ22" s="52">
        <v>0.46625</v>
      </c>
      <c r="AK22" s="52">
        <v>0.61750000000000005</v>
      </c>
      <c r="AL22" s="52">
        <v>0.62124999999999997</v>
      </c>
      <c r="AM22" s="52">
        <v>0.67</v>
      </c>
    </row>
    <row r="23" spans="1:39" s="52" customFormat="1" ht="21" customHeight="1">
      <c r="A23" s="55" t="s">
        <v>28</v>
      </c>
      <c r="B23" s="61">
        <v>486.25</v>
      </c>
      <c r="C23" s="56">
        <v>17</v>
      </c>
      <c r="D23" s="56">
        <v>17</v>
      </c>
      <c r="E23" s="56">
        <v>7.3627450980392162</v>
      </c>
      <c r="F23" s="59">
        <v>0.79607843137254908</v>
      </c>
      <c r="G23" s="59">
        <v>2.5764705882352938</v>
      </c>
      <c r="H23" s="61">
        <v>9610.1748807631175</v>
      </c>
      <c r="I23" s="61"/>
      <c r="J23" s="56"/>
      <c r="K23" s="56"/>
      <c r="L23" s="56"/>
      <c r="M23" s="59"/>
      <c r="N23" s="59"/>
      <c r="O23" s="61"/>
      <c r="P23" s="61"/>
      <c r="Q23" s="56"/>
      <c r="R23" s="56"/>
      <c r="S23" s="56"/>
      <c r="T23" s="59"/>
      <c r="U23" s="59"/>
      <c r="V23" s="61"/>
      <c r="W23" s="61">
        <v>486.25</v>
      </c>
      <c r="X23" s="56">
        <v>17</v>
      </c>
      <c r="Y23" s="56">
        <v>17</v>
      </c>
      <c r="Z23" s="56">
        <v>7.3627450980392162</v>
      </c>
      <c r="AA23" s="59">
        <v>0.79607843137254908</v>
      </c>
      <c r="AB23" s="59">
        <v>2.5764705882352938</v>
      </c>
      <c r="AC23" s="70">
        <v>9610.1748807631175</v>
      </c>
      <c r="AD23" s="75">
        <v>0.59</v>
      </c>
      <c r="AE23" s="75">
        <v>0.56000000000000005</v>
      </c>
    </row>
    <row r="24" spans="1:39" s="52" customFormat="1" ht="21" customHeight="1">
      <c r="A24" s="57" t="s">
        <v>51</v>
      </c>
      <c r="B24" s="62">
        <v>2962.5500000000006</v>
      </c>
      <c r="C24" s="58">
        <v>104</v>
      </c>
      <c r="D24" s="58">
        <v>103</v>
      </c>
      <c r="E24" s="58">
        <v>7.1711538461538478</v>
      </c>
      <c r="F24" s="67">
        <v>1.0261812297734629</v>
      </c>
      <c r="G24" s="67">
        <v>2.8220064724919105</v>
      </c>
      <c r="H24" s="68">
        <v>10029.738045738046</v>
      </c>
      <c r="I24" s="62">
        <v>1080.3099999999995</v>
      </c>
      <c r="J24" s="58">
        <v>36</v>
      </c>
      <c r="K24" s="58">
        <v>35</v>
      </c>
      <c r="L24" s="58">
        <v>3.6749999999999994</v>
      </c>
      <c r="M24" s="67">
        <v>0.55095238095238097</v>
      </c>
      <c r="N24" s="67">
        <v>2.2780952380952373</v>
      </c>
      <c r="O24" s="68">
        <v>9256.4564564564571</v>
      </c>
      <c r="P24" s="62">
        <v>6774.2300000000014</v>
      </c>
      <c r="Q24" s="58">
        <v>292</v>
      </c>
      <c r="R24" s="58">
        <v>258</v>
      </c>
      <c r="S24" s="58">
        <v>5.1966894977168918</v>
      </c>
      <c r="T24" s="67">
        <v>0.71218346253229958</v>
      </c>
      <c r="U24" s="67">
        <v>2.5957364341085278</v>
      </c>
      <c r="V24" s="68">
        <v>8421.6620107031013</v>
      </c>
      <c r="W24" s="62">
        <v>10817.089999999998</v>
      </c>
      <c r="X24" s="58">
        <v>432</v>
      </c>
      <c r="Y24" s="58">
        <v>396</v>
      </c>
      <c r="Z24" s="58">
        <v>5.5452160493827147</v>
      </c>
      <c r="AA24" s="60">
        <v>0.77960437710437713</v>
      </c>
      <c r="AB24" s="60">
        <v>2.6265151515151515</v>
      </c>
      <c r="AC24" s="71">
        <v>8878.3576303576283</v>
      </c>
      <c r="AD24" s="72"/>
      <c r="AE24" s="72"/>
    </row>
  </sheetData>
  <mergeCells count="4">
    <mergeCell ref="W1:AC1"/>
    <mergeCell ref="B1:H1"/>
    <mergeCell ref="I1:O1"/>
    <mergeCell ref="P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C27"/>
  <sheetViews>
    <sheetView workbookViewId="0">
      <selection activeCell="A4" sqref="A4:AC27"/>
    </sheetView>
  </sheetViews>
  <sheetFormatPr defaultRowHeight="14.4"/>
  <cols>
    <col min="1" max="1" width="12.6640625" customWidth="1"/>
    <col min="2" max="22" width="27.21875" bestFit="1" customWidth="1"/>
    <col min="23" max="23" width="20.21875" bestFit="1" customWidth="1"/>
    <col min="24" max="24" width="22.77734375" bestFit="1" customWidth="1"/>
    <col min="25" max="25" width="22" bestFit="1" customWidth="1"/>
    <col min="26" max="26" width="19.77734375" bestFit="1" customWidth="1"/>
    <col min="27" max="27" width="32.21875" bestFit="1" customWidth="1"/>
    <col min="28" max="28" width="24.33203125" bestFit="1" customWidth="1"/>
    <col min="29" max="29" width="28.21875" bestFit="1" customWidth="1"/>
  </cols>
  <sheetData>
    <row r="3" spans="1:29">
      <c r="A3" s="1"/>
      <c r="B3" s="2" t="s">
        <v>52</v>
      </c>
      <c r="C3" s="48" t="s">
        <v>53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>
      <c r="A4" s="37"/>
      <c r="B4" s="1" t="s">
        <v>0</v>
      </c>
      <c r="C4" s="35"/>
      <c r="D4" s="35"/>
      <c r="E4" s="35"/>
      <c r="F4" s="35"/>
      <c r="G4" s="35"/>
      <c r="H4" s="35"/>
      <c r="I4" s="1" t="s">
        <v>1</v>
      </c>
      <c r="J4" s="35"/>
      <c r="K4" s="35"/>
      <c r="L4" s="35"/>
      <c r="M4" s="35"/>
      <c r="N4" s="35"/>
      <c r="O4" s="35"/>
      <c r="P4" s="1" t="s">
        <v>2</v>
      </c>
      <c r="Q4" s="35"/>
      <c r="R4" s="35"/>
      <c r="S4" s="35"/>
      <c r="T4" s="35"/>
      <c r="U4" s="35"/>
      <c r="V4" s="35"/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59</v>
      </c>
      <c r="AC4" s="5" t="s">
        <v>60</v>
      </c>
    </row>
    <row r="5" spans="1:29">
      <c r="A5" s="2" t="s">
        <v>61</v>
      </c>
      <c r="B5" s="1" t="s">
        <v>62</v>
      </c>
      <c r="C5" s="44" t="s">
        <v>63</v>
      </c>
      <c r="D5" s="44" t="s">
        <v>64</v>
      </c>
      <c r="E5" s="44" t="s">
        <v>65</v>
      </c>
      <c r="F5" s="44" t="s">
        <v>66</v>
      </c>
      <c r="G5" s="44" t="s">
        <v>67</v>
      </c>
      <c r="H5" s="44" t="s">
        <v>68</v>
      </c>
      <c r="I5" s="1" t="s">
        <v>62</v>
      </c>
      <c r="J5" s="44" t="s">
        <v>63</v>
      </c>
      <c r="K5" s="44" t="s">
        <v>64</v>
      </c>
      <c r="L5" s="44" t="s">
        <v>65</v>
      </c>
      <c r="M5" s="44" t="s">
        <v>66</v>
      </c>
      <c r="N5" s="44" t="s">
        <v>67</v>
      </c>
      <c r="O5" s="44" t="s">
        <v>68</v>
      </c>
      <c r="P5" s="1" t="s">
        <v>62</v>
      </c>
      <c r="Q5" s="44" t="s">
        <v>63</v>
      </c>
      <c r="R5" s="44" t="s">
        <v>64</v>
      </c>
      <c r="S5" s="44" t="s">
        <v>65</v>
      </c>
      <c r="T5" s="44" t="s">
        <v>66</v>
      </c>
      <c r="U5" s="44" t="s">
        <v>67</v>
      </c>
      <c r="V5" s="44" t="s">
        <v>68</v>
      </c>
      <c r="W5" s="37"/>
      <c r="X5" s="37"/>
      <c r="Y5" s="37"/>
      <c r="Z5" s="37"/>
      <c r="AA5" s="37"/>
      <c r="AB5" s="37"/>
      <c r="AC5" s="49"/>
    </row>
    <row r="6" spans="1:29">
      <c r="A6" s="1" t="s">
        <v>21</v>
      </c>
      <c r="B6" s="41">
        <v>399.05000000000007</v>
      </c>
      <c r="C6" s="45">
        <v>7</v>
      </c>
      <c r="D6" s="45">
        <v>7</v>
      </c>
      <c r="E6" s="45">
        <v>6.9904761904761896</v>
      </c>
      <c r="F6" s="45">
        <v>1.4761904761904763</v>
      </c>
      <c r="G6" s="45">
        <v>2.9571428571428569</v>
      </c>
      <c r="H6" s="45">
        <v>8485.0656370656379</v>
      </c>
      <c r="I6" s="41">
        <v>69.599999999999994</v>
      </c>
      <c r="J6" s="45">
        <v>3</v>
      </c>
      <c r="K6" s="45">
        <v>3</v>
      </c>
      <c r="L6" s="45">
        <v>3.5222222222222221</v>
      </c>
      <c r="M6" s="45">
        <v>0</v>
      </c>
      <c r="N6" s="45">
        <v>0</v>
      </c>
      <c r="O6" s="45">
        <v>12886.486486486487</v>
      </c>
      <c r="P6" s="41">
        <v>732.29000000000019</v>
      </c>
      <c r="Q6" s="45">
        <v>30</v>
      </c>
      <c r="R6" s="45">
        <v>3</v>
      </c>
      <c r="S6" s="45">
        <v>4.4822222222222221</v>
      </c>
      <c r="T6" s="45">
        <v>0.88888888888888884</v>
      </c>
      <c r="U6" s="45">
        <v>2.4555555555555557</v>
      </c>
      <c r="V6" s="45">
        <v>1311.7117117117116</v>
      </c>
      <c r="W6" s="41">
        <v>1200.9400000000003</v>
      </c>
      <c r="X6" s="41">
        <v>40</v>
      </c>
      <c r="Y6" s="41">
        <v>13</v>
      </c>
      <c r="Z6" s="41">
        <v>4.8491666666666662</v>
      </c>
      <c r="AA6" s="41">
        <v>1</v>
      </c>
      <c r="AB6" s="41">
        <v>2.1589743589743589</v>
      </c>
      <c r="AC6" s="38">
        <v>3435.1567567567572</v>
      </c>
    </row>
    <row r="7" spans="1:29">
      <c r="A7" s="3" t="s">
        <v>22</v>
      </c>
      <c r="B7" s="42">
        <v>293.88</v>
      </c>
      <c r="C7" s="46">
        <v>11</v>
      </c>
      <c r="D7" s="46">
        <v>11</v>
      </c>
      <c r="E7" s="46">
        <v>7.2242424242424228</v>
      </c>
      <c r="F7" s="46">
        <v>1.6212121212121211</v>
      </c>
      <c r="G7" s="46">
        <v>2.7030303030303031</v>
      </c>
      <c r="H7" s="46">
        <v>11542.014742014742</v>
      </c>
      <c r="I7" s="42">
        <v>350.65999999999997</v>
      </c>
      <c r="J7" s="46">
        <v>14</v>
      </c>
      <c r="K7" s="46">
        <v>14</v>
      </c>
      <c r="L7" s="46">
        <v>3.5571428571428574</v>
      </c>
      <c r="M7" s="46">
        <v>0.6071428571428571</v>
      </c>
      <c r="N7" s="46">
        <v>2.6261904761904762</v>
      </c>
      <c r="O7" s="46">
        <v>10571.943371943373</v>
      </c>
      <c r="P7" s="42">
        <v>440.82</v>
      </c>
      <c r="Q7" s="46">
        <v>17</v>
      </c>
      <c r="R7" s="46">
        <v>17</v>
      </c>
      <c r="S7" s="46">
        <v>4.7588235294117638</v>
      </c>
      <c r="T7" s="46">
        <v>0.90588235294117636</v>
      </c>
      <c r="U7" s="46">
        <v>2.5431372549019606</v>
      </c>
      <c r="V7" s="46">
        <v>9425.3312135665092</v>
      </c>
      <c r="W7" s="42">
        <v>1085.3599999999994</v>
      </c>
      <c r="X7" s="42">
        <v>42</v>
      </c>
      <c r="Y7" s="42">
        <v>42</v>
      </c>
      <c r="Z7" s="42">
        <v>5.003968253968254</v>
      </c>
      <c r="AA7" s="42">
        <v>0.9936507936507939</v>
      </c>
      <c r="AB7" s="42">
        <v>2.6126984126984127</v>
      </c>
      <c r="AC7" s="39">
        <v>10361.904761904765</v>
      </c>
    </row>
    <row r="8" spans="1:29">
      <c r="A8" s="3" t="s">
        <v>23</v>
      </c>
      <c r="B8" s="42">
        <v>24.54</v>
      </c>
      <c r="C8" s="46">
        <v>1</v>
      </c>
      <c r="D8" s="46">
        <v>1</v>
      </c>
      <c r="E8" s="46">
        <v>8.1</v>
      </c>
      <c r="F8" s="46">
        <v>1.0166666666666666</v>
      </c>
      <c r="G8" s="46">
        <v>2.8666666666666671</v>
      </c>
      <c r="H8" s="46">
        <v>10263.063063063062</v>
      </c>
      <c r="I8" s="42"/>
      <c r="J8" s="46"/>
      <c r="K8" s="46"/>
      <c r="L8" s="46"/>
      <c r="M8" s="46"/>
      <c r="N8" s="46"/>
      <c r="O8" s="46"/>
      <c r="P8" s="42">
        <v>324.50999999999993</v>
      </c>
      <c r="Q8" s="46">
        <v>15</v>
      </c>
      <c r="R8" s="46">
        <v>14</v>
      </c>
      <c r="S8" s="46">
        <v>5.5911111111111129</v>
      </c>
      <c r="T8" s="46">
        <v>0.69880952380952388</v>
      </c>
      <c r="U8" s="46">
        <v>2.2952380952380951</v>
      </c>
      <c r="V8" s="46">
        <v>8634.6127946127945</v>
      </c>
      <c r="W8" s="42">
        <v>349.04999999999995</v>
      </c>
      <c r="X8" s="42">
        <v>16</v>
      </c>
      <c r="Y8" s="42">
        <v>15</v>
      </c>
      <c r="Z8" s="42">
        <v>5.7479166666666677</v>
      </c>
      <c r="AA8" s="42">
        <v>0.72000000000000008</v>
      </c>
      <c r="AB8" s="42">
        <v>2.3333333333333339</v>
      </c>
      <c r="AC8" s="39">
        <v>8736.390936390937</v>
      </c>
    </row>
    <row r="9" spans="1:29">
      <c r="A9" s="3" t="s">
        <v>25</v>
      </c>
      <c r="B9" s="42">
        <v>24.05</v>
      </c>
      <c r="C9" s="46">
        <v>2</v>
      </c>
      <c r="D9" s="46">
        <v>2</v>
      </c>
      <c r="E9" s="46">
        <v>7.5666666666666664</v>
      </c>
      <c r="F9" s="46">
        <v>1.0083333333333333</v>
      </c>
      <c r="G9" s="46">
        <v>3.0666666666666664</v>
      </c>
      <c r="H9" s="46">
        <v>7394.5945945945941</v>
      </c>
      <c r="I9" s="42"/>
      <c r="J9" s="46"/>
      <c r="K9" s="46"/>
      <c r="L9" s="46"/>
      <c r="M9" s="46"/>
      <c r="N9" s="46"/>
      <c r="O9" s="46"/>
      <c r="P9" s="42">
        <v>408.94000000000005</v>
      </c>
      <c r="Q9" s="46">
        <v>14</v>
      </c>
      <c r="R9" s="46">
        <v>12</v>
      </c>
      <c r="S9" s="46">
        <v>5.2285714285714278</v>
      </c>
      <c r="T9" s="46">
        <v>0.54305555555555562</v>
      </c>
      <c r="U9" s="46">
        <v>2.2888888888888892</v>
      </c>
      <c r="V9" s="46">
        <v>4441.6988416988415</v>
      </c>
      <c r="W9" s="42">
        <v>432.99000000000007</v>
      </c>
      <c r="X9" s="42">
        <v>16</v>
      </c>
      <c r="Y9" s="42">
        <v>14</v>
      </c>
      <c r="Z9" s="42">
        <v>5.520833333333333</v>
      </c>
      <c r="AA9" s="42">
        <v>0.60952380952380947</v>
      </c>
      <c r="AB9" s="42">
        <v>2.4</v>
      </c>
      <c r="AC9" s="39">
        <v>4810.8108108108108</v>
      </c>
    </row>
    <row r="10" spans="1:29">
      <c r="A10" s="3" t="s">
        <v>27</v>
      </c>
      <c r="B10" s="42">
        <v>6.29</v>
      </c>
      <c r="C10" s="46">
        <v>1</v>
      </c>
      <c r="D10" s="46">
        <v>1</v>
      </c>
      <c r="E10" s="46">
        <v>7.1333333333333337</v>
      </c>
      <c r="F10" s="46">
        <v>1.7</v>
      </c>
      <c r="G10" s="46">
        <v>2.5</v>
      </c>
      <c r="H10" s="46">
        <v>15452.252252252254</v>
      </c>
      <c r="I10" s="42">
        <v>81.05</v>
      </c>
      <c r="J10" s="46">
        <v>3</v>
      </c>
      <c r="K10" s="46">
        <v>3</v>
      </c>
      <c r="L10" s="46">
        <v>3.7555555555555551</v>
      </c>
      <c r="M10" s="46">
        <v>0.56111111111111112</v>
      </c>
      <c r="N10" s="46">
        <v>2.4555555555555557</v>
      </c>
      <c r="O10" s="46">
        <v>7803.003003003003</v>
      </c>
      <c r="P10" s="42">
        <v>277.61</v>
      </c>
      <c r="Q10" s="46">
        <v>18</v>
      </c>
      <c r="R10" s="46">
        <v>17</v>
      </c>
      <c r="S10" s="46">
        <v>5.5703703703703704</v>
      </c>
      <c r="T10" s="46">
        <v>0.65078431372548995</v>
      </c>
      <c r="U10" s="46">
        <v>2.3431372549019609</v>
      </c>
      <c r="V10" s="46">
        <v>8992.9929929929931</v>
      </c>
      <c r="W10" s="42">
        <v>364.95</v>
      </c>
      <c r="X10" s="42">
        <v>22</v>
      </c>
      <c r="Y10" s="42">
        <v>21</v>
      </c>
      <c r="Z10" s="42">
        <v>5.3939393939393945</v>
      </c>
      <c r="AA10" s="42">
        <v>0.68793650793650774</v>
      </c>
      <c r="AB10" s="42">
        <v>2.3666666666666663</v>
      </c>
      <c r="AC10" s="39">
        <v>9124.3243243243269</v>
      </c>
    </row>
    <row r="11" spans="1:29">
      <c r="A11" s="3" t="s">
        <v>29</v>
      </c>
      <c r="B11" s="42">
        <v>58.41</v>
      </c>
      <c r="C11" s="46">
        <v>3</v>
      </c>
      <c r="D11" s="46">
        <v>3</v>
      </c>
      <c r="E11" s="46">
        <v>7.7666666666666657</v>
      </c>
      <c r="F11" s="46">
        <v>1.0333333333333332</v>
      </c>
      <c r="G11" s="46">
        <v>3.0555555555555554</v>
      </c>
      <c r="H11" s="46">
        <v>7889.4894894894896</v>
      </c>
      <c r="I11" s="42"/>
      <c r="J11" s="46"/>
      <c r="K11" s="46"/>
      <c r="L11" s="46"/>
      <c r="M11" s="46"/>
      <c r="N11" s="46"/>
      <c r="O11" s="46"/>
      <c r="P11" s="42">
        <v>620.5</v>
      </c>
      <c r="Q11" s="46">
        <v>24</v>
      </c>
      <c r="R11" s="46">
        <v>21</v>
      </c>
      <c r="S11" s="46">
        <v>5.2097222222222213</v>
      </c>
      <c r="T11" s="46">
        <v>0.88619047619047631</v>
      </c>
      <c r="U11" s="46">
        <v>2.8714285714285714</v>
      </c>
      <c r="V11" s="46">
        <v>6833.6336336336326</v>
      </c>
      <c r="W11" s="42">
        <v>678.91</v>
      </c>
      <c r="X11" s="42">
        <v>27</v>
      </c>
      <c r="Y11" s="42">
        <v>24</v>
      </c>
      <c r="Z11" s="42">
        <v>5.4938271604938267</v>
      </c>
      <c r="AA11" s="42">
        <v>0.90458333333333363</v>
      </c>
      <c r="AB11" s="42">
        <v>2.8944444444444453</v>
      </c>
      <c r="AC11" s="39">
        <v>6950.9509509509526</v>
      </c>
    </row>
    <row r="12" spans="1:29">
      <c r="A12" s="3" t="s">
        <v>30</v>
      </c>
      <c r="B12" s="42">
        <v>374.56999999999994</v>
      </c>
      <c r="C12" s="46">
        <v>10</v>
      </c>
      <c r="D12" s="46">
        <v>10</v>
      </c>
      <c r="E12" s="46">
        <v>7.4766666666666666</v>
      </c>
      <c r="F12" s="46">
        <v>0.46266666666666678</v>
      </c>
      <c r="G12" s="46">
        <v>2.6533333333333333</v>
      </c>
      <c r="H12" s="46">
        <v>7642.5225225225222</v>
      </c>
      <c r="I12" s="42"/>
      <c r="J12" s="46"/>
      <c r="K12" s="46"/>
      <c r="L12" s="46"/>
      <c r="M12" s="46"/>
      <c r="N12" s="46"/>
      <c r="O12" s="46"/>
      <c r="P12" s="42">
        <v>196.51999999999998</v>
      </c>
      <c r="Q12" s="46">
        <v>6</v>
      </c>
      <c r="R12" s="46">
        <v>6</v>
      </c>
      <c r="S12" s="46">
        <v>6.083333333333333</v>
      </c>
      <c r="T12" s="46">
        <v>0.32611111111111107</v>
      </c>
      <c r="U12" s="46">
        <v>2.5388888888888888</v>
      </c>
      <c r="V12" s="46">
        <v>8072.0720720720719</v>
      </c>
      <c r="W12" s="42">
        <v>571.08999999999992</v>
      </c>
      <c r="X12" s="42">
        <v>16</v>
      </c>
      <c r="Y12" s="42">
        <v>16</v>
      </c>
      <c r="Z12" s="42">
        <v>6.9541666666666675</v>
      </c>
      <c r="AA12" s="42">
        <v>0.41145833333333343</v>
      </c>
      <c r="AB12" s="42">
        <v>2.6104166666666662</v>
      </c>
      <c r="AC12" s="39">
        <v>7803.603603603603</v>
      </c>
    </row>
    <row r="13" spans="1:29">
      <c r="A13" s="3" t="s">
        <v>32</v>
      </c>
      <c r="B13" s="42">
        <v>305.84000000000003</v>
      </c>
      <c r="C13" s="46">
        <v>6</v>
      </c>
      <c r="D13" s="46">
        <v>6</v>
      </c>
      <c r="E13" s="46">
        <v>6.9388888888888891</v>
      </c>
      <c r="F13" s="46">
        <v>1.1666666666666667</v>
      </c>
      <c r="G13" s="46">
        <v>3.0444444444444443</v>
      </c>
      <c r="H13" s="46">
        <v>19800.600600600603</v>
      </c>
      <c r="I13" s="42"/>
      <c r="J13" s="46"/>
      <c r="K13" s="46"/>
      <c r="L13" s="46"/>
      <c r="M13" s="46"/>
      <c r="N13" s="46"/>
      <c r="O13" s="46"/>
      <c r="P13" s="42">
        <v>376.45</v>
      </c>
      <c r="Q13" s="46">
        <v>16</v>
      </c>
      <c r="R13" s="46">
        <v>16</v>
      </c>
      <c r="S13" s="46">
        <v>4.927083333333333</v>
      </c>
      <c r="T13" s="46">
        <v>0.83333333333333326</v>
      </c>
      <c r="U13" s="46">
        <v>2.8208333333333333</v>
      </c>
      <c r="V13" s="46">
        <v>14157.084357084357</v>
      </c>
      <c r="W13" s="42">
        <v>682.29000000000008</v>
      </c>
      <c r="X13" s="42">
        <v>22</v>
      </c>
      <c r="Y13" s="42">
        <v>22</v>
      </c>
      <c r="Z13" s="42">
        <v>5.4757575757575747</v>
      </c>
      <c r="AA13" s="42">
        <v>0.92424242424242431</v>
      </c>
      <c r="AB13" s="42">
        <v>2.8818181818181814</v>
      </c>
      <c r="AC13" s="39">
        <v>15696.225150770601</v>
      </c>
    </row>
    <row r="14" spans="1:29">
      <c r="A14" s="3" t="s">
        <v>34</v>
      </c>
      <c r="B14" s="42">
        <v>45.47</v>
      </c>
      <c r="C14" s="46">
        <v>1</v>
      </c>
      <c r="D14" s="46">
        <v>1</v>
      </c>
      <c r="E14" s="46">
        <v>6.6</v>
      </c>
      <c r="F14" s="46">
        <v>0.73333333333333339</v>
      </c>
      <c r="G14" s="46">
        <v>3.1</v>
      </c>
      <c r="H14" s="46">
        <v>6717.1171171171163</v>
      </c>
      <c r="I14" s="42"/>
      <c r="J14" s="46"/>
      <c r="K14" s="46"/>
      <c r="L14" s="46"/>
      <c r="M14" s="46"/>
      <c r="N14" s="46"/>
      <c r="O14" s="46"/>
      <c r="P14" s="42"/>
      <c r="Q14" s="46"/>
      <c r="R14" s="46"/>
      <c r="S14" s="46"/>
      <c r="T14" s="46"/>
      <c r="U14" s="46"/>
      <c r="V14" s="46"/>
      <c r="W14" s="42">
        <v>45.47</v>
      </c>
      <c r="X14" s="42">
        <v>1</v>
      </c>
      <c r="Y14" s="42">
        <v>1</v>
      </c>
      <c r="Z14" s="42">
        <v>6.6</v>
      </c>
      <c r="AA14" s="42">
        <v>0.73333333333333339</v>
      </c>
      <c r="AB14" s="42">
        <v>3.1</v>
      </c>
      <c r="AC14" s="39">
        <v>6717.1171171171163</v>
      </c>
    </row>
    <row r="15" spans="1:29">
      <c r="A15" s="3" t="s">
        <v>35</v>
      </c>
      <c r="B15" s="42">
        <v>94.72</v>
      </c>
      <c r="C15" s="46">
        <v>2</v>
      </c>
      <c r="D15" s="46">
        <v>2</v>
      </c>
      <c r="E15" s="46">
        <v>6.666666666666667</v>
      </c>
      <c r="F15" s="46">
        <v>1.4633333333333334</v>
      </c>
      <c r="G15" s="46">
        <v>2.7500000000000004</v>
      </c>
      <c r="H15" s="46">
        <v>13722.522522522522</v>
      </c>
      <c r="I15" s="42"/>
      <c r="J15" s="46"/>
      <c r="K15" s="46"/>
      <c r="L15" s="46"/>
      <c r="M15" s="46"/>
      <c r="N15" s="46"/>
      <c r="O15" s="46"/>
      <c r="P15" s="42">
        <v>111.82000000000001</v>
      </c>
      <c r="Q15" s="46">
        <v>3</v>
      </c>
      <c r="R15" s="46">
        <v>3</v>
      </c>
      <c r="S15" s="46">
        <v>4.2555555555555555</v>
      </c>
      <c r="T15" s="46">
        <v>0.48222222222222227</v>
      </c>
      <c r="U15" s="46">
        <v>2.6444444444444444</v>
      </c>
      <c r="V15" s="46">
        <v>15875.075075075079</v>
      </c>
      <c r="W15" s="42">
        <v>206.54000000000002</v>
      </c>
      <c r="X15" s="42">
        <v>5</v>
      </c>
      <c r="Y15" s="42">
        <v>5</v>
      </c>
      <c r="Z15" s="42">
        <v>5.2200000000000006</v>
      </c>
      <c r="AA15" s="42">
        <v>0.87466666666666681</v>
      </c>
      <c r="AB15" s="42">
        <v>2.6866666666666665</v>
      </c>
      <c r="AC15" s="39">
        <v>15014.054054054057</v>
      </c>
    </row>
    <row r="16" spans="1:29">
      <c r="A16" s="3" t="s">
        <v>37</v>
      </c>
      <c r="B16" s="42"/>
      <c r="C16" s="46"/>
      <c r="D16" s="46"/>
      <c r="E16" s="46"/>
      <c r="F16" s="46"/>
      <c r="G16" s="46"/>
      <c r="H16" s="46"/>
      <c r="I16" s="42"/>
      <c r="J16" s="46"/>
      <c r="K16" s="46"/>
      <c r="L16" s="46"/>
      <c r="M16" s="46"/>
      <c r="N16" s="46"/>
      <c r="O16" s="46"/>
      <c r="P16" s="42">
        <v>340.37</v>
      </c>
      <c r="Q16" s="46">
        <v>8</v>
      </c>
      <c r="R16" s="46">
        <v>8</v>
      </c>
      <c r="S16" s="46">
        <v>5.0583333333333327</v>
      </c>
      <c r="T16" s="46">
        <v>0.81458333333333321</v>
      </c>
      <c r="U16" s="46">
        <v>1.1958333333333335</v>
      </c>
      <c r="V16" s="46">
        <v>8962.1621621621616</v>
      </c>
      <c r="W16" s="42">
        <v>340.37</v>
      </c>
      <c r="X16" s="42">
        <v>8</v>
      </c>
      <c r="Y16" s="42">
        <v>8</v>
      </c>
      <c r="Z16" s="42">
        <v>5.0583333333333327</v>
      </c>
      <c r="AA16" s="42">
        <v>0.81458333333333321</v>
      </c>
      <c r="AB16" s="42">
        <v>1.1958333333333335</v>
      </c>
      <c r="AC16" s="39">
        <v>8962.1621621621616</v>
      </c>
    </row>
    <row r="17" spans="1:29">
      <c r="A17" s="3" t="s">
        <v>24</v>
      </c>
      <c r="B17" s="42">
        <v>185.65</v>
      </c>
      <c r="C17" s="46">
        <v>9</v>
      </c>
      <c r="D17" s="46">
        <v>9</v>
      </c>
      <c r="E17" s="46">
        <v>6.9777777777777779</v>
      </c>
      <c r="F17" s="46">
        <v>0.79</v>
      </c>
      <c r="G17" s="46">
        <v>2.9629629629629632</v>
      </c>
      <c r="H17" s="46">
        <v>3334.5345345345345</v>
      </c>
      <c r="I17" s="42">
        <v>282.14999999999998</v>
      </c>
      <c r="J17" s="46">
        <v>6</v>
      </c>
      <c r="K17" s="46">
        <v>6</v>
      </c>
      <c r="L17" s="46">
        <v>3.8166666666666669</v>
      </c>
      <c r="M17" s="46">
        <v>0.41666666666666669</v>
      </c>
      <c r="N17" s="46">
        <v>2.0444444444444443</v>
      </c>
      <c r="O17" s="46">
        <v>3353.7537537537542</v>
      </c>
      <c r="P17" s="42">
        <v>418.88999999999993</v>
      </c>
      <c r="Q17" s="46">
        <v>23</v>
      </c>
      <c r="R17" s="46">
        <v>23</v>
      </c>
      <c r="S17" s="46">
        <v>5.2463768115942022</v>
      </c>
      <c r="T17" s="46">
        <v>0.53246376811594198</v>
      </c>
      <c r="U17" s="46">
        <v>2.2362318840579714</v>
      </c>
      <c r="V17" s="46">
        <v>3440.6580493537012</v>
      </c>
      <c r="W17" s="42">
        <v>886.68999999999994</v>
      </c>
      <c r="X17" s="42">
        <v>38</v>
      </c>
      <c r="Y17" s="42">
        <v>38</v>
      </c>
      <c r="Z17" s="42">
        <v>5.4307017543859644</v>
      </c>
      <c r="AA17" s="42">
        <v>0.57517543859649123</v>
      </c>
      <c r="AB17" s="42">
        <v>2.3780701754385962</v>
      </c>
      <c r="AC17" s="39">
        <v>3401.801801801801</v>
      </c>
    </row>
    <row r="18" spans="1:29">
      <c r="A18" s="3" t="s">
        <v>40</v>
      </c>
      <c r="B18" s="42">
        <v>18.22</v>
      </c>
      <c r="C18" s="46">
        <v>2</v>
      </c>
      <c r="D18" s="46">
        <v>2</v>
      </c>
      <c r="E18" s="46">
        <v>8.0333333333333332</v>
      </c>
      <c r="F18" s="46">
        <v>1.9166666666666667</v>
      </c>
      <c r="G18" s="46">
        <v>2.85</v>
      </c>
      <c r="H18" s="46">
        <v>15308.108108108107</v>
      </c>
      <c r="I18" s="42"/>
      <c r="J18" s="46"/>
      <c r="K18" s="46"/>
      <c r="L18" s="46"/>
      <c r="M18" s="46"/>
      <c r="N18" s="46"/>
      <c r="O18" s="46"/>
      <c r="P18" s="42">
        <v>217.10000000000002</v>
      </c>
      <c r="Q18" s="46">
        <v>10</v>
      </c>
      <c r="R18" s="46">
        <v>10</v>
      </c>
      <c r="S18" s="46">
        <v>5.9033333333333342</v>
      </c>
      <c r="T18" s="46">
        <v>0.93666666666666676</v>
      </c>
      <c r="U18" s="46">
        <v>2.76</v>
      </c>
      <c r="V18" s="46">
        <v>11981.261261261261</v>
      </c>
      <c r="W18" s="42">
        <v>235.32000000000002</v>
      </c>
      <c r="X18" s="42">
        <v>12</v>
      </c>
      <c r="Y18" s="42">
        <v>12</v>
      </c>
      <c r="Z18" s="42">
        <v>6.2583333333333329</v>
      </c>
      <c r="AA18" s="42">
        <v>1.0999999999999999</v>
      </c>
      <c r="AB18" s="42">
        <v>2.7749999999999999</v>
      </c>
      <c r="AC18" s="39">
        <v>12535.735735735732</v>
      </c>
    </row>
    <row r="19" spans="1:29">
      <c r="A19" s="3" t="s">
        <v>42</v>
      </c>
      <c r="B19" s="42">
        <v>98.86999999999999</v>
      </c>
      <c r="C19" s="46">
        <v>4</v>
      </c>
      <c r="D19" s="46">
        <v>4</v>
      </c>
      <c r="E19" s="46">
        <v>7.0500000000000007</v>
      </c>
      <c r="F19" s="46">
        <v>0.69166666666666665</v>
      </c>
      <c r="G19" s="46">
        <v>3.6166666666666663</v>
      </c>
      <c r="H19" s="46">
        <v>4612.6126126126128</v>
      </c>
      <c r="I19" s="42"/>
      <c r="J19" s="46"/>
      <c r="K19" s="46"/>
      <c r="L19" s="46"/>
      <c r="M19" s="46"/>
      <c r="N19" s="46"/>
      <c r="O19" s="46"/>
      <c r="P19" s="42">
        <v>507.03000000000009</v>
      </c>
      <c r="Q19" s="46">
        <v>23</v>
      </c>
      <c r="R19" s="46">
        <v>23</v>
      </c>
      <c r="S19" s="46">
        <v>5.5666666666666655</v>
      </c>
      <c r="T19" s="46">
        <v>0.46376811594202894</v>
      </c>
      <c r="U19" s="46">
        <v>3.1144927536231881</v>
      </c>
      <c r="V19" s="46">
        <v>5007.3662595401729</v>
      </c>
      <c r="W19" s="42">
        <v>605.90000000000009</v>
      </c>
      <c r="X19" s="42">
        <v>27</v>
      </c>
      <c r="Y19" s="42">
        <v>27</v>
      </c>
      <c r="Z19" s="42">
        <v>5.7864197530864203</v>
      </c>
      <c r="AA19" s="42">
        <v>0.4975308641975309</v>
      </c>
      <c r="AB19" s="42">
        <v>3.1888888888888878</v>
      </c>
      <c r="AC19" s="39">
        <v>4948.8842377731271</v>
      </c>
    </row>
    <row r="20" spans="1:29">
      <c r="A20" s="3" t="s">
        <v>26</v>
      </c>
      <c r="B20" s="42">
        <v>228.17000000000002</v>
      </c>
      <c r="C20" s="46">
        <v>13</v>
      </c>
      <c r="D20" s="46">
        <v>12</v>
      </c>
      <c r="E20" s="46">
        <v>6.7948717948717956</v>
      </c>
      <c r="F20" s="46">
        <v>0.94166666666666676</v>
      </c>
      <c r="G20" s="46">
        <v>2.6361111111111115</v>
      </c>
      <c r="H20" s="46">
        <v>10764.241164241164</v>
      </c>
      <c r="I20" s="42">
        <v>137.67000000000002</v>
      </c>
      <c r="J20" s="46">
        <v>8</v>
      </c>
      <c r="K20" s="46">
        <v>7</v>
      </c>
      <c r="L20" s="46">
        <v>3.875</v>
      </c>
      <c r="M20" s="46">
        <v>0.81428571428571417</v>
      </c>
      <c r="N20" s="46">
        <v>2.5285714285714285</v>
      </c>
      <c r="O20" s="46">
        <v>9783.7837837837833</v>
      </c>
      <c r="P20" s="42">
        <v>778.08000000000015</v>
      </c>
      <c r="Q20" s="46">
        <v>44</v>
      </c>
      <c r="R20" s="46">
        <v>44</v>
      </c>
      <c r="S20" s="46">
        <v>5.3977272727272743</v>
      </c>
      <c r="T20" s="46">
        <v>0.82462121212121242</v>
      </c>
      <c r="U20" s="46">
        <v>2.6454545454545451</v>
      </c>
      <c r="V20" s="46">
        <v>11938.450847541757</v>
      </c>
      <c r="W20" s="42">
        <v>1143.92</v>
      </c>
      <c r="X20" s="42">
        <v>65</v>
      </c>
      <c r="Y20" s="42">
        <v>63</v>
      </c>
      <c r="Z20" s="42">
        <v>5.4897435897435916</v>
      </c>
      <c r="AA20" s="42">
        <v>0.84576719576719583</v>
      </c>
      <c r="AB20" s="42">
        <v>2.6306878306878301</v>
      </c>
      <c r="AC20" s="39">
        <v>11438.41911841912</v>
      </c>
    </row>
    <row r="21" spans="1:29">
      <c r="A21" s="3" t="s">
        <v>39</v>
      </c>
      <c r="B21" s="42">
        <v>207.14000000000001</v>
      </c>
      <c r="C21" s="46">
        <v>10</v>
      </c>
      <c r="D21" s="46">
        <v>10</v>
      </c>
      <c r="E21" s="46">
        <v>7.0533333333333346</v>
      </c>
      <c r="F21" s="46">
        <v>0.93333333333333324</v>
      </c>
      <c r="G21" s="46">
        <v>2.8766666666666669</v>
      </c>
      <c r="H21" s="46">
        <v>9631.7117117117104</v>
      </c>
      <c r="I21" s="42">
        <v>10.56</v>
      </c>
      <c r="J21" s="46">
        <v>1</v>
      </c>
      <c r="K21" s="46">
        <v>1</v>
      </c>
      <c r="L21" s="46">
        <v>3.2</v>
      </c>
      <c r="M21" s="46">
        <v>0.3</v>
      </c>
      <c r="N21" s="46">
        <v>2.5666666666666669</v>
      </c>
      <c r="O21" s="46">
        <v>10724.324324324325</v>
      </c>
      <c r="P21" s="42">
        <v>227.82</v>
      </c>
      <c r="Q21" s="46">
        <v>8</v>
      </c>
      <c r="R21" s="46">
        <v>8</v>
      </c>
      <c r="S21" s="46">
        <v>5.4416666666666673</v>
      </c>
      <c r="T21" s="46">
        <v>0.56666666666666665</v>
      </c>
      <c r="U21" s="46">
        <v>2.5958333333333332</v>
      </c>
      <c r="V21" s="46">
        <v>8987.3873873873872</v>
      </c>
      <c r="W21" s="42">
        <v>445.52000000000004</v>
      </c>
      <c r="X21" s="42">
        <v>19</v>
      </c>
      <c r="Y21" s="42">
        <v>19</v>
      </c>
      <c r="Z21" s="42">
        <v>6.1719298245614054</v>
      </c>
      <c r="AA21" s="42">
        <v>0.74561403508771928</v>
      </c>
      <c r="AB21" s="42">
        <v>2.7421052631578946</v>
      </c>
      <c r="AC21" s="39">
        <v>9417.9231863442346</v>
      </c>
    </row>
    <row r="22" spans="1:29">
      <c r="A22" s="3" t="s">
        <v>41</v>
      </c>
      <c r="B22" s="42">
        <v>43.44</v>
      </c>
      <c r="C22" s="46">
        <v>2</v>
      </c>
      <c r="D22" s="46">
        <v>2</v>
      </c>
      <c r="E22" s="46">
        <v>7.666666666666667</v>
      </c>
      <c r="F22" s="46">
        <v>1.3333333333333335</v>
      </c>
      <c r="G22" s="46">
        <v>3.0666666666666664</v>
      </c>
      <c r="H22" s="46">
        <v>7971.1711711711714</v>
      </c>
      <c r="I22" s="42"/>
      <c r="J22" s="46"/>
      <c r="K22" s="46"/>
      <c r="L22" s="46"/>
      <c r="M22" s="46"/>
      <c r="N22" s="46"/>
      <c r="O22" s="46"/>
      <c r="P22" s="42">
        <v>85.53</v>
      </c>
      <c r="Q22" s="46">
        <v>3</v>
      </c>
      <c r="R22" s="46">
        <v>3</v>
      </c>
      <c r="S22" s="46">
        <v>4.6333333333333329</v>
      </c>
      <c r="T22" s="46">
        <v>0.47222222222222227</v>
      </c>
      <c r="U22" s="46">
        <v>2.6</v>
      </c>
      <c r="V22" s="46">
        <v>6092.4924924924926</v>
      </c>
      <c r="W22" s="42">
        <v>128.97</v>
      </c>
      <c r="X22" s="42">
        <v>5</v>
      </c>
      <c r="Y22" s="42">
        <v>5</v>
      </c>
      <c r="Z22" s="42">
        <v>5.8466666666666658</v>
      </c>
      <c r="AA22" s="42">
        <v>0.81666666666666676</v>
      </c>
      <c r="AB22" s="42">
        <v>2.7866666666666666</v>
      </c>
      <c r="AC22" s="39">
        <v>6843.9639639639645</v>
      </c>
    </row>
    <row r="23" spans="1:29">
      <c r="A23" s="3" t="s">
        <v>47</v>
      </c>
      <c r="B23" s="42">
        <v>41.17</v>
      </c>
      <c r="C23" s="46">
        <v>1</v>
      </c>
      <c r="D23" s="46">
        <v>1</v>
      </c>
      <c r="E23" s="46">
        <v>7.0666666666666664</v>
      </c>
      <c r="F23" s="46">
        <v>1.7</v>
      </c>
      <c r="G23" s="46">
        <v>3.0666666666666664</v>
      </c>
      <c r="H23" s="46">
        <v>24187.387387387385</v>
      </c>
      <c r="I23" s="42">
        <v>148.62</v>
      </c>
      <c r="J23" s="46">
        <v>1</v>
      </c>
      <c r="K23" s="46">
        <v>1</v>
      </c>
      <c r="L23" s="46">
        <v>3.5666666666666669</v>
      </c>
      <c r="M23" s="46">
        <v>0.6</v>
      </c>
      <c r="N23" s="46">
        <v>3.0666666666666664</v>
      </c>
      <c r="O23" s="46">
        <v>14039.639639639639</v>
      </c>
      <c r="P23" s="42">
        <v>406.53000000000009</v>
      </c>
      <c r="Q23" s="46">
        <v>15</v>
      </c>
      <c r="R23" s="46">
        <v>15</v>
      </c>
      <c r="S23" s="46">
        <v>4.9288888888888893</v>
      </c>
      <c r="T23" s="46">
        <v>0.79333333333333333</v>
      </c>
      <c r="U23" s="46">
        <v>2.9777777777777787</v>
      </c>
      <c r="V23" s="46">
        <v>15865.523705523705</v>
      </c>
      <c r="W23" s="42">
        <v>596.32000000000005</v>
      </c>
      <c r="X23" s="42">
        <v>17</v>
      </c>
      <c r="Y23" s="42">
        <v>17</v>
      </c>
      <c r="Z23" s="42">
        <v>4.9745098039215687</v>
      </c>
      <c r="AA23" s="42">
        <v>0.83529411764705885</v>
      </c>
      <c r="AB23" s="42">
        <v>2.9882352941176471</v>
      </c>
      <c r="AC23" s="39">
        <v>16247.640153522503</v>
      </c>
    </row>
    <row r="24" spans="1:29">
      <c r="A24" s="3" t="s">
        <v>49</v>
      </c>
      <c r="B24" s="42">
        <v>26.82</v>
      </c>
      <c r="C24" s="46">
        <v>2</v>
      </c>
      <c r="D24" s="46">
        <v>2</v>
      </c>
      <c r="E24" s="46">
        <v>6.95</v>
      </c>
      <c r="F24" s="46">
        <v>1.0833333333333333</v>
      </c>
      <c r="G24" s="46">
        <v>2.9666666666666668</v>
      </c>
      <c r="H24" s="46">
        <v>22169.369369369371</v>
      </c>
      <c r="I24" s="42"/>
      <c r="J24" s="46"/>
      <c r="K24" s="46"/>
      <c r="L24" s="46"/>
      <c r="M24" s="46"/>
      <c r="N24" s="46"/>
      <c r="O24" s="46"/>
      <c r="P24" s="42">
        <v>151.69</v>
      </c>
      <c r="Q24" s="46">
        <v>6</v>
      </c>
      <c r="R24" s="46">
        <v>6</v>
      </c>
      <c r="S24" s="46">
        <v>3.5611111111111113</v>
      </c>
      <c r="T24" s="46">
        <v>0.8222222222222223</v>
      </c>
      <c r="U24" s="46">
        <v>2.8277777777777775</v>
      </c>
      <c r="V24" s="46">
        <v>13828.228228228227</v>
      </c>
      <c r="W24" s="42">
        <v>178.51000000000002</v>
      </c>
      <c r="X24" s="42">
        <v>8</v>
      </c>
      <c r="Y24" s="42">
        <v>8</v>
      </c>
      <c r="Z24" s="42">
        <v>4.4083333333333341</v>
      </c>
      <c r="AA24" s="42">
        <v>0.88749999999999996</v>
      </c>
      <c r="AB24" s="42">
        <v>2.8624999999999998</v>
      </c>
      <c r="AC24" s="39">
        <v>15913.513513513513</v>
      </c>
    </row>
    <row r="25" spans="1:29">
      <c r="A25" s="3" t="s">
        <v>43</v>
      </c>
      <c r="B25" s="42"/>
      <c r="C25" s="46"/>
      <c r="D25" s="46"/>
      <c r="E25" s="46"/>
      <c r="F25" s="46"/>
      <c r="G25" s="46"/>
      <c r="H25" s="46"/>
      <c r="I25" s="42"/>
      <c r="J25" s="46"/>
      <c r="K25" s="46"/>
      <c r="L25" s="46"/>
      <c r="M25" s="46"/>
      <c r="N25" s="46"/>
      <c r="O25" s="46"/>
      <c r="P25" s="42">
        <v>151.72999999999999</v>
      </c>
      <c r="Q25" s="46">
        <v>9</v>
      </c>
      <c r="R25" s="46">
        <v>9</v>
      </c>
      <c r="S25" s="46">
        <v>5.9074074074074074</v>
      </c>
      <c r="T25" s="46">
        <v>0.56703703703703701</v>
      </c>
      <c r="U25" s="46">
        <v>2.6925925925925926</v>
      </c>
      <c r="V25" s="46">
        <v>10794.794794794792</v>
      </c>
      <c r="W25" s="42">
        <v>151.72999999999999</v>
      </c>
      <c r="X25" s="42">
        <v>9</v>
      </c>
      <c r="Y25" s="42">
        <v>9</v>
      </c>
      <c r="Z25" s="42">
        <v>5.9074074074074074</v>
      </c>
      <c r="AA25" s="42">
        <v>0.56703703703703701</v>
      </c>
      <c r="AB25" s="42">
        <v>2.6925925925925926</v>
      </c>
      <c r="AC25" s="39">
        <v>10794.794794794792</v>
      </c>
    </row>
    <row r="26" spans="1:29">
      <c r="A26" s="3" t="s">
        <v>28</v>
      </c>
      <c r="B26" s="42">
        <v>486.25</v>
      </c>
      <c r="C26" s="46">
        <v>17</v>
      </c>
      <c r="D26" s="46">
        <v>17</v>
      </c>
      <c r="E26" s="46">
        <v>7.3627450980392162</v>
      </c>
      <c r="F26" s="46">
        <v>0.79607843137254908</v>
      </c>
      <c r="G26" s="46">
        <v>2.5764705882352938</v>
      </c>
      <c r="H26" s="46">
        <v>9610.1748807631175</v>
      </c>
      <c r="I26" s="42"/>
      <c r="J26" s="46"/>
      <c r="K26" s="46"/>
      <c r="L26" s="46"/>
      <c r="M26" s="46"/>
      <c r="N26" s="46"/>
      <c r="O26" s="46"/>
      <c r="P26" s="42"/>
      <c r="Q26" s="46"/>
      <c r="R26" s="46"/>
      <c r="S26" s="46"/>
      <c r="T26" s="46"/>
      <c r="U26" s="46"/>
      <c r="V26" s="46"/>
      <c r="W26" s="42">
        <v>486.25</v>
      </c>
      <c r="X26" s="42">
        <v>17</v>
      </c>
      <c r="Y26" s="42">
        <v>17</v>
      </c>
      <c r="Z26" s="42">
        <v>7.3627450980392162</v>
      </c>
      <c r="AA26" s="42">
        <v>0.79607843137254908</v>
      </c>
      <c r="AB26" s="42">
        <v>2.5764705882352938</v>
      </c>
      <c r="AC26" s="39">
        <v>9610.1748807631175</v>
      </c>
    </row>
    <row r="27" spans="1:29">
      <c r="A27" s="4" t="s">
        <v>51</v>
      </c>
      <c r="B27" s="43">
        <v>2962.5500000000006</v>
      </c>
      <c r="C27" s="47">
        <v>104</v>
      </c>
      <c r="D27" s="47">
        <v>103</v>
      </c>
      <c r="E27" s="47">
        <v>7.1711538461538478</v>
      </c>
      <c r="F27" s="47">
        <v>1.0261812297734629</v>
      </c>
      <c r="G27" s="47">
        <v>2.8220064724919105</v>
      </c>
      <c r="H27" s="47">
        <v>10029.738045738046</v>
      </c>
      <c r="I27" s="43">
        <v>1080.3099999999995</v>
      </c>
      <c r="J27" s="47">
        <v>36</v>
      </c>
      <c r="K27" s="47">
        <v>35</v>
      </c>
      <c r="L27" s="47">
        <v>3.6749999999999994</v>
      </c>
      <c r="M27" s="47">
        <v>0.55095238095238097</v>
      </c>
      <c r="N27" s="47">
        <v>2.2780952380952373</v>
      </c>
      <c r="O27" s="47">
        <v>9256.4564564564571</v>
      </c>
      <c r="P27" s="43">
        <v>6774.2300000000014</v>
      </c>
      <c r="Q27" s="47">
        <v>292</v>
      </c>
      <c r="R27" s="47">
        <v>258</v>
      </c>
      <c r="S27" s="47">
        <v>5.1966894977168918</v>
      </c>
      <c r="T27" s="47">
        <v>0.71218346253229958</v>
      </c>
      <c r="U27" s="47">
        <v>2.5957364341085278</v>
      </c>
      <c r="V27" s="47">
        <v>8421.6620107031013</v>
      </c>
      <c r="W27" s="43">
        <v>10817.089999999998</v>
      </c>
      <c r="X27" s="43">
        <v>432</v>
      </c>
      <c r="Y27" s="43">
        <v>396</v>
      </c>
      <c r="Z27" s="43">
        <v>5.5452160493827147</v>
      </c>
      <c r="AA27" s="43">
        <v>0.77960437710437713</v>
      </c>
      <c r="AB27" s="43">
        <v>2.6265151515151515</v>
      </c>
      <c r="AC27" s="40">
        <v>8878.3576303576283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DD44-3A7A-46A0-80AF-C2983E42843C}">
  <sheetPr>
    <tabColor theme="5" tint="0.39997558519241921"/>
  </sheetPr>
  <dimension ref="A1:S422"/>
  <sheetViews>
    <sheetView tabSelected="1" zoomScale="80" zoomScaleNormal="80" workbookViewId="0">
      <pane xSplit="6" ySplit="1" topLeftCell="G2" activePane="bottomRight" state="frozen"/>
      <selection pane="topRight" activeCell="H1" sqref="H1"/>
      <selection pane="bottomLeft" activeCell="A6" sqref="A6"/>
      <selection pane="bottomRight" activeCell="C8" sqref="C8"/>
    </sheetView>
  </sheetViews>
  <sheetFormatPr defaultColWidth="8.88671875" defaultRowHeight="18.75" customHeight="1"/>
  <cols>
    <col min="1" max="1" width="5.21875" style="461" bestFit="1" customWidth="1"/>
    <col min="2" max="2" width="9.6640625" style="461" bestFit="1" customWidth="1"/>
    <col min="3" max="3" width="10.6640625" style="487" bestFit="1" customWidth="1"/>
    <col min="4" max="4" width="11" style="461" bestFit="1" customWidth="1"/>
    <col min="5" max="5" width="11" style="459" bestFit="1" customWidth="1"/>
    <col min="6" max="6" width="7.5546875" style="488" bestFit="1" customWidth="1"/>
    <col min="7" max="7" width="10.44140625" style="458" bestFit="1" customWidth="1"/>
    <col min="8" max="8" width="15.77734375" style="461" bestFit="1" customWidth="1"/>
    <col min="9" max="9" width="9.5546875" style="459" bestFit="1" customWidth="1"/>
    <col min="10" max="10" width="7.6640625" style="459" bestFit="1" customWidth="1"/>
    <col min="11" max="11" width="6.33203125" style="459" bestFit="1" customWidth="1"/>
    <col min="12" max="12" width="8.5546875" style="459" bestFit="1" customWidth="1"/>
    <col min="13" max="13" width="6.6640625" style="459" bestFit="1" customWidth="1"/>
    <col min="14" max="14" width="7.5546875" style="459" bestFit="1" customWidth="1"/>
    <col min="15" max="15" width="13.77734375" style="489" bestFit="1" customWidth="1"/>
    <col min="16" max="16" width="20.21875" style="490" bestFit="1" customWidth="1"/>
    <col min="17" max="17" width="12.21875" style="460" bestFit="1" customWidth="1"/>
    <col min="20" max="16384" width="8.88671875" style="461"/>
  </cols>
  <sheetData>
    <row r="1" spans="1:17" ht="27.75" customHeight="1" thickBot="1">
      <c r="A1" s="573" t="s">
        <v>69</v>
      </c>
      <c r="B1" s="574" t="s">
        <v>70</v>
      </c>
      <c r="C1" s="452" t="s">
        <v>71</v>
      </c>
      <c r="D1" s="575" t="s">
        <v>72</v>
      </c>
      <c r="E1" s="575" t="s">
        <v>72</v>
      </c>
      <c r="F1" s="576" t="s">
        <v>73</v>
      </c>
      <c r="G1" s="577" t="s">
        <v>74</v>
      </c>
      <c r="H1" s="578" t="s">
        <v>75</v>
      </c>
      <c r="I1" s="578" t="s">
        <v>76</v>
      </c>
      <c r="J1" s="579" t="s">
        <v>77</v>
      </c>
      <c r="K1" s="580" t="s">
        <v>78</v>
      </c>
      <c r="L1" s="581" t="s">
        <v>79</v>
      </c>
      <c r="M1" s="582" t="s">
        <v>80</v>
      </c>
      <c r="N1" s="583" t="s">
        <v>81</v>
      </c>
      <c r="O1" s="584" t="s">
        <v>82</v>
      </c>
      <c r="P1" s="585" t="s">
        <v>83</v>
      </c>
      <c r="Q1" s="586" t="s">
        <v>86</v>
      </c>
    </row>
    <row r="2" spans="1:17" s="459" customFormat="1" ht="18.75" customHeight="1">
      <c r="A2" s="462">
        <v>1</v>
      </c>
      <c r="B2" s="462" t="s">
        <v>21</v>
      </c>
      <c r="C2" s="463">
        <v>601</v>
      </c>
      <c r="D2" s="462" t="s">
        <v>1</v>
      </c>
      <c r="E2" s="462" t="s">
        <v>88</v>
      </c>
      <c r="F2" s="464">
        <v>25.29</v>
      </c>
      <c r="G2" s="465">
        <v>242920</v>
      </c>
      <c r="H2" s="453" t="s">
        <v>89</v>
      </c>
      <c r="I2" s="453" t="s">
        <v>90</v>
      </c>
      <c r="J2" s="454">
        <v>1.85</v>
      </c>
      <c r="K2" s="466">
        <v>1.95</v>
      </c>
      <c r="L2" s="467">
        <v>3.1333333333333333</v>
      </c>
      <c r="M2" s="468">
        <v>1.6</v>
      </c>
      <c r="N2" s="469">
        <v>9311.7117117117123</v>
      </c>
      <c r="O2" s="470">
        <v>14.029150332420421</v>
      </c>
      <c r="P2" s="471">
        <v>14.898738738738741</v>
      </c>
      <c r="Q2" s="472">
        <v>12.694741004349543</v>
      </c>
    </row>
    <row r="3" spans="1:17" s="459" customFormat="1" ht="18.75" customHeight="1">
      <c r="A3" s="473">
        <v>1</v>
      </c>
      <c r="B3" s="473" t="s">
        <v>21</v>
      </c>
      <c r="C3" s="474">
        <v>604</v>
      </c>
      <c r="D3" s="473" t="s">
        <v>1</v>
      </c>
      <c r="E3" s="462" t="s">
        <v>88</v>
      </c>
      <c r="F3" s="475">
        <v>11.75</v>
      </c>
      <c r="G3" s="465">
        <v>242910</v>
      </c>
      <c r="H3" s="455" t="s">
        <v>91</v>
      </c>
      <c r="I3" s="455" t="s">
        <v>90</v>
      </c>
      <c r="J3" s="454">
        <v>1.85</v>
      </c>
      <c r="K3" s="466">
        <v>2.1166666666666667</v>
      </c>
      <c r="L3" s="467">
        <v>2.9333333333333336</v>
      </c>
      <c r="M3" s="476">
        <v>1.3</v>
      </c>
      <c r="N3" s="477">
        <v>10839.639639639639</v>
      </c>
      <c r="O3" s="470">
        <v>15.536177984661995</v>
      </c>
      <c r="P3" s="478">
        <v>14.091531531531531</v>
      </c>
      <c r="Q3" s="472">
        <v>16.15489361702128</v>
      </c>
    </row>
    <row r="4" spans="1:17" s="459" customFormat="1" ht="18.75" customHeight="1">
      <c r="A4" s="473">
        <v>1</v>
      </c>
      <c r="B4" s="473" t="s">
        <v>21</v>
      </c>
      <c r="C4" s="474">
        <v>605</v>
      </c>
      <c r="D4" s="473" t="s">
        <v>1</v>
      </c>
      <c r="E4" s="462" t="s">
        <v>88</v>
      </c>
      <c r="F4" s="475">
        <v>15.6</v>
      </c>
      <c r="G4" s="465">
        <v>242910</v>
      </c>
      <c r="H4" s="455" t="s">
        <v>91</v>
      </c>
      <c r="I4" s="455" t="s">
        <v>90</v>
      </c>
      <c r="J4" s="454">
        <v>1.85</v>
      </c>
      <c r="K4" s="466">
        <v>2.1166666666666667</v>
      </c>
      <c r="L4" s="467">
        <v>2.9333333333333336</v>
      </c>
      <c r="M4" s="476">
        <v>1.5</v>
      </c>
      <c r="N4" s="477">
        <v>9167.5675675675666</v>
      </c>
      <c r="O4" s="470">
        <v>13.139639891283283</v>
      </c>
      <c r="P4" s="478">
        <v>13.751351351351349</v>
      </c>
      <c r="Q4" s="472">
        <v>15.708974358974359</v>
      </c>
    </row>
    <row r="5" spans="1:17" s="459" customFormat="1" ht="18.75" customHeight="1">
      <c r="A5" s="473">
        <v>1</v>
      </c>
      <c r="B5" s="473" t="s">
        <v>21</v>
      </c>
      <c r="C5" s="474">
        <v>606</v>
      </c>
      <c r="D5" s="473" t="s">
        <v>1</v>
      </c>
      <c r="E5" s="462" t="s">
        <v>88</v>
      </c>
      <c r="F5" s="475">
        <v>11.19</v>
      </c>
      <c r="G5" s="465">
        <v>242910</v>
      </c>
      <c r="H5" s="455" t="s">
        <v>91</v>
      </c>
      <c r="I5" s="455" t="s">
        <v>90</v>
      </c>
      <c r="J5" s="454">
        <v>1.85</v>
      </c>
      <c r="K5" s="466">
        <v>2.15</v>
      </c>
      <c r="L5" s="467">
        <v>3.2333333333333329</v>
      </c>
      <c r="M5" s="476">
        <v>1.3</v>
      </c>
      <c r="N5" s="477">
        <v>9974.7747747747726</v>
      </c>
      <c r="O5" s="470">
        <v>17.64397994116916</v>
      </c>
      <c r="P5" s="478">
        <v>12.967207207207204</v>
      </c>
      <c r="Q5" s="472">
        <v>17.230563002680967</v>
      </c>
    </row>
    <row r="6" spans="1:17" s="459" customFormat="1" ht="18.75" customHeight="1">
      <c r="A6" s="473">
        <v>1</v>
      </c>
      <c r="B6" s="473" t="s">
        <v>21</v>
      </c>
      <c r="C6" s="474">
        <v>617</v>
      </c>
      <c r="D6" s="473" t="s">
        <v>1</v>
      </c>
      <c r="E6" s="473" t="s">
        <v>88</v>
      </c>
      <c r="F6" s="475">
        <v>52</v>
      </c>
      <c r="G6" s="465">
        <v>242936</v>
      </c>
      <c r="H6" s="455" t="s">
        <v>92</v>
      </c>
      <c r="I6" s="455" t="s">
        <v>90</v>
      </c>
      <c r="J6" s="454">
        <v>1.85</v>
      </c>
      <c r="K6" s="466">
        <v>2.2666666666666671</v>
      </c>
      <c r="L6" s="467">
        <v>3.0333333333333332</v>
      </c>
      <c r="M6" s="476">
        <v>1.2</v>
      </c>
      <c r="N6" s="477">
        <v>10407.20720720721</v>
      </c>
      <c r="O6" s="470">
        <v>17.081113271292629</v>
      </c>
      <c r="P6" s="478">
        <v>12.488648648648653</v>
      </c>
      <c r="Q6" s="472">
        <v>11.443653846153843</v>
      </c>
    </row>
    <row r="7" spans="1:17" s="459" customFormat="1" ht="18.75" customHeight="1">
      <c r="A7" s="473">
        <v>1</v>
      </c>
      <c r="B7" s="473" t="s">
        <v>21</v>
      </c>
      <c r="C7" s="474">
        <v>618</v>
      </c>
      <c r="D7" s="473" t="s">
        <v>93</v>
      </c>
      <c r="E7" s="473" t="s">
        <v>2</v>
      </c>
      <c r="F7" s="475">
        <v>61.2</v>
      </c>
      <c r="G7" s="465">
        <v>242897</v>
      </c>
      <c r="H7" s="455" t="s">
        <v>94</v>
      </c>
      <c r="I7" s="455" t="s">
        <v>90</v>
      </c>
      <c r="J7" s="454">
        <v>1.85</v>
      </c>
      <c r="K7" s="466">
        <v>2.5166666666666671</v>
      </c>
      <c r="L7" s="467">
        <v>3.1</v>
      </c>
      <c r="M7" s="476">
        <v>1.2</v>
      </c>
      <c r="N7" s="477">
        <v>11272.072072072071</v>
      </c>
      <c r="O7" s="470">
        <v>20.634294535349913</v>
      </c>
      <c r="P7" s="478">
        <v>13.526486486486485</v>
      </c>
      <c r="Q7" s="472">
        <v>14.126143790849669</v>
      </c>
    </row>
    <row r="8" spans="1:17" s="459" customFormat="1" ht="18.75" customHeight="1">
      <c r="A8" s="473">
        <v>1</v>
      </c>
      <c r="B8" s="473" t="s">
        <v>21</v>
      </c>
      <c r="C8" s="474">
        <v>620</v>
      </c>
      <c r="D8" s="473" t="s">
        <v>95</v>
      </c>
      <c r="E8" s="473" t="s">
        <v>2</v>
      </c>
      <c r="F8" s="475">
        <v>80.7</v>
      </c>
      <c r="G8" s="465">
        <v>242901</v>
      </c>
      <c r="H8" s="455" t="s">
        <v>91</v>
      </c>
      <c r="I8" s="455" t="s">
        <v>90</v>
      </c>
      <c r="J8" s="454">
        <v>1.85</v>
      </c>
      <c r="K8" s="466">
        <v>2.4499999999999997</v>
      </c>
      <c r="L8" s="467">
        <v>3.0666666666666669</v>
      </c>
      <c r="M8" s="476">
        <v>1.5</v>
      </c>
      <c r="N8" s="477">
        <v>10378.378378378378</v>
      </c>
      <c r="O8" s="470">
        <v>18.099455665124324</v>
      </c>
      <c r="P8" s="478">
        <v>15.567567567567567</v>
      </c>
      <c r="Q8" s="472">
        <v>14.180793060718715</v>
      </c>
    </row>
    <row r="9" spans="1:17" s="459" customFormat="1" ht="18.75" customHeight="1">
      <c r="A9" s="473">
        <v>1</v>
      </c>
      <c r="B9" s="473" t="s">
        <v>21</v>
      </c>
      <c r="C9" s="474">
        <v>632</v>
      </c>
      <c r="D9" s="473" t="s">
        <v>95</v>
      </c>
      <c r="E9" s="462" t="s">
        <v>2</v>
      </c>
      <c r="F9" s="475">
        <v>21.91</v>
      </c>
      <c r="G9" s="465">
        <v>242907</v>
      </c>
      <c r="H9" s="455" t="s">
        <v>91</v>
      </c>
      <c r="I9" s="455" t="s">
        <v>90</v>
      </c>
      <c r="J9" s="454">
        <v>1.65</v>
      </c>
      <c r="K9" s="466">
        <v>2.166666666666667</v>
      </c>
      <c r="L9" s="467">
        <v>3.0666666666666664</v>
      </c>
      <c r="M9" s="476">
        <v>1.4</v>
      </c>
      <c r="N9" s="477">
        <v>11668.686868686869</v>
      </c>
      <c r="O9" s="470">
        <v>17.996332836000899</v>
      </c>
      <c r="P9" s="478">
        <v>16.336161616161618</v>
      </c>
      <c r="Q9" s="472">
        <v>11.602008215426746</v>
      </c>
    </row>
    <row r="10" spans="1:17" s="459" customFormat="1" ht="18.75" customHeight="1">
      <c r="A10" s="473">
        <v>1</v>
      </c>
      <c r="B10" s="473" t="s">
        <v>21</v>
      </c>
      <c r="C10" s="474">
        <v>634</v>
      </c>
      <c r="D10" s="473" t="s">
        <v>95</v>
      </c>
      <c r="E10" s="473" t="s">
        <v>2</v>
      </c>
      <c r="F10" s="475">
        <v>15.72</v>
      </c>
      <c r="G10" s="465">
        <v>242907</v>
      </c>
      <c r="H10" s="455" t="s">
        <v>91</v>
      </c>
      <c r="I10" s="455" t="s">
        <v>90</v>
      </c>
      <c r="J10" s="454">
        <v>1.85</v>
      </c>
      <c r="K10" s="466">
        <v>2.2833333333333332</v>
      </c>
      <c r="L10" s="467">
        <v>4.7</v>
      </c>
      <c r="M10" s="476">
        <v>1.3</v>
      </c>
      <c r="N10" s="477">
        <v>7783.7837837837842</v>
      </c>
      <c r="O10" s="470">
        <v>29.716152622832436</v>
      </c>
      <c r="P10" s="478">
        <v>10.11891891891892</v>
      </c>
      <c r="Q10" s="472">
        <v>13.893129770992367</v>
      </c>
    </row>
    <row r="11" spans="1:17" s="459" customFormat="1" ht="18.75" customHeight="1">
      <c r="A11" s="473">
        <v>1</v>
      </c>
      <c r="B11" s="473" t="s">
        <v>21</v>
      </c>
      <c r="C11" s="474">
        <v>635</v>
      </c>
      <c r="D11" s="473" t="s">
        <v>93</v>
      </c>
      <c r="E11" s="462" t="s">
        <v>2</v>
      </c>
      <c r="F11" s="475">
        <v>11.86</v>
      </c>
      <c r="G11" s="465">
        <v>242915</v>
      </c>
      <c r="H11" s="455" t="s">
        <v>91</v>
      </c>
      <c r="I11" s="455" t="s">
        <v>90</v>
      </c>
      <c r="J11" s="454">
        <v>1.85</v>
      </c>
      <c r="K11" s="466">
        <v>2.0333333333333332</v>
      </c>
      <c r="L11" s="467">
        <v>4.7333333333333334</v>
      </c>
      <c r="M11" s="476">
        <v>1.3</v>
      </c>
      <c r="N11" s="477">
        <v>10032.432432432433</v>
      </c>
      <c r="O11" s="470">
        <v>34.592805656923474</v>
      </c>
      <c r="P11" s="478">
        <v>13.042162162162164</v>
      </c>
      <c r="Q11" s="472">
        <v>11.20320404721754</v>
      </c>
    </row>
    <row r="12" spans="1:17" s="459" customFormat="1" ht="18.75" customHeight="1">
      <c r="A12" s="473">
        <v>1</v>
      </c>
      <c r="B12" s="473" t="s">
        <v>21</v>
      </c>
      <c r="C12" s="474">
        <v>639</v>
      </c>
      <c r="D12" s="473" t="s">
        <v>95</v>
      </c>
      <c r="E12" s="462" t="s">
        <v>2</v>
      </c>
      <c r="F12" s="475">
        <v>8.3699999999999992</v>
      </c>
      <c r="G12" s="465">
        <v>242908</v>
      </c>
      <c r="H12" s="455" t="s">
        <v>91</v>
      </c>
      <c r="I12" s="455" t="s">
        <v>90</v>
      </c>
      <c r="J12" s="454">
        <v>1.85</v>
      </c>
      <c r="K12" s="466">
        <v>1.9666666666666668</v>
      </c>
      <c r="L12" s="467">
        <v>3.0666666666666664</v>
      </c>
      <c r="M12" s="476">
        <v>1.4</v>
      </c>
      <c r="N12" s="477">
        <v>9052.252252252254</v>
      </c>
      <c r="O12" s="470">
        <v>12.672355088892413</v>
      </c>
      <c r="P12" s="478">
        <v>12.673153153153155</v>
      </c>
      <c r="Q12" s="472">
        <v>11.626045400238951</v>
      </c>
    </row>
    <row r="13" spans="1:17" s="459" customFormat="1" ht="18.75" customHeight="1">
      <c r="A13" s="473">
        <v>1</v>
      </c>
      <c r="B13" s="473" t="s">
        <v>21</v>
      </c>
      <c r="C13" s="474">
        <v>640</v>
      </c>
      <c r="D13" s="473" t="s">
        <v>95</v>
      </c>
      <c r="E13" s="462" t="s">
        <v>2</v>
      </c>
      <c r="F13" s="475">
        <v>20.11</v>
      </c>
      <c r="G13" s="465">
        <v>242906</v>
      </c>
      <c r="H13" s="455" t="s">
        <v>91</v>
      </c>
      <c r="I13" s="455" t="s">
        <v>90</v>
      </c>
      <c r="J13" s="454">
        <v>1.85</v>
      </c>
      <c r="K13" s="466">
        <v>2.1166666666666667</v>
      </c>
      <c r="L13" s="467">
        <v>3.1</v>
      </c>
      <c r="M13" s="476">
        <v>1.4</v>
      </c>
      <c r="N13" s="477">
        <v>10118.91891891892</v>
      </c>
      <c r="O13" s="470">
        <v>15.579257592220541</v>
      </c>
      <c r="P13" s="478">
        <v>14.166486486486487</v>
      </c>
      <c r="Q13" s="472">
        <v>14.320238687220289</v>
      </c>
    </row>
    <row r="14" spans="1:17" s="459" customFormat="1" ht="18.75" customHeight="1">
      <c r="A14" s="473">
        <v>1</v>
      </c>
      <c r="B14" s="473" t="s">
        <v>21</v>
      </c>
      <c r="C14" s="474">
        <v>701</v>
      </c>
      <c r="D14" s="473" t="s">
        <v>95</v>
      </c>
      <c r="E14" s="462" t="s">
        <v>2</v>
      </c>
      <c r="F14" s="475">
        <v>33.700000000000003</v>
      </c>
      <c r="G14" s="465">
        <v>242878</v>
      </c>
      <c r="H14" s="455" t="s">
        <v>91</v>
      </c>
      <c r="I14" s="455" t="s">
        <v>90</v>
      </c>
      <c r="J14" s="454">
        <v>1.65</v>
      </c>
      <c r="K14" s="466">
        <v>2.25</v>
      </c>
      <c r="L14" s="467">
        <v>3.0666666666666664</v>
      </c>
      <c r="M14" s="476">
        <v>1.6</v>
      </c>
      <c r="N14" s="477">
        <v>10537.373737373737</v>
      </c>
      <c r="O14" s="470">
        <v>16.876595101478784</v>
      </c>
      <c r="P14" s="478">
        <v>16.859797979797978</v>
      </c>
      <c r="Q14" s="472">
        <v>17.04569732937685</v>
      </c>
    </row>
    <row r="15" spans="1:17" s="459" customFormat="1" ht="18.75" customHeight="1">
      <c r="A15" s="473">
        <v>1</v>
      </c>
      <c r="B15" s="473" t="s">
        <v>21</v>
      </c>
      <c r="C15" s="474">
        <v>702</v>
      </c>
      <c r="D15" s="473" t="s">
        <v>95</v>
      </c>
      <c r="E15" s="462" t="s">
        <v>2</v>
      </c>
      <c r="F15" s="475">
        <v>36.86</v>
      </c>
      <c r="G15" s="465">
        <v>242880</v>
      </c>
      <c r="H15" s="455" t="s">
        <v>91</v>
      </c>
      <c r="I15" s="455" t="s">
        <v>90</v>
      </c>
      <c r="J15" s="454">
        <v>1.65</v>
      </c>
      <c r="K15" s="466">
        <v>2.1433333333333335</v>
      </c>
      <c r="L15" s="467">
        <v>3.1333333333333333</v>
      </c>
      <c r="M15" s="476">
        <v>1.4</v>
      </c>
      <c r="N15" s="477">
        <v>11151.515151515152</v>
      </c>
      <c r="O15" s="470">
        <v>17.761252101600537</v>
      </c>
      <c r="P15" s="478">
        <v>15.612121212121211</v>
      </c>
      <c r="Q15" s="472">
        <v>14.734400434074875</v>
      </c>
    </row>
    <row r="16" spans="1:17" s="459" customFormat="1" ht="18.75" customHeight="1">
      <c r="A16" s="473">
        <v>1</v>
      </c>
      <c r="B16" s="473" t="s">
        <v>21</v>
      </c>
      <c r="C16" s="474">
        <v>711</v>
      </c>
      <c r="D16" s="473" t="s">
        <v>1</v>
      </c>
      <c r="E16" s="462" t="s">
        <v>88</v>
      </c>
      <c r="F16" s="475">
        <v>68.260000000000005</v>
      </c>
      <c r="G16" s="465">
        <v>242914</v>
      </c>
      <c r="H16" s="455" t="s">
        <v>91</v>
      </c>
      <c r="I16" s="455" t="s">
        <v>90</v>
      </c>
      <c r="J16" s="454">
        <v>1.85</v>
      </c>
      <c r="K16" s="466">
        <v>2.4333333333333336</v>
      </c>
      <c r="L16" s="467">
        <v>2.9333333333333336</v>
      </c>
      <c r="M16" s="476">
        <v>1.5</v>
      </c>
      <c r="N16" s="477">
        <v>10205.405405405405</v>
      </c>
      <c r="O16" s="470">
        <v>16.815459519167174</v>
      </c>
      <c r="P16" s="478">
        <v>15.308108108108106</v>
      </c>
      <c r="Q16" s="472">
        <v>13.881482566656901</v>
      </c>
    </row>
    <row r="17" spans="1:17" s="459" customFormat="1" ht="18.75" customHeight="1">
      <c r="A17" s="473">
        <v>1</v>
      </c>
      <c r="B17" s="473" t="s">
        <v>21</v>
      </c>
      <c r="C17" s="474">
        <v>714</v>
      </c>
      <c r="D17" s="473" t="s">
        <v>1</v>
      </c>
      <c r="E17" s="462" t="s">
        <v>88</v>
      </c>
      <c r="F17" s="475">
        <v>12.42</v>
      </c>
      <c r="G17" s="465">
        <v>242897</v>
      </c>
      <c r="H17" s="455" t="s">
        <v>91</v>
      </c>
      <c r="I17" s="455" t="s">
        <v>90</v>
      </c>
      <c r="J17" s="454">
        <v>1.85</v>
      </c>
      <c r="K17" s="466">
        <v>2.0833333333333335</v>
      </c>
      <c r="L17" s="467">
        <v>3</v>
      </c>
      <c r="M17" s="476">
        <v>1.5</v>
      </c>
      <c r="N17" s="477">
        <v>9513.5135135135133</v>
      </c>
      <c r="O17" s="470">
        <v>14.037709459459462</v>
      </c>
      <c r="P17" s="478">
        <v>14.27027027027027</v>
      </c>
      <c r="Q17" s="472">
        <v>17.177133655394524</v>
      </c>
    </row>
    <row r="18" spans="1:17" s="459" customFormat="1" ht="18.75" customHeight="1">
      <c r="A18" s="473">
        <v>1</v>
      </c>
      <c r="B18" s="473" t="s">
        <v>21</v>
      </c>
      <c r="C18" s="474">
        <v>715</v>
      </c>
      <c r="D18" s="473" t="s">
        <v>1</v>
      </c>
      <c r="E18" s="462" t="s">
        <v>88</v>
      </c>
      <c r="F18" s="475">
        <v>59.33</v>
      </c>
      <c r="G18" s="465">
        <v>242907</v>
      </c>
      <c r="H18" s="455" t="s">
        <v>91</v>
      </c>
      <c r="I18" s="455" t="s">
        <v>90</v>
      </c>
      <c r="J18" s="454">
        <v>1.85</v>
      </c>
      <c r="K18" s="466">
        <v>2.0833333333333335</v>
      </c>
      <c r="L18" s="467">
        <v>3.1333333333333333</v>
      </c>
      <c r="M18" s="476">
        <v>1.6</v>
      </c>
      <c r="N18" s="477">
        <v>8158.5585585585577</v>
      </c>
      <c r="O18" s="470">
        <v>13.132258818485152</v>
      </c>
      <c r="P18" s="478">
        <v>13.053693693693692</v>
      </c>
      <c r="Q18" s="472">
        <v>14.136693072644531</v>
      </c>
    </row>
    <row r="19" spans="1:17" s="459" customFormat="1" ht="18.75" customHeight="1">
      <c r="A19" s="473">
        <v>1</v>
      </c>
      <c r="B19" s="473" t="s">
        <v>21</v>
      </c>
      <c r="C19" s="474">
        <v>718</v>
      </c>
      <c r="D19" s="473" t="s">
        <v>93</v>
      </c>
      <c r="E19" s="473" t="s">
        <v>2</v>
      </c>
      <c r="F19" s="475">
        <v>11.98</v>
      </c>
      <c r="G19" s="465">
        <v>242902</v>
      </c>
      <c r="H19" s="455" t="s">
        <v>91</v>
      </c>
      <c r="I19" s="455" t="s">
        <v>90</v>
      </c>
      <c r="J19" s="454">
        <v>1.65</v>
      </c>
      <c r="K19" s="466">
        <v>2.1166666666666667</v>
      </c>
      <c r="L19" s="467">
        <v>3.1</v>
      </c>
      <c r="M19" s="476">
        <v>1.4</v>
      </c>
      <c r="N19" s="477">
        <v>8274.7474747474753</v>
      </c>
      <c r="O19" s="470">
        <v>12.739940249806869</v>
      </c>
      <c r="P19" s="478">
        <v>11.584646464646465</v>
      </c>
      <c r="Q19" s="472">
        <v>11.681969949916526</v>
      </c>
    </row>
    <row r="20" spans="1:17" s="459" customFormat="1" ht="18.75" customHeight="1">
      <c r="A20" s="473">
        <v>1</v>
      </c>
      <c r="B20" s="473" t="s">
        <v>21</v>
      </c>
      <c r="C20" s="474">
        <v>719</v>
      </c>
      <c r="D20" s="473" t="s">
        <v>93</v>
      </c>
      <c r="E20" s="462" t="s">
        <v>2</v>
      </c>
      <c r="F20" s="475">
        <v>16.82</v>
      </c>
      <c r="G20" s="465">
        <v>242910</v>
      </c>
      <c r="H20" s="455" t="s">
        <v>91</v>
      </c>
      <c r="I20" s="455" t="s">
        <v>90</v>
      </c>
      <c r="J20" s="454">
        <v>1.65</v>
      </c>
      <c r="K20" s="466">
        <v>2.1166666666666667</v>
      </c>
      <c r="L20" s="467">
        <v>2.7333333333333329</v>
      </c>
      <c r="M20" s="476">
        <v>1.2</v>
      </c>
      <c r="N20" s="477">
        <v>7951.515151515152</v>
      </c>
      <c r="O20" s="470">
        <v>9.5175318890580449</v>
      </c>
      <c r="P20" s="478">
        <v>9.5418181818181829</v>
      </c>
      <c r="Q20" s="472">
        <v>14.125445897740782</v>
      </c>
    </row>
    <row r="21" spans="1:17" s="459" customFormat="1" ht="18.75" customHeight="1">
      <c r="A21" s="473">
        <v>1</v>
      </c>
      <c r="B21" s="473" t="s">
        <v>21</v>
      </c>
      <c r="C21" s="474">
        <v>720</v>
      </c>
      <c r="D21" s="473" t="s">
        <v>93</v>
      </c>
      <c r="E21" s="462" t="s">
        <v>2</v>
      </c>
      <c r="F21" s="475">
        <v>10.23</v>
      </c>
      <c r="G21" s="465">
        <v>242910</v>
      </c>
      <c r="H21" s="455" t="s">
        <v>96</v>
      </c>
      <c r="I21" s="455" t="s">
        <v>90</v>
      </c>
      <c r="J21" s="454">
        <v>1.65</v>
      </c>
      <c r="K21" s="466">
        <v>2.0499999999999998</v>
      </c>
      <c r="L21" s="467">
        <v>3.0999999999999996</v>
      </c>
      <c r="M21" s="476">
        <v>1.9</v>
      </c>
      <c r="N21" s="477">
        <v>10278.78787878788</v>
      </c>
      <c r="O21" s="470">
        <v>15.326956906094539</v>
      </c>
      <c r="P21" s="478">
        <v>19.529696969696971</v>
      </c>
      <c r="Q21" s="472">
        <v>17.056695992179865</v>
      </c>
    </row>
    <row r="22" spans="1:17" s="459" customFormat="1" ht="18.75" customHeight="1">
      <c r="A22" s="473">
        <v>1</v>
      </c>
      <c r="B22" s="473" t="s">
        <v>21</v>
      </c>
      <c r="C22" s="474">
        <v>721</v>
      </c>
      <c r="D22" s="473" t="s">
        <v>1</v>
      </c>
      <c r="E22" s="462" t="s">
        <v>88</v>
      </c>
      <c r="F22" s="475">
        <v>5.36</v>
      </c>
      <c r="G22" s="465">
        <v>242910</v>
      </c>
      <c r="H22" s="455" t="s">
        <v>91</v>
      </c>
      <c r="I22" s="455" t="s">
        <v>90</v>
      </c>
      <c r="J22" s="454">
        <v>1.85</v>
      </c>
      <c r="K22" s="466">
        <v>1.95</v>
      </c>
      <c r="L22" s="467">
        <v>3.0333333333333332</v>
      </c>
      <c r="M22" s="476">
        <v>1.4</v>
      </c>
      <c r="N22" s="477">
        <v>10118.918918918918</v>
      </c>
      <c r="O22" s="470">
        <v>14.287723617243239</v>
      </c>
      <c r="P22" s="478">
        <v>14.166486486486486</v>
      </c>
      <c r="Q22" s="472">
        <v>11.936567164179104</v>
      </c>
    </row>
    <row r="23" spans="1:17" s="459" customFormat="1" ht="18.75" customHeight="1">
      <c r="A23" s="473">
        <v>1</v>
      </c>
      <c r="B23" s="473" t="s">
        <v>21</v>
      </c>
      <c r="C23" s="474">
        <v>725</v>
      </c>
      <c r="D23" s="473" t="s">
        <v>93</v>
      </c>
      <c r="E23" s="462" t="s">
        <v>2</v>
      </c>
      <c r="F23" s="475">
        <v>20.75</v>
      </c>
      <c r="G23" s="465">
        <v>242946</v>
      </c>
      <c r="H23" s="455" t="s">
        <v>92</v>
      </c>
      <c r="I23" s="455" t="s">
        <v>90</v>
      </c>
      <c r="J23" s="454">
        <v>1.85</v>
      </c>
      <c r="K23" s="466">
        <v>1.95</v>
      </c>
      <c r="L23" s="467">
        <v>3.0333333333333332</v>
      </c>
      <c r="M23" s="476">
        <v>1.5</v>
      </c>
      <c r="N23" s="477">
        <v>10926.126126126124</v>
      </c>
      <c r="O23" s="470">
        <v>15.427485045399393</v>
      </c>
      <c r="P23" s="478">
        <v>16.389189189189185</v>
      </c>
      <c r="Q23" s="472">
        <v>11.906987951807229</v>
      </c>
    </row>
    <row r="24" spans="1:17" s="459" customFormat="1" ht="18.75" customHeight="1">
      <c r="A24" s="473">
        <v>1</v>
      </c>
      <c r="B24" s="473" t="s">
        <v>21</v>
      </c>
      <c r="C24" s="474">
        <v>726</v>
      </c>
      <c r="D24" s="473" t="s">
        <v>95</v>
      </c>
      <c r="E24" s="462" t="s">
        <v>2</v>
      </c>
      <c r="F24" s="475">
        <v>13.86</v>
      </c>
      <c r="G24" s="465">
        <v>242901</v>
      </c>
      <c r="H24" s="455" t="s">
        <v>92</v>
      </c>
      <c r="I24" s="455" t="s">
        <v>90</v>
      </c>
      <c r="J24" s="454">
        <v>1.85</v>
      </c>
      <c r="K24" s="466">
        <v>2.0333333333333332</v>
      </c>
      <c r="L24" s="467">
        <v>3.1666666666666665</v>
      </c>
      <c r="M24" s="476">
        <v>1.3</v>
      </c>
      <c r="N24" s="477">
        <v>8446.8468468468473</v>
      </c>
      <c r="O24" s="470">
        <v>13.553827041074406</v>
      </c>
      <c r="P24" s="478">
        <v>10.980900900900902</v>
      </c>
      <c r="Q24" s="472">
        <v>11.323232323232324</v>
      </c>
    </row>
    <row r="25" spans="1:17" s="459" customFormat="1" ht="18.75" customHeight="1">
      <c r="A25" s="473">
        <v>1</v>
      </c>
      <c r="B25" s="473" t="s">
        <v>21</v>
      </c>
      <c r="C25" s="474">
        <v>731</v>
      </c>
      <c r="D25" s="473" t="s">
        <v>95</v>
      </c>
      <c r="E25" s="462" t="s">
        <v>2</v>
      </c>
      <c r="F25" s="475">
        <v>11.12</v>
      </c>
      <c r="G25" s="465">
        <v>242902</v>
      </c>
      <c r="H25" s="455" t="s">
        <v>91</v>
      </c>
      <c r="I25" s="455" t="s">
        <v>90</v>
      </c>
      <c r="J25" s="454">
        <v>1.85</v>
      </c>
      <c r="K25" s="466">
        <v>2.25</v>
      </c>
      <c r="L25" s="467">
        <v>3.1333333333333333</v>
      </c>
      <c r="M25" s="476">
        <v>1.4</v>
      </c>
      <c r="N25" s="477">
        <v>11675.675675675675</v>
      </c>
      <c r="O25" s="470">
        <v>19.521560117189185</v>
      </c>
      <c r="P25" s="478">
        <v>16.345945945945942</v>
      </c>
      <c r="Q25" s="472">
        <v>11.680755395683454</v>
      </c>
    </row>
    <row r="26" spans="1:17" s="459" customFormat="1" ht="18.75" customHeight="1">
      <c r="A26" s="473">
        <v>1</v>
      </c>
      <c r="B26" s="473" t="s">
        <v>21</v>
      </c>
      <c r="C26" s="474">
        <v>732</v>
      </c>
      <c r="D26" s="473" t="s">
        <v>95</v>
      </c>
      <c r="E26" s="462" t="s">
        <v>2</v>
      </c>
      <c r="F26" s="475">
        <v>24.21</v>
      </c>
      <c r="G26" s="465">
        <v>242889</v>
      </c>
      <c r="H26" s="455" t="s">
        <v>91</v>
      </c>
      <c r="I26" s="455" t="s">
        <v>90</v>
      </c>
      <c r="J26" s="454">
        <v>1.85</v>
      </c>
      <c r="K26" s="466">
        <v>2.15</v>
      </c>
      <c r="L26" s="467">
        <v>2.9333333333333336</v>
      </c>
      <c r="M26" s="476">
        <v>1.7</v>
      </c>
      <c r="N26" s="477">
        <v>10176.576576576577</v>
      </c>
      <c r="O26" s="470">
        <v>14.249505181320846</v>
      </c>
      <c r="P26" s="478">
        <v>17.300180180180181</v>
      </c>
      <c r="Q26" s="472">
        <v>13.294506402313091</v>
      </c>
    </row>
    <row r="27" spans="1:17" s="459" customFormat="1" ht="18.75" customHeight="1">
      <c r="A27" s="473">
        <v>1</v>
      </c>
      <c r="B27" s="473" t="s">
        <v>21</v>
      </c>
      <c r="C27" s="474">
        <v>733</v>
      </c>
      <c r="D27" s="473" t="s">
        <v>95</v>
      </c>
      <c r="E27" s="462" t="s">
        <v>2</v>
      </c>
      <c r="F27" s="475">
        <v>24.15</v>
      </c>
      <c r="G27" s="465">
        <v>242890</v>
      </c>
      <c r="H27" s="455" t="s">
        <v>91</v>
      </c>
      <c r="I27" s="455" t="s">
        <v>90</v>
      </c>
      <c r="J27" s="454">
        <v>1.85</v>
      </c>
      <c r="K27" s="466">
        <v>2.1166666666666667</v>
      </c>
      <c r="L27" s="467">
        <v>3.1333333333333333</v>
      </c>
      <c r="M27" s="476">
        <v>1.6</v>
      </c>
      <c r="N27" s="477">
        <v>11070.270270270272</v>
      </c>
      <c r="O27" s="470">
        <v>17.41248182524156</v>
      </c>
      <c r="P27" s="478">
        <v>17.712432432432436</v>
      </c>
      <c r="Q27" s="472">
        <v>13.248447204968944</v>
      </c>
    </row>
    <row r="28" spans="1:17" s="459" customFormat="1" ht="18.75" customHeight="1">
      <c r="A28" s="473">
        <v>1</v>
      </c>
      <c r="B28" s="473" t="s">
        <v>21</v>
      </c>
      <c r="C28" s="474">
        <v>734</v>
      </c>
      <c r="D28" s="473" t="s">
        <v>95</v>
      </c>
      <c r="E28" s="462" t="s">
        <v>2</v>
      </c>
      <c r="F28" s="475">
        <v>25.32</v>
      </c>
      <c r="G28" s="465">
        <v>242891</v>
      </c>
      <c r="H28" s="455" t="s">
        <v>91</v>
      </c>
      <c r="I28" s="455" t="s">
        <v>90</v>
      </c>
      <c r="J28" s="454">
        <v>1.85</v>
      </c>
      <c r="K28" s="466">
        <v>2.0333333333333332</v>
      </c>
      <c r="L28" s="467">
        <v>3.0333333333333337</v>
      </c>
      <c r="M28" s="476">
        <v>1.5</v>
      </c>
      <c r="N28" s="477">
        <v>11070.270270270272</v>
      </c>
      <c r="O28" s="470">
        <v>15.676310728986909</v>
      </c>
      <c r="P28" s="478">
        <v>16.605405405405406</v>
      </c>
      <c r="Q28" s="472">
        <v>12.587677725118484</v>
      </c>
    </row>
    <row r="29" spans="1:17" s="459" customFormat="1" ht="18.75" customHeight="1">
      <c r="A29" s="473">
        <v>1</v>
      </c>
      <c r="B29" s="473" t="s">
        <v>21</v>
      </c>
      <c r="C29" s="474">
        <v>735</v>
      </c>
      <c r="D29" s="473" t="s">
        <v>95</v>
      </c>
      <c r="E29" s="462" t="s">
        <v>2</v>
      </c>
      <c r="F29" s="475">
        <v>25.18</v>
      </c>
      <c r="G29" s="465">
        <v>242892</v>
      </c>
      <c r="H29" s="455" t="s">
        <v>91</v>
      </c>
      <c r="I29" s="455" t="s">
        <v>90</v>
      </c>
      <c r="J29" s="454">
        <v>1.85</v>
      </c>
      <c r="K29" s="466">
        <v>2.0833333333333335</v>
      </c>
      <c r="L29" s="467">
        <v>3.0666666666666669</v>
      </c>
      <c r="M29" s="476">
        <v>1.5</v>
      </c>
      <c r="N29" s="477">
        <v>10263.063063063064</v>
      </c>
      <c r="O29" s="470">
        <v>15.219685886206213</v>
      </c>
      <c r="P29" s="478">
        <v>15.394594594594597</v>
      </c>
      <c r="Q29" s="472">
        <v>12.741064336775221</v>
      </c>
    </row>
    <row r="30" spans="1:17" s="459" customFormat="1" ht="18.75" customHeight="1">
      <c r="A30" s="473">
        <v>1</v>
      </c>
      <c r="B30" s="473" t="s">
        <v>21</v>
      </c>
      <c r="C30" s="474">
        <v>740</v>
      </c>
      <c r="D30" s="473" t="s">
        <v>1</v>
      </c>
      <c r="E30" s="462" t="s">
        <v>88</v>
      </c>
      <c r="F30" s="475">
        <v>9.44</v>
      </c>
      <c r="G30" s="465">
        <v>243005</v>
      </c>
      <c r="H30" s="456" t="s">
        <v>97</v>
      </c>
      <c r="I30" s="455" t="s">
        <v>90</v>
      </c>
      <c r="J30" s="454">
        <v>1.85</v>
      </c>
      <c r="K30" s="466">
        <v>1.1833333333333333</v>
      </c>
      <c r="L30" s="467">
        <v>2.8333333333333335</v>
      </c>
      <c r="M30" s="476">
        <v>0.7</v>
      </c>
      <c r="N30" s="477">
        <v>8014.4144144144148</v>
      </c>
      <c r="O30" s="470">
        <v>5.9913994306639982</v>
      </c>
      <c r="P30" s="478">
        <v>5.6100900900900896</v>
      </c>
      <c r="Q30" s="472">
        <v>11.1885593220339</v>
      </c>
    </row>
    <row r="31" spans="1:17" s="459" customFormat="1" ht="18.75" customHeight="1">
      <c r="A31" s="473">
        <v>1</v>
      </c>
      <c r="B31" s="473" t="s">
        <v>21</v>
      </c>
      <c r="C31" s="474">
        <v>742</v>
      </c>
      <c r="D31" s="473" t="s">
        <v>98</v>
      </c>
      <c r="E31" s="462" t="s">
        <v>88</v>
      </c>
      <c r="F31" s="475">
        <v>28.66</v>
      </c>
      <c r="G31" s="465">
        <v>242862</v>
      </c>
      <c r="H31" s="455" t="s">
        <v>99</v>
      </c>
      <c r="I31" s="455" t="s">
        <v>90</v>
      </c>
      <c r="J31" s="454">
        <v>1.85</v>
      </c>
      <c r="K31" s="466">
        <v>3.2833333333333332</v>
      </c>
      <c r="L31" s="467">
        <v>3.1333333333333333</v>
      </c>
      <c r="M31" s="476">
        <v>2.2000000000000002</v>
      </c>
      <c r="N31" s="477">
        <v>12108.108108108107</v>
      </c>
      <c r="O31" s="470">
        <v>30.715564512832831</v>
      </c>
      <c r="P31" s="478">
        <v>26.637837837837836</v>
      </c>
      <c r="Q31" s="472">
        <v>18.799720865317514</v>
      </c>
    </row>
    <row r="32" spans="1:17" s="459" customFormat="1" ht="18.75" customHeight="1">
      <c r="A32" s="473">
        <v>1</v>
      </c>
      <c r="B32" s="473" t="s">
        <v>21</v>
      </c>
      <c r="C32" s="474">
        <v>744</v>
      </c>
      <c r="D32" s="473" t="s">
        <v>93</v>
      </c>
      <c r="E32" s="462" t="s">
        <v>2</v>
      </c>
      <c r="F32" s="475">
        <v>141.9</v>
      </c>
      <c r="G32" s="465">
        <v>242912</v>
      </c>
      <c r="H32" s="455" t="s">
        <v>91</v>
      </c>
      <c r="I32" s="455" t="s">
        <v>90</v>
      </c>
      <c r="J32" s="454">
        <v>1.85</v>
      </c>
      <c r="K32" s="466">
        <v>2.15</v>
      </c>
      <c r="L32" s="467">
        <v>3.1333333333333333</v>
      </c>
      <c r="M32" s="476">
        <v>1.4</v>
      </c>
      <c r="N32" s="477">
        <v>10897.297297297298</v>
      </c>
      <c r="O32" s="470">
        <v>17.410339541552432</v>
      </c>
      <c r="P32" s="478">
        <v>15.256216216216217</v>
      </c>
      <c r="Q32" s="472">
        <v>12.154122621564483</v>
      </c>
    </row>
    <row r="33" spans="1:17" s="459" customFormat="1" ht="18.75" customHeight="1">
      <c r="A33" s="473">
        <v>1</v>
      </c>
      <c r="B33" s="473" t="s">
        <v>21</v>
      </c>
      <c r="C33" s="474">
        <v>745</v>
      </c>
      <c r="D33" s="473" t="s">
        <v>93</v>
      </c>
      <c r="E33" s="462" t="s">
        <v>2</v>
      </c>
      <c r="F33" s="475">
        <v>19.8</v>
      </c>
      <c r="G33" s="465">
        <v>242912</v>
      </c>
      <c r="H33" s="455" t="s">
        <v>91</v>
      </c>
      <c r="I33" s="455" t="s">
        <v>90</v>
      </c>
      <c r="J33" s="454">
        <v>1.85</v>
      </c>
      <c r="K33" s="466">
        <v>1.95</v>
      </c>
      <c r="L33" s="467">
        <v>3.2000000000000006</v>
      </c>
      <c r="M33" s="476">
        <v>1.5</v>
      </c>
      <c r="N33" s="477">
        <v>10320.720720720721</v>
      </c>
      <c r="O33" s="470">
        <v>15.598447590538383</v>
      </c>
      <c r="P33" s="478">
        <v>15.481081081081081</v>
      </c>
      <c r="Q33" s="472">
        <v>10.71868686868687</v>
      </c>
    </row>
    <row r="34" spans="1:17" s="459" customFormat="1" ht="18.75" customHeight="1">
      <c r="A34" s="473">
        <v>1</v>
      </c>
      <c r="B34" s="473" t="s">
        <v>21</v>
      </c>
      <c r="C34" s="474">
        <v>746</v>
      </c>
      <c r="D34" s="473" t="s">
        <v>1</v>
      </c>
      <c r="E34" s="462" t="s">
        <v>88</v>
      </c>
      <c r="F34" s="475">
        <v>17.18</v>
      </c>
      <c r="G34" s="465">
        <v>242943</v>
      </c>
      <c r="H34" s="455" t="s">
        <v>100</v>
      </c>
      <c r="I34" s="455" t="s">
        <v>90</v>
      </c>
      <c r="J34" s="454">
        <v>1.85</v>
      </c>
      <c r="K34" s="466">
        <v>2.2333333333333329</v>
      </c>
      <c r="L34" s="467">
        <v>2.9333333333333336</v>
      </c>
      <c r="M34" s="476">
        <v>1.6</v>
      </c>
      <c r="N34" s="477">
        <v>12627.027027027027</v>
      </c>
      <c r="O34" s="470">
        <v>19.095521826850849</v>
      </c>
      <c r="P34" s="478">
        <v>20.203243243243243</v>
      </c>
      <c r="Q34" s="472">
        <v>12.938300349243308</v>
      </c>
    </row>
    <row r="35" spans="1:17" s="459" customFormat="1" ht="18.75" customHeight="1">
      <c r="A35" s="473">
        <v>1</v>
      </c>
      <c r="B35" s="473" t="s">
        <v>22</v>
      </c>
      <c r="C35" s="474">
        <v>901</v>
      </c>
      <c r="D35" s="473" t="s">
        <v>101</v>
      </c>
      <c r="E35" s="462" t="s">
        <v>2</v>
      </c>
      <c r="F35" s="475">
        <v>7.3</v>
      </c>
      <c r="G35" s="465">
        <v>242890</v>
      </c>
      <c r="H35" s="455" t="s">
        <v>91</v>
      </c>
      <c r="I35" s="455" t="s">
        <v>90</v>
      </c>
      <c r="J35" s="454">
        <v>1.85</v>
      </c>
      <c r="K35" s="466">
        <v>1.1399999999999999</v>
      </c>
      <c r="L35" s="467">
        <v>2.5333333333333332</v>
      </c>
      <c r="M35" s="476">
        <v>1.2</v>
      </c>
      <c r="N35" s="477">
        <v>7264.8648648648641</v>
      </c>
      <c r="O35" s="470">
        <v>4.0230353683096203</v>
      </c>
      <c r="P35" s="478">
        <v>8.7178378378378358</v>
      </c>
      <c r="Q35" s="472">
        <v>4.3698630136986303</v>
      </c>
    </row>
    <row r="36" spans="1:17" s="459" customFormat="1" ht="18.75" customHeight="1">
      <c r="A36" s="473">
        <v>1</v>
      </c>
      <c r="B36" s="473" t="s">
        <v>22</v>
      </c>
      <c r="C36" s="474">
        <v>904</v>
      </c>
      <c r="D36" s="473" t="s">
        <v>101</v>
      </c>
      <c r="E36" s="462" t="s">
        <v>2</v>
      </c>
      <c r="F36" s="475">
        <v>11.18</v>
      </c>
      <c r="G36" s="465">
        <v>242890</v>
      </c>
      <c r="H36" s="455" t="s">
        <v>91</v>
      </c>
      <c r="I36" s="455" t="s">
        <v>90</v>
      </c>
      <c r="J36" s="454">
        <v>1.85</v>
      </c>
      <c r="K36" s="466">
        <v>1.3466666666666667</v>
      </c>
      <c r="L36" s="467">
        <v>2.5333333333333332</v>
      </c>
      <c r="M36" s="476">
        <v>1.3</v>
      </c>
      <c r="N36" s="477">
        <v>7668.4684684684689</v>
      </c>
      <c r="O36" s="470">
        <v>5.0163774345589109</v>
      </c>
      <c r="P36" s="478">
        <v>9.9690090090090102</v>
      </c>
      <c r="Q36" s="472">
        <v>11.188729874776387</v>
      </c>
    </row>
    <row r="37" spans="1:17" s="459" customFormat="1" ht="18.75" customHeight="1">
      <c r="A37" s="473">
        <v>1</v>
      </c>
      <c r="B37" s="473" t="s">
        <v>22</v>
      </c>
      <c r="C37" s="474">
        <v>906</v>
      </c>
      <c r="D37" s="473" t="s">
        <v>101</v>
      </c>
      <c r="E37" s="473" t="s">
        <v>2</v>
      </c>
      <c r="F37" s="475">
        <v>19.100000000000001</v>
      </c>
      <c r="G37" s="465">
        <v>242892</v>
      </c>
      <c r="H37" s="455" t="s">
        <v>91</v>
      </c>
      <c r="I37" s="455" t="s">
        <v>90</v>
      </c>
      <c r="J37" s="454">
        <v>1.85</v>
      </c>
      <c r="K37" s="466">
        <v>2.17</v>
      </c>
      <c r="L37" s="467">
        <v>2.6666666666666665</v>
      </c>
      <c r="M37" s="476">
        <v>1.3</v>
      </c>
      <c r="N37" s="477">
        <v>8879.2792792792789</v>
      </c>
      <c r="O37" s="470">
        <v>10.370786610892488</v>
      </c>
      <c r="P37" s="478">
        <v>11.543063063063062</v>
      </c>
      <c r="Q37" s="472">
        <v>12.314659685863873</v>
      </c>
    </row>
    <row r="38" spans="1:17" s="459" customFormat="1" ht="18.75" customHeight="1">
      <c r="A38" s="473">
        <v>1</v>
      </c>
      <c r="B38" s="473" t="s">
        <v>22</v>
      </c>
      <c r="C38" s="474">
        <v>908</v>
      </c>
      <c r="D38" s="473" t="s">
        <v>93</v>
      </c>
      <c r="E38" s="473" t="s">
        <v>2</v>
      </c>
      <c r="F38" s="475">
        <v>40.479999999999997</v>
      </c>
      <c r="G38" s="465">
        <v>242901</v>
      </c>
      <c r="H38" s="455" t="s">
        <v>91</v>
      </c>
      <c r="I38" s="455" t="s">
        <v>90</v>
      </c>
      <c r="J38" s="454">
        <v>1.85</v>
      </c>
      <c r="K38" s="466">
        <v>2.19</v>
      </c>
      <c r="L38" s="467">
        <v>2.7333333333333329</v>
      </c>
      <c r="M38" s="476">
        <v>1.5</v>
      </c>
      <c r="N38" s="477">
        <v>9571.1711711711705</v>
      </c>
      <c r="O38" s="470">
        <v>11.853078954763529</v>
      </c>
      <c r="P38" s="478">
        <v>14.356756756756756</v>
      </c>
      <c r="Q38" s="472">
        <v>13.25049407114625</v>
      </c>
    </row>
    <row r="39" spans="1:17" s="459" customFormat="1" ht="18.75" customHeight="1">
      <c r="A39" s="473">
        <v>1</v>
      </c>
      <c r="B39" s="473" t="s">
        <v>22</v>
      </c>
      <c r="C39" s="474">
        <v>911</v>
      </c>
      <c r="D39" s="473" t="s">
        <v>1</v>
      </c>
      <c r="E39" s="473" t="s">
        <v>88</v>
      </c>
      <c r="F39" s="475">
        <v>17.54</v>
      </c>
      <c r="G39" s="465">
        <v>242927</v>
      </c>
      <c r="H39" s="455" t="s">
        <v>91</v>
      </c>
      <c r="I39" s="455" t="s">
        <v>90</v>
      </c>
      <c r="J39" s="454">
        <v>1.85</v>
      </c>
      <c r="K39" s="466">
        <v>1.4433333333333334</v>
      </c>
      <c r="L39" s="467">
        <v>2.5333333333333332</v>
      </c>
      <c r="M39" s="476">
        <v>1.3</v>
      </c>
      <c r="N39" s="477">
        <v>8792.792792792794</v>
      </c>
      <c r="O39" s="470">
        <v>6.4096186853626982</v>
      </c>
      <c r="P39" s="478">
        <v>11.430630630630633</v>
      </c>
      <c r="Q39" s="472">
        <v>15.542759407069557</v>
      </c>
    </row>
    <row r="40" spans="1:17" s="459" customFormat="1" ht="18.75" customHeight="1">
      <c r="A40" s="473">
        <v>1</v>
      </c>
      <c r="B40" s="473" t="s">
        <v>22</v>
      </c>
      <c r="C40" s="474">
        <v>912</v>
      </c>
      <c r="D40" s="473" t="s">
        <v>1</v>
      </c>
      <c r="E40" s="473" t="s">
        <v>88</v>
      </c>
      <c r="F40" s="475">
        <v>18.54</v>
      </c>
      <c r="G40" s="465">
        <v>242926</v>
      </c>
      <c r="H40" s="455" t="s">
        <v>91</v>
      </c>
      <c r="I40" s="455" t="s">
        <v>90</v>
      </c>
      <c r="J40" s="454">
        <v>1.85</v>
      </c>
      <c r="K40" s="466">
        <v>1.43</v>
      </c>
      <c r="L40" s="467">
        <v>2.5666666666666669</v>
      </c>
      <c r="M40" s="476">
        <v>1</v>
      </c>
      <c r="N40" s="477">
        <v>8302.7027027027034</v>
      </c>
      <c r="O40" s="470">
        <v>6.1552897820828854</v>
      </c>
      <c r="P40" s="478">
        <v>8.3027027027027032</v>
      </c>
      <c r="Q40" s="472">
        <v>7.4827400215749744</v>
      </c>
    </row>
    <row r="41" spans="1:17" s="459" customFormat="1" ht="18.75" customHeight="1">
      <c r="A41" s="473">
        <v>1</v>
      </c>
      <c r="B41" s="473" t="s">
        <v>22</v>
      </c>
      <c r="C41" s="474">
        <v>914</v>
      </c>
      <c r="D41" s="473" t="s">
        <v>1</v>
      </c>
      <c r="E41" s="473" t="s">
        <v>88</v>
      </c>
      <c r="F41" s="475">
        <v>7.37</v>
      </c>
      <c r="G41" s="465">
        <v>242926</v>
      </c>
      <c r="H41" s="455" t="s">
        <v>91</v>
      </c>
      <c r="I41" s="455" t="s">
        <v>90</v>
      </c>
      <c r="J41" s="454">
        <v>1.85</v>
      </c>
      <c r="K41" s="466">
        <v>1.3533333333333335</v>
      </c>
      <c r="L41" s="467">
        <v>2.4333333333333336</v>
      </c>
      <c r="M41" s="476">
        <v>1.4</v>
      </c>
      <c r="N41" s="477">
        <v>8936.9369369369379</v>
      </c>
      <c r="O41" s="470">
        <v>5.6357370408515202</v>
      </c>
      <c r="P41" s="478">
        <v>12.511711711711712</v>
      </c>
      <c r="Q41" s="472">
        <v>13.894165535956581</v>
      </c>
    </row>
    <row r="42" spans="1:17" s="459" customFormat="1" ht="18.75" customHeight="1">
      <c r="A42" s="473">
        <v>1</v>
      </c>
      <c r="B42" s="473" t="s">
        <v>22</v>
      </c>
      <c r="C42" s="474">
        <v>915</v>
      </c>
      <c r="D42" s="473" t="s">
        <v>93</v>
      </c>
      <c r="E42" s="462" t="s">
        <v>2</v>
      </c>
      <c r="F42" s="475">
        <v>26.18</v>
      </c>
      <c r="G42" s="465">
        <v>242952</v>
      </c>
      <c r="H42" s="455" t="s">
        <v>91</v>
      </c>
      <c r="I42" s="455" t="s">
        <v>90</v>
      </c>
      <c r="J42" s="454">
        <v>1.85</v>
      </c>
      <c r="K42" s="466">
        <v>1.46</v>
      </c>
      <c r="L42" s="467">
        <v>2.4666666666666668</v>
      </c>
      <c r="M42" s="476">
        <v>1.2</v>
      </c>
      <c r="N42" s="477">
        <v>8908.1081081081084</v>
      </c>
      <c r="O42" s="470">
        <v>5.9895755688106673</v>
      </c>
      <c r="P42" s="478">
        <v>10.689729729729731</v>
      </c>
      <c r="Q42" s="472">
        <v>12.588999236058061</v>
      </c>
    </row>
    <row r="43" spans="1:17" s="459" customFormat="1" ht="18.75" customHeight="1">
      <c r="A43" s="473">
        <v>1</v>
      </c>
      <c r="B43" s="473" t="s">
        <v>22</v>
      </c>
      <c r="C43" s="474">
        <v>917</v>
      </c>
      <c r="D43" s="473" t="s">
        <v>93</v>
      </c>
      <c r="E43" s="473" t="s">
        <v>2</v>
      </c>
      <c r="F43" s="475">
        <v>34.03</v>
      </c>
      <c r="G43" s="465">
        <v>242965</v>
      </c>
      <c r="H43" s="455" t="s">
        <v>91</v>
      </c>
      <c r="I43" s="455" t="s">
        <v>90</v>
      </c>
      <c r="J43" s="454">
        <v>1.85</v>
      </c>
      <c r="K43" s="466">
        <v>1.4000000000000001</v>
      </c>
      <c r="L43" s="467">
        <v>2.5666666666666664</v>
      </c>
      <c r="M43" s="476">
        <v>1.5</v>
      </c>
      <c r="N43" s="477">
        <v>9138.7387387387371</v>
      </c>
      <c r="O43" s="470">
        <v>6.3795496568869643</v>
      </c>
      <c r="P43" s="478">
        <v>13.708108108108107</v>
      </c>
      <c r="Q43" s="472">
        <v>12.87481633852483</v>
      </c>
    </row>
    <row r="44" spans="1:17" s="459" customFormat="1" ht="18.75" customHeight="1">
      <c r="A44" s="473">
        <v>1</v>
      </c>
      <c r="B44" s="473" t="s">
        <v>22</v>
      </c>
      <c r="C44" s="474">
        <v>919</v>
      </c>
      <c r="D44" s="473" t="s">
        <v>98</v>
      </c>
      <c r="E44" s="473" t="s">
        <v>88</v>
      </c>
      <c r="F44" s="475">
        <v>15.23</v>
      </c>
      <c r="G44" s="465">
        <v>242867</v>
      </c>
      <c r="H44" s="455" t="s">
        <v>99</v>
      </c>
      <c r="I44" s="455" t="s">
        <v>90</v>
      </c>
      <c r="J44" s="454">
        <v>1.85</v>
      </c>
      <c r="K44" s="466">
        <v>2.09</v>
      </c>
      <c r="L44" s="467">
        <v>2.8333333333333335</v>
      </c>
      <c r="M44" s="476">
        <v>1.5</v>
      </c>
      <c r="N44" s="477">
        <v>8216.2162162162167</v>
      </c>
      <c r="O44" s="470">
        <v>10.848445853303305</v>
      </c>
      <c r="P44" s="478">
        <v>12.324324324324325</v>
      </c>
      <c r="Q44" s="472">
        <v>15.151674326986212</v>
      </c>
    </row>
    <row r="45" spans="1:17" s="459" customFormat="1" ht="18.75" customHeight="1">
      <c r="A45" s="473">
        <v>1</v>
      </c>
      <c r="B45" s="473" t="s">
        <v>22</v>
      </c>
      <c r="C45" s="474">
        <v>920</v>
      </c>
      <c r="D45" s="473" t="s">
        <v>93</v>
      </c>
      <c r="E45" s="473" t="s">
        <v>2</v>
      </c>
      <c r="F45" s="475">
        <v>7.46</v>
      </c>
      <c r="G45" s="465">
        <v>242890</v>
      </c>
      <c r="H45" s="455" t="s">
        <v>91</v>
      </c>
      <c r="I45" s="455" t="s">
        <v>90</v>
      </c>
      <c r="J45" s="454">
        <v>1.85</v>
      </c>
      <c r="K45" s="466">
        <v>1.29</v>
      </c>
      <c r="L45" s="467">
        <v>2.7000000000000006</v>
      </c>
      <c r="M45" s="476">
        <v>1.4</v>
      </c>
      <c r="N45" s="477">
        <v>8792.7927927927922</v>
      </c>
      <c r="O45" s="470">
        <v>6.2586528250767595</v>
      </c>
      <c r="P45" s="478">
        <v>12.309909909909907</v>
      </c>
      <c r="Q45" s="472">
        <v>9.4691689008042896</v>
      </c>
    </row>
    <row r="46" spans="1:17" s="459" customFormat="1" ht="18.75" customHeight="1">
      <c r="A46" s="473">
        <v>1</v>
      </c>
      <c r="B46" s="473" t="s">
        <v>22</v>
      </c>
      <c r="C46" s="474">
        <v>922</v>
      </c>
      <c r="D46" s="473" t="s">
        <v>95</v>
      </c>
      <c r="E46" s="473" t="s">
        <v>2</v>
      </c>
      <c r="F46" s="475">
        <v>10.36</v>
      </c>
      <c r="G46" s="465">
        <v>242891</v>
      </c>
      <c r="H46" s="455" t="s">
        <v>91</v>
      </c>
      <c r="I46" s="455" t="s">
        <v>90</v>
      </c>
      <c r="J46" s="454">
        <v>1.85</v>
      </c>
      <c r="K46" s="466">
        <v>1.36</v>
      </c>
      <c r="L46" s="467">
        <v>2.6666666666666665</v>
      </c>
      <c r="M46" s="476">
        <v>1.2</v>
      </c>
      <c r="N46" s="477">
        <v>8936.9369369369379</v>
      </c>
      <c r="O46" s="470">
        <v>6.5418691052012008</v>
      </c>
      <c r="P46" s="478">
        <v>10.724324324324325</v>
      </c>
      <c r="Q46" s="472">
        <v>13.49034749034749</v>
      </c>
    </row>
    <row r="47" spans="1:17" s="459" customFormat="1" ht="18.75" customHeight="1">
      <c r="A47" s="473">
        <v>1</v>
      </c>
      <c r="B47" s="473" t="s">
        <v>22</v>
      </c>
      <c r="C47" s="474" t="s">
        <v>102</v>
      </c>
      <c r="D47" s="473" t="s">
        <v>95</v>
      </c>
      <c r="E47" s="462" t="s">
        <v>2</v>
      </c>
      <c r="F47" s="475">
        <v>27.33</v>
      </c>
      <c r="G47" s="465">
        <v>242891</v>
      </c>
      <c r="H47" s="455" t="s">
        <v>91</v>
      </c>
      <c r="I47" s="455" t="s">
        <v>90</v>
      </c>
      <c r="J47" s="454">
        <v>1.85</v>
      </c>
      <c r="K47" s="466">
        <v>1.45</v>
      </c>
      <c r="L47" s="467">
        <v>2.5</v>
      </c>
      <c r="M47" s="476">
        <v>1.1000000000000001</v>
      </c>
      <c r="N47" s="477">
        <v>9455.8558558558561</v>
      </c>
      <c r="O47" s="470">
        <v>6.4861299675675674</v>
      </c>
      <c r="P47" s="478">
        <v>10.401441441441442</v>
      </c>
      <c r="Q47" s="472">
        <v>7.4862788144895722</v>
      </c>
    </row>
    <row r="48" spans="1:17" s="459" customFormat="1" ht="18.75" customHeight="1">
      <c r="A48" s="473">
        <v>1</v>
      </c>
      <c r="B48" s="473" t="s">
        <v>22</v>
      </c>
      <c r="C48" s="474">
        <v>923</v>
      </c>
      <c r="D48" s="473" t="s">
        <v>98</v>
      </c>
      <c r="E48" s="473" t="s">
        <v>88</v>
      </c>
      <c r="F48" s="475">
        <v>13.79</v>
      </c>
      <c r="G48" s="465">
        <v>242860</v>
      </c>
      <c r="H48" s="455" t="s">
        <v>99</v>
      </c>
      <c r="I48" s="455" t="s">
        <v>90</v>
      </c>
      <c r="J48" s="454">
        <v>1.85</v>
      </c>
      <c r="K48" s="466">
        <v>2.1333333333333333</v>
      </c>
      <c r="L48" s="467">
        <v>2.5333333333333332</v>
      </c>
      <c r="M48" s="476">
        <v>1.1000000000000001</v>
      </c>
      <c r="N48" s="477">
        <v>9225.2252252252238</v>
      </c>
      <c r="O48" s="470">
        <v>9.9397259437570877</v>
      </c>
      <c r="P48" s="478">
        <v>10.147747747747747</v>
      </c>
      <c r="Q48" s="472">
        <v>14.724437998549673</v>
      </c>
    </row>
    <row r="49" spans="1:17" s="459" customFormat="1" ht="18.75" customHeight="1">
      <c r="A49" s="473">
        <v>1</v>
      </c>
      <c r="B49" s="473" t="s">
        <v>22</v>
      </c>
      <c r="C49" s="474" t="s">
        <v>103</v>
      </c>
      <c r="D49" s="473" t="s">
        <v>98</v>
      </c>
      <c r="E49" s="462" t="s">
        <v>88</v>
      </c>
      <c r="F49" s="475">
        <v>22.13</v>
      </c>
      <c r="G49" s="465">
        <v>242866</v>
      </c>
      <c r="H49" s="455" t="s">
        <v>104</v>
      </c>
      <c r="I49" s="455" t="s">
        <v>90</v>
      </c>
      <c r="J49" s="454">
        <v>1.85</v>
      </c>
      <c r="K49" s="466">
        <v>2.3933333333333331</v>
      </c>
      <c r="L49" s="467">
        <v>2.7000000000000006</v>
      </c>
      <c r="M49" s="476">
        <v>1.3</v>
      </c>
      <c r="N49" s="477">
        <v>9282.8828828828828</v>
      </c>
      <c r="O49" s="470">
        <v>13.095451320908117</v>
      </c>
      <c r="P49" s="478">
        <v>12.067747747747747</v>
      </c>
      <c r="Q49" s="472">
        <v>15.610483506552194</v>
      </c>
    </row>
    <row r="50" spans="1:17" s="459" customFormat="1" ht="18.75" customHeight="1">
      <c r="A50" s="473">
        <v>1</v>
      </c>
      <c r="B50" s="473" t="s">
        <v>22</v>
      </c>
      <c r="C50" s="474">
        <v>924</v>
      </c>
      <c r="D50" s="473" t="s">
        <v>93</v>
      </c>
      <c r="E50" s="473" t="s">
        <v>2</v>
      </c>
      <c r="F50" s="475">
        <v>17.46</v>
      </c>
      <c r="G50" s="465">
        <v>242901</v>
      </c>
      <c r="H50" s="455" t="s">
        <v>91</v>
      </c>
      <c r="I50" s="455" t="s">
        <v>90</v>
      </c>
      <c r="J50" s="454">
        <v>1.85</v>
      </c>
      <c r="K50" s="466">
        <v>2.0033333333333334</v>
      </c>
      <c r="L50" s="467">
        <v>2.5333333333333337</v>
      </c>
      <c r="M50" s="476">
        <v>1.2</v>
      </c>
      <c r="N50" s="477">
        <v>9138.7387387387407</v>
      </c>
      <c r="O50" s="470">
        <v>8.8932589490421012</v>
      </c>
      <c r="P50" s="478">
        <v>10.966486486486488</v>
      </c>
      <c r="Q50" s="472">
        <v>13.386597938144327</v>
      </c>
    </row>
    <row r="51" spans="1:17" s="459" customFormat="1" ht="18.75" customHeight="1">
      <c r="A51" s="473">
        <v>1</v>
      </c>
      <c r="B51" s="473" t="s">
        <v>22</v>
      </c>
      <c r="C51" s="474" t="s">
        <v>105</v>
      </c>
      <c r="D51" s="473" t="s">
        <v>1</v>
      </c>
      <c r="E51" s="462" t="s">
        <v>88</v>
      </c>
      <c r="F51" s="475">
        <v>26.84</v>
      </c>
      <c r="G51" s="465">
        <v>242953</v>
      </c>
      <c r="H51" s="455" t="s">
        <v>91</v>
      </c>
      <c r="I51" s="455" t="s">
        <v>90</v>
      </c>
      <c r="J51" s="454">
        <v>1.85</v>
      </c>
      <c r="K51" s="466">
        <v>1.0666666666666667</v>
      </c>
      <c r="L51" s="467">
        <v>2.5333333333333337</v>
      </c>
      <c r="M51" s="476">
        <v>1.3</v>
      </c>
      <c r="N51" s="477">
        <v>9109.9099099099094</v>
      </c>
      <c r="O51" s="470">
        <v>4.9077396847300632</v>
      </c>
      <c r="P51" s="478">
        <v>11.842882882882883</v>
      </c>
      <c r="Q51" s="472">
        <v>16.490312965722804</v>
      </c>
    </row>
    <row r="52" spans="1:17" s="459" customFormat="1" ht="18.75" customHeight="1">
      <c r="A52" s="473">
        <v>1</v>
      </c>
      <c r="B52" s="473" t="s">
        <v>22</v>
      </c>
      <c r="C52" s="474">
        <v>928</v>
      </c>
      <c r="D52" s="473" t="s">
        <v>93</v>
      </c>
      <c r="E52" s="462" t="s">
        <v>2</v>
      </c>
      <c r="F52" s="475">
        <v>40.799999999999997</v>
      </c>
      <c r="G52" s="465">
        <v>242899</v>
      </c>
      <c r="H52" s="455" t="s">
        <v>91</v>
      </c>
      <c r="I52" s="455" t="s">
        <v>90</v>
      </c>
      <c r="J52" s="454">
        <v>1.85</v>
      </c>
      <c r="K52" s="466">
        <v>2.2733333333333334</v>
      </c>
      <c r="L52" s="467">
        <v>2.7000000000000006</v>
      </c>
      <c r="M52" s="476">
        <v>1.3</v>
      </c>
      <c r="N52" s="477">
        <v>9282.8828828828828</v>
      </c>
      <c r="O52" s="470">
        <v>11.644217350770168</v>
      </c>
      <c r="P52" s="478">
        <v>12.067747747747747</v>
      </c>
      <c r="Q52" s="472">
        <v>14.808823529411766</v>
      </c>
    </row>
    <row r="53" spans="1:17" s="459" customFormat="1" ht="18.75" customHeight="1">
      <c r="A53" s="473">
        <v>1</v>
      </c>
      <c r="B53" s="473" t="s">
        <v>22</v>
      </c>
      <c r="C53" s="474">
        <v>929</v>
      </c>
      <c r="D53" s="473" t="s">
        <v>101</v>
      </c>
      <c r="E53" s="462" t="s">
        <v>2</v>
      </c>
      <c r="F53" s="475">
        <v>14</v>
      </c>
      <c r="G53" s="465">
        <v>242905</v>
      </c>
      <c r="H53" s="455" t="s">
        <v>91</v>
      </c>
      <c r="I53" s="455" t="s">
        <v>90</v>
      </c>
      <c r="J53" s="454">
        <v>1.85</v>
      </c>
      <c r="K53" s="466">
        <v>1.6633333333333333</v>
      </c>
      <c r="L53" s="467">
        <v>2.7333333333333338</v>
      </c>
      <c r="M53" s="476">
        <v>1.1000000000000001</v>
      </c>
      <c r="N53" s="477">
        <v>9254.0540540540533</v>
      </c>
      <c r="O53" s="470">
        <v>8.7042890002708031</v>
      </c>
      <c r="P53" s="478">
        <v>10.17945945945946</v>
      </c>
      <c r="Q53" s="472">
        <v>4.6035714285714286</v>
      </c>
    </row>
    <row r="54" spans="1:17" s="459" customFormat="1" ht="18.75" customHeight="1">
      <c r="A54" s="473">
        <v>1</v>
      </c>
      <c r="B54" s="473" t="s">
        <v>22</v>
      </c>
      <c r="C54" s="474" t="s">
        <v>106</v>
      </c>
      <c r="D54" s="473" t="s">
        <v>1</v>
      </c>
      <c r="E54" s="473" t="s">
        <v>88</v>
      </c>
      <c r="F54" s="475">
        <v>66.12</v>
      </c>
      <c r="G54" s="465">
        <v>242918</v>
      </c>
      <c r="H54" s="455" t="s">
        <v>91</v>
      </c>
      <c r="I54" s="455" t="s">
        <v>90</v>
      </c>
      <c r="J54" s="454">
        <v>1.85</v>
      </c>
      <c r="K54" s="466">
        <v>1.9266666666666667</v>
      </c>
      <c r="L54" s="467">
        <v>2.7666666666666671</v>
      </c>
      <c r="M54" s="476">
        <v>1.3</v>
      </c>
      <c r="N54" s="477">
        <v>9138.7387387387371</v>
      </c>
      <c r="O54" s="470">
        <v>10.606218230723792</v>
      </c>
      <c r="P54" s="478">
        <v>11.880360360360358</v>
      </c>
      <c r="Q54" s="472">
        <v>15.741076830006051</v>
      </c>
    </row>
    <row r="55" spans="1:17" s="459" customFormat="1" ht="18.75" customHeight="1">
      <c r="A55" s="473">
        <v>1</v>
      </c>
      <c r="B55" s="473" t="s">
        <v>22</v>
      </c>
      <c r="C55" s="474">
        <v>937</v>
      </c>
      <c r="D55" s="473" t="s">
        <v>1</v>
      </c>
      <c r="E55" s="462" t="s">
        <v>88</v>
      </c>
      <c r="F55" s="475">
        <v>33.630000000000003</v>
      </c>
      <c r="G55" s="465">
        <v>242921</v>
      </c>
      <c r="H55" s="455" t="s">
        <v>91</v>
      </c>
      <c r="I55" s="455" t="s">
        <v>90</v>
      </c>
      <c r="J55" s="454">
        <v>1.85</v>
      </c>
      <c r="K55" s="466">
        <v>2.0866666666666664</v>
      </c>
      <c r="L55" s="467">
        <v>2.6666666666666665</v>
      </c>
      <c r="M55" s="476">
        <v>1.4</v>
      </c>
      <c r="N55" s="477">
        <v>9398.1981981981971</v>
      </c>
      <c r="O55" s="470">
        <v>10.974612143450114</v>
      </c>
      <c r="P55" s="478">
        <v>13.157477477477476</v>
      </c>
      <c r="Q55" s="472">
        <v>13.802557240559022</v>
      </c>
    </row>
    <row r="56" spans="1:17" s="459" customFormat="1" ht="18.75" customHeight="1">
      <c r="A56" s="473">
        <v>1</v>
      </c>
      <c r="B56" s="473" t="s">
        <v>22</v>
      </c>
      <c r="C56" s="474">
        <v>938</v>
      </c>
      <c r="D56" s="473" t="s">
        <v>1</v>
      </c>
      <c r="E56" s="473" t="s">
        <v>88</v>
      </c>
      <c r="F56" s="475">
        <v>35.08</v>
      </c>
      <c r="G56" s="465">
        <v>242923</v>
      </c>
      <c r="H56" s="455" t="s">
        <v>91</v>
      </c>
      <c r="I56" s="455" t="s">
        <v>90</v>
      </c>
      <c r="J56" s="454">
        <v>1.85</v>
      </c>
      <c r="K56" s="466">
        <v>1.8</v>
      </c>
      <c r="L56" s="467">
        <v>2.6</v>
      </c>
      <c r="M56" s="476">
        <v>1.3</v>
      </c>
      <c r="N56" s="477">
        <v>9282.8828828828828</v>
      </c>
      <c r="O56" s="470">
        <v>8.8890655809729751</v>
      </c>
      <c r="P56" s="478">
        <v>12.067747747747747</v>
      </c>
      <c r="Q56" s="472">
        <v>14.401938426453819</v>
      </c>
    </row>
    <row r="57" spans="1:17" s="459" customFormat="1" ht="18.75" customHeight="1">
      <c r="A57" s="473">
        <v>1</v>
      </c>
      <c r="B57" s="473" t="s">
        <v>22</v>
      </c>
      <c r="C57" s="474">
        <v>723</v>
      </c>
      <c r="D57" s="473" t="s">
        <v>1</v>
      </c>
      <c r="E57" s="473" t="s">
        <v>88</v>
      </c>
      <c r="F57" s="475">
        <v>6.82</v>
      </c>
      <c r="G57" s="465">
        <v>242952</v>
      </c>
      <c r="H57" s="455" t="s">
        <v>107</v>
      </c>
      <c r="I57" s="455" t="s">
        <v>90</v>
      </c>
      <c r="J57" s="454">
        <v>1.85</v>
      </c>
      <c r="K57" s="466">
        <v>1.7299999999999998</v>
      </c>
      <c r="L57" s="467">
        <v>2.5666666666666664</v>
      </c>
      <c r="M57" s="476">
        <v>1.1000000000000001</v>
      </c>
      <c r="N57" s="477">
        <v>9513.5135135135133</v>
      </c>
      <c r="O57" s="470">
        <v>8.5325731754834795</v>
      </c>
      <c r="P57" s="478">
        <v>10.464864864864865</v>
      </c>
      <c r="Q57" s="472">
        <v>10.819648093841643</v>
      </c>
    </row>
    <row r="58" spans="1:17" s="459" customFormat="1" ht="18.75" customHeight="1">
      <c r="A58" s="473">
        <v>1</v>
      </c>
      <c r="B58" s="473" t="s">
        <v>22</v>
      </c>
      <c r="C58" s="474">
        <v>724</v>
      </c>
      <c r="D58" s="473" t="s">
        <v>93</v>
      </c>
      <c r="E58" s="473" t="s">
        <v>2</v>
      </c>
      <c r="F58" s="475">
        <v>4.5199999999999996</v>
      </c>
      <c r="G58" s="465">
        <v>242947</v>
      </c>
      <c r="H58" s="455" t="s">
        <v>91</v>
      </c>
      <c r="I58" s="455" t="s">
        <v>90</v>
      </c>
      <c r="J58" s="454">
        <v>1.85</v>
      </c>
      <c r="K58" s="466">
        <v>2.0066666666666664</v>
      </c>
      <c r="L58" s="467">
        <v>2.4</v>
      </c>
      <c r="M58" s="476">
        <v>1</v>
      </c>
      <c r="N58" s="477">
        <v>9109.9099099099112</v>
      </c>
      <c r="O58" s="470">
        <v>7.9698213419727555</v>
      </c>
      <c r="P58" s="478">
        <v>9.109909909909911</v>
      </c>
      <c r="Q58" s="472">
        <v>15.097345132743365</v>
      </c>
    </row>
    <row r="59" spans="1:17" s="459" customFormat="1" ht="18.75" customHeight="1">
      <c r="A59" s="473">
        <v>1</v>
      </c>
      <c r="B59" s="473" t="s">
        <v>22</v>
      </c>
      <c r="C59" s="474">
        <v>727</v>
      </c>
      <c r="D59" s="473" t="s">
        <v>1</v>
      </c>
      <c r="E59" s="473" t="s">
        <v>88</v>
      </c>
      <c r="F59" s="475">
        <v>9.86</v>
      </c>
      <c r="G59" s="465">
        <v>242950</v>
      </c>
      <c r="H59" s="455" t="s">
        <v>108</v>
      </c>
      <c r="I59" s="455" t="s">
        <v>90</v>
      </c>
      <c r="J59" s="454">
        <v>1.85</v>
      </c>
      <c r="K59" s="466">
        <v>1.5733333333333333</v>
      </c>
      <c r="L59" s="467">
        <v>2.4333333333333331</v>
      </c>
      <c r="M59" s="476">
        <v>1.2</v>
      </c>
      <c r="N59" s="477">
        <v>9254.0540540540533</v>
      </c>
      <c r="O59" s="470">
        <v>6.7843778049697683</v>
      </c>
      <c r="P59" s="478">
        <v>11.104864864864863</v>
      </c>
      <c r="Q59" s="472">
        <v>23.361054766734277</v>
      </c>
    </row>
    <row r="60" spans="1:17" s="459" customFormat="1" ht="18.75" customHeight="1">
      <c r="A60" s="473">
        <v>1</v>
      </c>
      <c r="B60" s="473" t="s">
        <v>22</v>
      </c>
      <c r="C60" s="474">
        <v>728</v>
      </c>
      <c r="D60" s="473" t="s">
        <v>1</v>
      </c>
      <c r="E60" s="473" t="s">
        <v>88</v>
      </c>
      <c r="F60" s="475">
        <v>9.4600000000000009</v>
      </c>
      <c r="G60" s="465">
        <v>242950</v>
      </c>
      <c r="H60" s="455" t="s">
        <v>108</v>
      </c>
      <c r="I60" s="455" t="s">
        <v>90</v>
      </c>
      <c r="J60" s="454">
        <v>1.85</v>
      </c>
      <c r="K60" s="466">
        <v>1.4266666666666667</v>
      </c>
      <c r="L60" s="467">
        <v>2.5666666666666669</v>
      </c>
      <c r="M60" s="476">
        <v>1.1000000000000001</v>
      </c>
      <c r="N60" s="477">
        <v>9109.9099099099094</v>
      </c>
      <c r="O60" s="470">
        <v>6.7379777943468824</v>
      </c>
      <c r="P60" s="478">
        <v>10.0209009009009</v>
      </c>
      <c r="Q60" s="472">
        <v>15.748414376321357</v>
      </c>
    </row>
    <row r="61" spans="1:17" s="459" customFormat="1" ht="18.75" customHeight="1">
      <c r="A61" s="473">
        <v>1</v>
      </c>
      <c r="B61" s="473" t="s">
        <v>22</v>
      </c>
      <c r="C61" s="474">
        <v>730</v>
      </c>
      <c r="D61" s="473" t="s">
        <v>1</v>
      </c>
      <c r="E61" s="473" t="s">
        <v>88</v>
      </c>
      <c r="F61" s="475">
        <v>29.32</v>
      </c>
      <c r="G61" s="465">
        <v>242953</v>
      </c>
      <c r="H61" s="455" t="s">
        <v>91</v>
      </c>
      <c r="I61" s="455" t="s">
        <v>90</v>
      </c>
      <c r="J61" s="454">
        <v>1.85</v>
      </c>
      <c r="K61" s="466">
        <v>1.5133333333333334</v>
      </c>
      <c r="L61" s="467">
        <v>2.7999999999999994</v>
      </c>
      <c r="M61" s="476">
        <v>1.4</v>
      </c>
      <c r="N61" s="477">
        <v>9311.7117117117104</v>
      </c>
      <c r="O61" s="470">
        <v>8.694291974649845</v>
      </c>
      <c r="P61" s="478">
        <v>13.036396396396395</v>
      </c>
      <c r="Q61" s="472">
        <v>13.167462482946792</v>
      </c>
    </row>
    <row r="62" spans="1:17" s="459" customFormat="1" ht="18.75" customHeight="1">
      <c r="A62" s="473">
        <v>1</v>
      </c>
      <c r="B62" s="473" t="s">
        <v>22</v>
      </c>
      <c r="C62" s="474">
        <v>741</v>
      </c>
      <c r="D62" s="473" t="s">
        <v>95</v>
      </c>
      <c r="E62" s="462" t="s">
        <v>2</v>
      </c>
      <c r="F62" s="475">
        <v>18.670000000000002</v>
      </c>
      <c r="G62" s="465">
        <v>242898</v>
      </c>
      <c r="H62" s="455" t="s">
        <v>91</v>
      </c>
      <c r="I62" s="455" t="s">
        <v>90</v>
      </c>
      <c r="J62" s="454">
        <v>1.65</v>
      </c>
      <c r="K62" s="466">
        <v>1.8900000000000003</v>
      </c>
      <c r="L62" s="467">
        <v>2.6333333333333333</v>
      </c>
      <c r="M62" s="476">
        <v>1.2</v>
      </c>
      <c r="N62" s="477">
        <v>10214.141414141415</v>
      </c>
      <c r="O62" s="470">
        <v>10.132395364386912</v>
      </c>
      <c r="P62" s="478">
        <v>12.256969696969698</v>
      </c>
      <c r="Q62" s="472">
        <v>12.584895554365289</v>
      </c>
    </row>
    <row r="63" spans="1:17" s="459" customFormat="1" ht="18.75" customHeight="1">
      <c r="A63" s="473">
        <v>1</v>
      </c>
      <c r="B63" s="473" t="s">
        <v>22</v>
      </c>
      <c r="C63" s="474">
        <v>1001</v>
      </c>
      <c r="D63" s="473" t="s">
        <v>93</v>
      </c>
      <c r="E63" s="462" t="s">
        <v>2</v>
      </c>
      <c r="F63" s="475">
        <v>21.96</v>
      </c>
      <c r="G63" s="465">
        <v>242920</v>
      </c>
      <c r="H63" s="455" t="s">
        <v>91</v>
      </c>
      <c r="I63" s="455" t="s">
        <v>90</v>
      </c>
      <c r="J63" s="454">
        <v>1.85</v>
      </c>
      <c r="K63" s="466">
        <v>1.8100000000000003</v>
      </c>
      <c r="L63" s="467">
        <v>2.5666666666666669</v>
      </c>
      <c r="M63" s="476">
        <v>1.2</v>
      </c>
      <c r="N63" s="477">
        <v>9513.5135135135133</v>
      </c>
      <c r="O63" s="470">
        <v>8.5860860974731565</v>
      </c>
      <c r="P63" s="478">
        <v>11.416216216216215</v>
      </c>
      <c r="Q63" s="472">
        <v>13.71311475409836</v>
      </c>
    </row>
    <row r="64" spans="1:17" s="459" customFormat="1" ht="18.75" customHeight="1">
      <c r="A64" s="473">
        <v>1</v>
      </c>
      <c r="B64" s="473" t="s">
        <v>22</v>
      </c>
      <c r="C64" s="474">
        <v>1002</v>
      </c>
      <c r="D64" s="473" t="s">
        <v>1</v>
      </c>
      <c r="E64" s="473" t="s">
        <v>88</v>
      </c>
      <c r="F64" s="475">
        <v>37.68</v>
      </c>
      <c r="G64" s="465">
        <v>242931</v>
      </c>
      <c r="H64" s="455" t="s">
        <v>91</v>
      </c>
      <c r="I64" s="455" t="s">
        <v>90</v>
      </c>
      <c r="J64" s="454">
        <v>1.85</v>
      </c>
      <c r="K64" s="466">
        <v>1.83</v>
      </c>
      <c r="L64" s="467">
        <v>2.6</v>
      </c>
      <c r="M64" s="476">
        <v>1.1000000000000001</v>
      </c>
      <c r="N64" s="477">
        <v>9196.3963963963961</v>
      </c>
      <c r="O64" s="470">
        <v>8.9530190031135142</v>
      </c>
      <c r="P64" s="478">
        <v>10.116036036036038</v>
      </c>
      <c r="Q64" s="472">
        <v>12.130307855626326</v>
      </c>
    </row>
    <row r="65" spans="1:17" s="459" customFormat="1" ht="18.75" customHeight="1">
      <c r="A65" s="473">
        <v>1</v>
      </c>
      <c r="B65" s="473" t="s">
        <v>22</v>
      </c>
      <c r="C65" s="474">
        <v>1007</v>
      </c>
      <c r="D65" s="473" t="s">
        <v>93</v>
      </c>
      <c r="E65" s="462" t="s">
        <v>2</v>
      </c>
      <c r="F65" s="475">
        <v>21.51</v>
      </c>
      <c r="G65" s="465">
        <v>242903</v>
      </c>
      <c r="H65" s="455" t="s">
        <v>91</v>
      </c>
      <c r="I65" s="455" t="s">
        <v>90</v>
      </c>
      <c r="J65" s="454">
        <v>1.85</v>
      </c>
      <c r="K65" s="466">
        <v>1.4233333333333331</v>
      </c>
      <c r="L65" s="467">
        <v>2.5333333333333332</v>
      </c>
      <c r="M65" s="476">
        <v>1.2</v>
      </c>
      <c r="N65" s="477">
        <v>9254.0540540540533</v>
      </c>
      <c r="O65" s="470">
        <v>6.3982338813247788</v>
      </c>
      <c r="P65" s="478">
        <v>11.104864864864863</v>
      </c>
      <c r="Q65" s="472">
        <v>12.610878661087867</v>
      </c>
    </row>
    <row r="66" spans="1:17" s="459" customFormat="1" ht="18.75" customHeight="1">
      <c r="A66" s="473">
        <v>1</v>
      </c>
      <c r="B66" s="473" t="s">
        <v>22</v>
      </c>
      <c r="C66" s="474">
        <v>1008</v>
      </c>
      <c r="D66" s="473" t="s">
        <v>93</v>
      </c>
      <c r="E66" s="473" t="s">
        <v>2</v>
      </c>
      <c r="F66" s="475">
        <v>28.3</v>
      </c>
      <c r="G66" s="465">
        <v>242953</v>
      </c>
      <c r="H66" s="455" t="s">
        <v>91</v>
      </c>
      <c r="I66" s="455" t="s">
        <v>90</v>
      </c>
      <c r="J66" s="454">
        <v>1.85</v>
      </c>
      <c r="K66" s="466">
        <v>1.6300000000000001</v>
      </c>
      <c r="L66" s="467">
        <v>2.6</v>
      </c>
      <c r="M66" s="476">
        <v>1.2</v>
      </c>
      <c r="N66" s="477">
        <v>9628.8288288288295</v>
      </c>
      <c r="O66" s="470">
        <v>8.0305363189690819</v>
      </c>
      <c r="P66" s="478">
        <v>11.554594594594596</v>
      </c>
      <c r="Q66" s="472">
        <v>11.918374558303885</v>
      </c>
    </row>
    <row r="67" spans="1:17" s="459" customFormat="1" ht="18.75" customHeight="1">
      <c r="A67" s="473">
        <v>1</v>
      </c>
      <c r="B67" s="473" t="s">
        <v>22</v>
      </c>
      <c r="C67" s="474">
        <v>1013</v>
      </c>
      <c r="D67" s="473" t="s">
        <v>1</v>
      </c>
      <c r="E67" s="473" t="s">
        <v>88</v>
      </c>
      <c r="F67" s="475">
        <v>20.55</v>
      </c>
      <c r="G67" s="465">
        <v>242928</v>
      </c>
      <c r="H67" s="455" t="s">
        <v>91</v>
      </c>
      <c r="I67" s="455" t="s">
        <v>90</v>
      </c>
      <c r="J67" s="454">
        <v>1.85</v>
      </c>
      <c r="K67" s="466">
        <v>1.54</v>
      </c>
      <c r="L67" s="467">
        <v>2.5</v>
      </c>
      <c r="M67" s="476">
        <v>1.2</v>
      </c>
      <c r="N67" s="477">
        <v>8994.594594594595</v>
      </c>
      <c r="O67" s="470">
        <v>6.8129683243243244</v>
      </c>
      <c r="P67" s="478">
        <v>10.793513513513513</v>
      </c>
      <c r="Q67" s="472">
        <v>14.093917274939171</v>
      </c>
    </row>
    <row r="68" spans="1:17" s="459" customFormat="1" ht="18.75" customHeight="1">
      <c r="A68" s="473">
        <v>1</v>
      </c>
      <c r="B68" s="473" t="s">
        <v>22</v>
      </c>
      <c r="C68" s="474">
        <v>1014</v>
      </c>
      <c r="D68" s="473" t="s">
        <v>1</v>
      </c>
      <c r="E68" s="462" t="s">
        <v>88</v>
      </c>
      <c r="F68" s="475">
        <v>37.53</v>
      </c>
      <c r="G68" s="465">
        <v>242920</v>
      </c>
      <c r="H68" s="455" t="s">
        <v>91</v>
      </c>
      <c r="I68" s="455" t="s">
        <v>90</v>
      </c>
      <c r="J68" s="454">
        <v>1.85</v>
      </c>
      <c r="K68" s="479">
        <v>1.67</v>
      </c>
      <c r="L68" s="475">
        <v>2.6666666666666665</v>
      </c>
      <c r="M68" s="476">
        <v>1.3</v>
      </c>
      <c r="N68" s="477">
        <v>9282.8828828828828</v>
      </c>
      <c r="O68" s="470">
        <v>8.6754267047847833</v>
      </c>
      <c r="P68" s="478">
        <v>12.067747747747747</v>
      </c>
      <c r="Q68" s="472">
        <v>14.650413002930986</v>
      </c>
    </row>
    <row r="69" spans="1:17" s="459" customFormat="1" ht="18.75" customHeight="1">
      <c r="A69" s="473">
        <v>1</v>
      </c>
      <c r="B69" s="473" t="s">
        <v>22</v>
      </c>
      <c r="C69" s="474">
        <v>1015</v>
      </c>
      <c r="D69" s="473" t="s">
        <v>98</v>
      </c>
      <c r="E69" s="473" t="s">
        <v>88</v>
      </c>
      <c r="F69" s="475">
        <v>19.3</v>
      </c>
      <c r="G69" s="465">
        <v>242865</v>
      </c>
      <c r="H69" s="455" t="s">
        <v>99</v>
      </c>
      <c r="I69" s="455" t="s">
        <v>90</v>
      </c>
      <c r="J69" s="454">
        <v>1.85</v>
      </c>
      <c r="K69" s="466">
        <v>2.21</v>
      </c>
      <c r="L69" s="467">
        <v>2.7666666666666671</v>
      </c>
      <c r="M69" s="476">
        <v>1.2</v>
      </c>
      <c r="N69" s="477">
        <v>9369.3693693693695</v>
      </c>
      <c r="O69" s="470">
        <v>12.472983491781784</v>
      </c>
      <c r="P69" s="478">
        <v>11.243243243243244</v>
      </c>
      <c r="Q69" s="472">
        <v>19.753886010362695</v>
      </c>
    </row>
    <row r="70" spans="1:17" s="459" customFormat="1" ht="18.75" customHeight="1">
      <c r="A70" s="473">
        <v>1</v>
      </c>
      <c r="B70" s="473" t="s">
        <v>22</v>
      </c>
      <c r="C70" s="474">
        <v>1017</v>
      </c>
      <c r="D70" s="473" t="s">
        <v>1</v>
      </c>
      <c r="E70" s="462" t="s">
        <v>88</v>
      </c>
      <c r="F70" s="475">
        <v>18.46</v>
      </c>
      <c r="G70" s="465">
        <v>242929</v>
      </c>
      <c r="H70" s="455" t="s">
        <v>91</v>
      </c>
      <c r="I70" s="455" t="s">
        <v>90</v>
      </c>
      <c r="J70" s="454">
        <v>1.85</v>
      </c>
      <c r="K70" s="466">
        <v>1.4466666666666665</v>
      </c>
      <c r="L70" s="467">
        <v>2.8666666666666667</v>
      </c>
      <c r="M70" s="476">
        <v>1.2</v>
      </c>
      <c r="N70" s="477">
        <v>9311.7117117117104</v>
      </c>
      <c r="O70" s="470">
        <v>8.7117705351890553</v>
      </c>
      <c r="P70" s="478">
        <v>11.174054054054052</v>
      </c>
      <c r="Q70" s="472">
        <v>11.027627302275191</v>
      </c>
    </row>
    <row r="71" spans="1:17" s="459" customFormat="1" ht="18.75" customHeight="1">
      <c r="A71" s="473">
        <v>1</v>
      </c>
      <c r="B71" s="473" t="s">
        <v>22</v>
      </c>
      <c r="C71" s="474">
        <v>1018</v>
      </c>
      <c r="D71" s="473" t="s">
        <v>95</v>
      </c>
      <c r="E71" s="462" t="s">
        <v>2</v>
      </c>
      <c r="F71" s="475">
        <v>17.63</v>
      </c>
      <c r="G71" s="465">
        <v>242892</v>
      </c>
      <c r="H71" s="455" t="s">
        <v>91</v>
      </c>
      <c r="I71" s="455" t="s">
        <v>90</v>
      </c>
      <c r="J71" s="454">
        <v>1.85</v>
      </c>
      <c r="K71" s="466">
        <v>1.5866666666666667</v>
      </c>
      <c r="L71" s="467">
        <v>2.4</v>
      </c>
      <c r="M71" s="476">
        <v>1.1000000000000001</v>
      </c>
      <c r="N71" s="477">
        <v>9225.2252252252238</v>
      </c>
      <c r="O71" s="470">
        <v>6.3814877981059448</v>
      </c>
      <c r="P71" s="478">
        <v>10.147747747747747</v>
      </c>
      <c r="Q71" s="472">
        <v>10.938740782756666</v>
      </c>
    </row>
    <row r="72" spans="1:17" s="459" customFormat="1" ht="18.75" customHeight="1">
      <c r="A72" s="473">
        <v>1</v>
      </c>
      <c r="B72" s="473" t="s">
        <v>22</v>
      </c>
      <c r="C72" s="474">
        <v>1019</v>
      </c>
      <c r="D72" s="473" t="s">
        <v>1</v>
      </c>
      <c r="E72" s="462" t="s">
        <v>88</v>
      </c>
      <c r="F72" s="475">
        <v>19.28</v>
      </c>
      <c r="G72" s="465">
        <v>242952</v>
      </c>
      <c r="H72" s="455" t="s">
        <v>91</v>
      </c>
      <c r="I72" s="455" t="s">
        <v>90</v>
      </c>
      <c r="J72" s="454">
        <v>1.85</v>
      </c>
      <c r="K72" s="466">
        <v>1.2466666666666666</v>
      </c>
      <c r="L72" s="467">
        <v>2.5333333333333332</v>
      </c>
      <c r="M72" s="476">
        <v>1.1000000000000001</v>
      </c>
      <c r="N72" s="477">
        <v>9369.3693693693695</v>
      </c>
      <c r="O72" s="470">
        <v>5.8992855882015336</v>
      </c>
      <c r="P72" s="478">
        <v>10.306306306306308</v>
      </c>
      <c r="Q72" s="472">
        <v>12.484439834024895</v>
      </c>
    </row>
    <row r="73" spans="1:17" s="459" customFormat="1" ht="18.75" customHeight="1">
      <c r="A73" s="473">
        <v>1</v>
      </c>
      <c r="B73" s="473" t="s">
        <v>22</v>
      </c>
      <c r="C73" s="474">
        <v>1020</v>
      </c>
      <c r="D73" s="473" t="s">
        <v>1</v>
      </c>
      <c r="E73" s="473" t="s">
        <v>88</v>
      </c>
      <c r="F73" s="475">
        <v>33.700000000000003</v>
      </c>
      <c r="G73" s="465">
        <v>242917</v>
      </c>
      <c r="H73" s="455" t="s">
        <v>91</v>
      </c>
      <c r="I73" s="455" t="s">
        <v>90</v>
      </c>
      <c r="J73" s="454">
        <v>1.85</v>
      </c>
      <c r="K73" s="466">
        <v>1.64</v>
      </c>
      <c r="L73" s="467">
        <v>2.6</v>
      </c>
      <c r="M73" s="476">
        <v>1.2</v>
      </c>
      <c r="N73" s="477">
        <v>9369.3693693693695</v>
      </c>
      <c r="O73" s="470">
        <v>8.1743822544144145</v>
      </c>
      <c r="P73" s="478">
        <v>11.243243243243244</v>
      </c>
      <c r="Q73" s="472">
        <v>15.409495548961422</v>
      </c>
    </row>
    <row r="74" spans="1:17" s="459" customFormat="1" ht="18.75" customHeight="1">
      <c r="A74" s="473">
        <v>1</v>
      </c>
      <c r="B74" s="473" t="s">
        <v>22</v>
      </c>
      <c r="C74" s="474">
        <v>1028</v>
      </c>
      <c r="D74" s="473" t="s">
        <v>95</v>
      </c>
      <c r="E74" s="462" t="s">
        <v>2</v>
      </c>
      <c r="F74" s="475">
        <v>15.81</v>
      </c>
      <c r="G74" s="465">
        <v>242893</v>
      </c>
      <c r="H74" s="455" t="s">
        <v>91</v>
      </c>
      <c r="I74" s="455" t="s">
        <v>90</v>
      </c>
      <c r="J74" s="454">
        <v>1.85</v>
      </c>
      <c r="K74" s="466">
        <v>1.7700000000000002</v>
      </c>
      <c r="L74" s="467">
        <v>2.6333333333333333</v>
      </c>
      <c r="M74" s="476">
        <v>1.2</v>
      </c>
      <c r="N74" s="477">
        <v>9052.2522522522504</v>
      </c>
      <c r="O74" s="470">
        <v>8.4096587073251179</v>
      </c>
      <c r="P74" s="478">
        <v>10.8627027027027</v>
      </c>
      <c r="Q74" s="472">
        <v>12.26502213788741</v>
      </c>
    </row>
    <row r="75" spans="1:17" s="459" customFormat="1" ht="18.75" customHeight="1">
      <c r="A75" s="473">
        <v>1</v>
      </c>
      <c r="B75" s="473" t="s">
        <v>22</v>
      </c>
      <c r="C75" s="474">
        <v>1033</v>
      </c>
      <c r="D75" s="473" t="s">
        <v>93</v>
      </c>
      <c r="E75" s="473" t="s">
        <v>2</v>
      </c>
      <c r="F75" s="475">
        <v>47.08</v>
      </c>
      <c r="G75" s="465">
        <v>242890</v>
      </c>
      <c r="H75" s="455" t="s">
        <v>91</v>
      </c>
      <c r="I75" s="455" t="s">
        <v>90</v>
      </c>
      <c r="J75" s="454">
        <v>1.85</v>
      </c>
      <c r="K75" s="466">
        <v>1.76</v>
      </c>
      <c r="L75" s="467">
        <v>2.6</v>
      </c>
      <c r="M75" s="476">
        <v>1.4</v>
      </c>
      <c r="N75" s="477">
        <v>9398.1981981981971</v>
      </c>
      <c r="O75" s="470">
        <v>8.463319713404541</v>
      </c>
      <c r="P75" s="478">
        <v>13.157477477477476</v>
      </c>
      <c r="Q75" s="472">
        <v>11.21176720475786</v>
      </c>
    </row>
    <row r="76" spans="1:17" s="459" customFormat="1" ht="18.75" customHeight="1">
      <c r="A76" s="473">
        <v>1</v>
      </c>
      <c r="B76" s="473" t="s">
        <v>22</v>
      </c>
      <c r="C76" s="474">
        <v>1034</v>
      </c>
      <c r="D76" s="473" t="s">
        <v>93</v>
      </c>
      <c r="E76" s="462" t="s">
        <v>2</v>
      </c>
      <c r="F76" s="475">
        <v>42.09</v>
      </c>
      <c r="G76" s="465">
        <v>242896</v>
      </c>
      <c r="H76" s="455" t="s">
        <v>91</v>
      </c>
      <c r="I76" s="455" t="s">
        <v>90</v>
      </c>
      <c r="J76" s="454">
        <v>1.85</v>
      </c>
      <c r="K76" s="466">
        <v>1.7733333333333334</v>
      </c>
      <c r="L76" s="467">
        <v>2.6333333333333333</v>
      </c>
      <c r="M76" s="476">
        <v>1.2</v>
      </c>
      <c r="N76" s="477">
        <v>9340.54054054054</v>
      </c>
      <c r="O76" s="470">
        <v>8.6938240074862705</v>
      </c>
      <c r="P76" s="478">
        <v>11.208648648648648</v>
      </c>
      <c r="Q76" s="472">
        <v>14.092896174863386</v>
      </c>
    </row>
    <row r="77" spans="1:17" s="459" customFormat="1" ht="18.75" customHeight="1">
      <c r="A77" s="473">
        <v>1</v>
      </c>
      <c r="B77" s="473" t="s">
        <v>22</v>
      </c>
      <c r="C77" s="474">
        <v>1036</v>
      </c>
      <c r="D77" s="473" t="s">
        <v>1</v>
      </c>
      <c r="E77" s="473" t="s">
        <v>88</v>
      </c>
      <c r="F77" s="475">
        <v>13.44</v>
      </c>
      <c r="G77" s="465">
        <v>242913</v>
      </c>
      <c r="H77" s="455" t="s">
        <v>109</v>
      </c>
      <c r="I77" s="455" t="s">
        <v>90</v>
      </c>
      <c r="J77" s="454">
        <v>1.85</v>
      </c>
      <c r="K77" s="466">
        <v>1.9833333333333334</v>
      </c>
      <c r="L77" s="467">
        <v>2.7666666666666671</v>
      </c>
      <c r="M77" s="476">
        <v>1.5</v>
      </c>
      <c r="N77" s="477">
        <v>8735.135135135135</v>
      </c>
      <c r="O77" s="470">
        <v>10.435975536910913</v>
      </c>
      <c r="P77" s="478">
        <v>13.102702702702704</v>
      </c>
      <c r="Q77" s="472">
        <v>17.102678571428573</v>
      </c>
    </row>
    <row r="78" spans="1:17" s="459" customFormat="1" ht="18.75" customHeight="1">
      <c r="A78" s="473">
        <v>1</v>
      </c>
      <c r="B78" s="473" t="s">
        <v>22</v>
      </c>
      <c r="C78" s="474">
        <v>1037</v>
      </c>
      <c r="D78" s="473" t="s">
        <v>1</v>
      </c>
      <c r="E78" s="473" t="s">
        <v>88</v>
      </c>
      <c r="F78" s="475">
        <v>48.99</v>
      </c>
      <c r="G78" s="465">
        <v>242925</v>
      </c>
      <c r="H78" s="455" t="s">
        <v>91</v>
      </c>
      <c r="I78" s="455" t="s">
        <v>90</v>
      </c>
      <c r="J78" s="454">
        <v>1.85</v>
      </c>
      <c r="K78" s="466">
        <v>1.7699999999999998</v>
      </c>
      <c r="L78" s="467">
        <v>2.7666666666666671</v>
      </c>
      <c r="M78" s="476">
        <v>1.4</v>
      </c>
      <c r="N78" s="477">
        <v>8908.1081081081084</v>
      </c>
      <c r="O78" s="470">
        <v>9.4978751982738743</v>
      </c>
      <c r="P78" s="478">
        <v>12.471351351351352</v>
      </c>
      <c r="Q78" s="472">
        <v>13.351704429475403</v>
      </c>
    </row>
    <row r="79" spans="1:17" s="459" customFormat="1" ht="18.75" customHeight="1">
      <c r="A79" s="473">
        <v>1</v>
      </c>
      <c r="B79" s="473" t="s">
        <v>22</v>
      </c>
      <c r="C79" s="474">
        <v>1038</v>
      </c>
      <c r="D79" s="473" t="s">
        <v>93</v>
      </c>
      <c r="E79" s="473" t="s">
        <v>2</v>
      </c>
      <c r="F79" s="475">
        <v>14.52</v>
      </c>
      <c r="G79" s="465">
        <v>242899</v>
      </c>
      <c r="H79" s="455" t="s">
        <v>91</v>
      </c>
      <c r="I79" s="455" t="s">
        <v>90</v>
      </c>
      <c r="J79" s="454">
        <v>1.85</v>
      </c>
      <c r="K79" s="466">
        <v>1.7700000000000002</v>
      </c>
      <c r="L79" s="467">
        <v>2.7333333333333329</v>
      </c>
      <c r="M79" s="476">
        <v>1.5</v>
      </c>
      <c r="N79" s="477">
        <v>9254.0540540540533</v>
      </c>
      <c r="O79" s="470">
        <v>9.2624798780436759</v>
      </c>
      <c r="P79" s="478">
        <v>13.88108108108108</v>
      </c>
      <c r="Q79" s="472">
        <v>11.450413223140496</v>
      </c>
    </row>
    <row r="80" spans="1:17" s="459" customFormat="1" ht="18.75" customHeight="1">
      <c r="A80" s="473">
        <v>1</v>
      </c>
      <c r="B80" s="473" t="s">
        <v>22</v>
      </c>
      <c r="C80" s="474">
        <v>1039</v>
      </c>
      <c r="D80" s="473" t="s">
        <v>93</v>
      </c>
      <c r="E80" s="473" t="s">
        <v>2</v>
      </c>
      <c r="F80" s="475">
        <v>8.07</v>
      </c>
      <c r="G80" s="465">
        <v>242952</v>
      </c>
      <c r="H80" s="455" t="s">
        <v>91</v>
      </c>
      <c r="I80" s="455" t="s">
        <v>90</v>
      </c>
      <c r="J80" s="454">
        <v>1.85</v>
      </c>
      <c r="K80" s="466">
        <v>1.2366666666666666</v>
      </c>
      <c r="L80" s="467">
        <v>2.5666666666666664</v>
      </c>
      <c r="M80" s="476">
        <v>1.2</v>
      </c>
      <c r="N80" s="477">
        <v>9801.8018018018029</v>
      </c>
      <c r="O80" s="470">
        <v>6.0441369514775563</v>
      </c>
      <c r="P80" s="478">
        <v>11.762162162162163</v>
      </c>
      <c r="Q80" s="472">
        <v>8.5712515489467158</v>
      </c>
    </row>
    <row r="81" spans="1:17" s="459" customFormat="1" ht="18.75" customHeight="1">
      <c r="A81" s="473">
        <v>1</v>
      </c>
      <c r="B81" s="473" t="s">
        <v>22</v>
      </c>
      <c r="C81" s="474">
        <v>1040</v>
      </c>
      <c r="D81" s="473" t="s">
        <v>93</v>
      </c>
      <c r="E81" s="473" t="s">
        <v>2</v>
      </c>
      <c r="F81" s="475">
        <v>29.81</v>
      </c>
      <c r="G81" s="465">
        <v>242889</v>
      </c>
      <c r="H81" s="455" t="s">
        <v>91</v>
      </c>
      <c r="I81" s="455" t="s">
        <v>90</v>
      </c>
      <c r="J81" s="454">
        <v>1.85</v>
      </c>
      <c r="K81" s="466">
        <v>1.5566666666666666</v>
      </c>
      <c r="L81" s="467">
        <v>2.6</v>
      </c>
      <c r="M81" s="476">
        <v>1.4</v>
      </c>
      <c r="N81" s="477">
        <v>9398.1981981981971</v>
      </c>
      <c r="O81" s="470">
        <v>7.4855498222725743</v>
      </c>
      <c r="P81" s="478">
        <v>13.157477477477476</v>
      </c>
      <c r="Q81" s="472">
        <v>15.39550486413955</v>
      </c>
    </row>
    <row r="82" spans="1:17" s="459" customFormat="1" ht="18.75" customHeight="1">
      <c r="A82" s="473">
        <v>1</v>
      </c>
      <c r="B82" s="473" t="s">
        <v>22</v>
      </c>
      <c r="C82" s="474">
        <v>1041</v>
      </c>
      <c r="D82" s="473" t="s">
        <v>95</v>
      </c>
      <c r="E82" s="462" t="s">
        <v>2</v>
      </c>
      <c r="F82" s="475">
        <v>39.53</v>
      </c>
      <c r="G82" s="465">
        <v>242904</v>
      </c>
      <c r="H82" s="455" t="s">
        <v>91</v>
      </c>
      <c r="I82" s="455" t="s">
        <v>90</v>
      </c>
      <c r="J82" s="454">
        <v>1.85</v>
      </c>
      <c r="K82" s="466">
        <v>1.7266666666666666</v>
      </c>
      <c r="L82" s="467">
        <v>2.6333333333333333</v>
      </c>
      <c r="M82" s="476">
        <v>1.2</v>
      </c>
      <c r="N82" s="477">
        <v>9974.7747747747762</v>
      </c>
      <c r="O82" s="470">
        <v>9.0398257751656299</v>
      </c>
      <c r="P82" s="478">
        <v>11.969729729729732</v>
      </c>
      <c r="Q82" s="472">
        <v>13.963066025803188</v>
      </c>
    </row>
    <row r="83" spans="1:17" s="459" customFormat="1" ht="18.75" customHeight="1">
      <c r="A83" s="473">
        <v>3</v>
      </c>
      <c r="B83" s="473" t="s">
        <v>26</v>
      </c>
      <c r="C83" s="474">
        <v>801</v>
      </c>
      <c r="D83" s="473" t="s">
        <v>1</v>
      </c>
      <c r="E83" s="473" t="s">
        <v>88</v>
      </c>
      <c r="F83" s="475">
        <v>11.48</v>
      </c>
      <c r="G83" s="465">
        <v>242882</v>
      </c>
      <c r="H83" s="455" t="s">
        <v>91</v>
      </c>
      <c r="I83" s="455" t="s">
        <v>90</v>
      </c>
      <c r="J83" s="454">
        <v>1.85</v>
      </c>
      <c r="K83" s="466">
        <v>2.2766666666666668</v>
      </c>
      <c r="L83" s="467">
        <v>3</v>
      </c>
      <c r="M83" s="476">
        <v>2</v>
      </c>
      <c r="N83" s="477">
        <v>8100.9009009009014</v>
      </c>
      <c r="O83" s="470">
        <v>13.062590606486486</v>
      </c>
      <c r="P83" s="478">
        <v>16.201801801801803</v>
      </c>
      <c r="Q83" s="472">
        <v>15.108885017421605</v>
      </c>
    </row>
    <row r="84" spans="1:17" s="459" customFormat="1" ht="18.75" customHeight="1">
      <c r="A84" s="473">
        <v>3</v>
      </c>
      <c r="B84" s="473" t="s">
        <v>26</v>
      </c>
      <c r="C84" s="474">
        <v>802</v>
      </c>
      <c r="D84" s="473" t="s">
        <v>98</v>
      </c>
      <c r="E84" s="473" t="s">
        <v>88</v>
      </c>
      <c r="F84" s="475">
        <v>12.99</v>
      </c>
      <c r="G84" s="465">
        <v>242882</v>
      </c>
      <c r="H84" s="455" t="s">
        <v>110</v>
      </c>
      <c r="I84" s="455" t="s">
        <v>90</v>
      </c>
      <c r="J84" s="454">
        <v>1.85</v>
      </c>
      <c r="K84" s="466">
        <v>2.5766666666666667</v>
      </c>
      <c r="L84" s="467">
        <v>3.1</v>
      </c>
      <c r="M84" s="476">
        <v>2</v>
      </c>
      <c r="N84" s="477">
        <v>8446.8468468468473</v>
      </c>
      <c r="O84" s="470">
        <v>16.46001720366727</v>
      </c>
      <c r="P84" s="478">
        <v>16.893693693693695</v>
      </c>
      <c r="Q84" s="472">
        <v>14.576597382602001</v>
      </c>
    </row>
    <row r="85" spans="1:17" s="459" customFormat="1" ht="18.75" customHeight="1">
      <c r="A85" s="473">
        <v>3</v>
      </c>
      <c r="B85" s="473" t="s">
        <v>26</v>
      </c>
      <c r="C85" s="474">
        <v>803</v>
      </c>
      <c r="D85" s="473" t="s">
        <v>101</v>
      </c>
      <c r="E85" s="473" t="s">
        <v>2</v>
      </c>
      <c r="F85" s="475">
        <v>4.34</v>
      </c>
      <c r="G85" s="465">
        <v>242896</v>
      </c>
      <c r="H85" s="455" t="s">
        <v>111</v>
      </c>
      <c r="I85" s="455" t="s">
        <v>90</v>
      </c>
      <c r="J85" s="454">
        <v>1.85</v>
      </c>
      <c r="K85" s="466">
        <v>2.3699999999999997</v>
      </c>
      <c r="L85" s="467">
        <v>3.0333333333333332</v>
      </c>
      <c r="M85" s="476">
        <v>1.7</v>
      </c>
      <c r="N85" s="477">
        <v>6140.54054054054</v>
      </c>
      <c r="O85" s="470">
        <v>10.537783270100897</v>
      </c>
      <c r="P85" s="478">
        <v>10.438918918918919</v>
      </c>
      <c r="Q85" s="472">
        <v>14.573732718894009</v>
      </c>
    </row>
    <row r="86" spans="1:17" s="459" customFormat="1" ht="18.75" customHeight="1">
      <c r="A86" s="473">
        <v>3</v>
      </c>
      <c r="B86" s="473" t="s">
        <v>26</v>
      </c>
      <c r="C86" s="474">
        <v>804</v>
      </c>
      <c r="D86" s="473" t="s">
        <v>93</v>
      </c>
      <c r="E86" s="462" t="s">
        <v>2</v>
      </c>
      <c r="F86" s="475">
        <v>13.62</v>
      </c>
      <c r="G86" s="465">
        <v>242895</v>
      </c>
      <c r="H86" s="455" t="s">
        <v>111</v>
      </c>
      <c r="I86" s="455" t="s">
        <v>90</v>
      </c>
      <c r="J86" s="454">
        <v>1.85</v>
      </c>
      <c r="K86" s="466">
        <v>2.31</v>
      </c>
      <c r="L86" s="467">
        <v>2.6333333333333333</v>
      </c>
      <c r="M86" s="476">
        <v>1.4000000000000001</v>
      </c>
      <c r="N86" s="477">
        <v>5996.3963963963952</v>
      </c>
      <c r="O86" s="470">
        <v>7.5590640554858837</v>
      </c>
      <c r="P86" s="478">
        <v>8.3949549549549545</v>
      </c>
      <c r="Q86" s="472">
        <v>14.257709251101323</v>
      </c>
    </row>
    <row r="87" spans="1:17" s="459" customFormat="1" ht="18.75" customHeight="1">
      <c r="A87" s="473">
        <v>3</v>
      </c>
      <c r="B87" s="473" t="s">
        <v>26</v>
      </c>
      <c r="C87" s="474">
        <v>805</v>
      </c>
      <c r="D87" s="473" t="s">
        <v>101</v>
      </c>
      <c r="E87" s="462" t="s">
        <v>2</v>
      </c>
      <c r="F87" s="475">
        <v>33.630000000000003</v>
      </c>
      <c r="G87" s="465">
        <v>242896</v>
      </c>
      <c r="H87" s="455" t="s">
        <v>111</v>
      </c>
      <c r="I87" s="455" t="s">
        <v>90</v>
      </c>
      <c r="J87" s="454">
        <v>1.85</v>
      </c>
      <c r="K87" s="466">
        <v>2.1333333333333333</v>
      </c>
      <c r="L87" s="467">
        <v>2.7333333333333329</v>
      </c>
      <c r="M87" s="476">
        <v>1.5</v>
      </c>
      <c r="N87" s="477">
        <v>4900.9009009009014</v>
      </c>
      <c r="O87" s="470">
        <v>6.147150889342675</v>
      </c>
      <c r="P87" s="478">
        <v>7.3513513513513518</v>
      </c>
      <c r="Q87" s="472">
        <v>14.156407969075229</v>
      </c>
    </row>
    <row r="88" spans="1:17" s="459" customFormat="1" ht="18.75" customHeight="1">
      <c r="A88" s="473">
        <v>3</v>
      </c>
      <c r="B88" s="473" t="s">
        <v>26</v>
      </c>
      <c r="C88" s="474">
        <v>812</v>
      </c>
      <c r="D88" s="473" t="s">
        <v>95</v>
      </c>
      <c r="E88" s="462" t="s">
        <v>2</v>
      </c>
      <c r="F88" s="475">
        <v>29.76</v>
      </c>
      <c r="G88" s="465">
        <v>242901</v>
      </c>
      <c r="H88" s="455" t="s">
        <v>91</v>
      </c>
      <c r="I88" s="455" t="s">
        <v>90</v>
      </c>
      <c r="J88" s="454">
        <v>1.85</v>
      </c>
      <c r="K88" s="466">
        <v>2.2599999999999998</v>
      </c>
      <c r="L88" s="467">
        <v>2.6666666666666665</v>
      </c>
      <c r="M88" s="476">
        <v>1.9333333333333333</v>
      </c>
      <c r="N88" s="477">
        <v>6400</v>
      </c>
      <c r="O88" s="470">
        <v>7.7850725034666635</v>
      </c>
      <c r="P88" s="478">
        <v>12.373333333333333</v>
      </c>
      <c r="Q88" s="472">
        <v>11.62668010752688</v>
      </c>
    </row>
    <row r="89" spans="1:17" s="459" customFormat="1" ht="18.75" customHeight="1">
      <c r="A89" s="473">
        <v>3</v>
      </c>
      <c r="B89" s="473" t="s">
        <v>26</v>
      </c>
      <c r="C89" s="474">
        <v>822</v>
      </c>
      <c r="D89" s="473" t="s">
        <v>1</v>
      </c>
      <c r="E89" s="462" t="s">
        <v>88</v>
      </c>
      <c r="F89" s="475">
        <v>13.75</v>
      </c>
      <c r="G89" s="465">
        <v>242968</v>
      </c>
      <c r="H89" s="455" t="s">
        <v>91</v>
      </c>
      <c r="I89" s="455" t="s">
        <v>90</v>
      </c>
      <c r="J89" s="454">
        <v>1.85</v>
      </c>
      <c r="K89" s="466">
        <v>2.0166666666666666</v>
      </c>
      <c r="L89" s="467">
        <v>3</v>
      </c>
      <c r="M89" s="476">
        <v>1.1333333333333335</v>
      </c>
      <c r="N89" s="477">
        <v>5304.5045045045044</v>
      </c>
      <c r="O89" s="470">
        <v>7.5766197189189182</v>
      </c>
      <c r="P89" s="478">
        <v>6.0117717717717722</v>
      </c>
      <c r="Q89" s="472">
        <v>10.066181818181819</v>
      </c>
    </row>
    <row r="90" spans="1:17" s="459" customFormat="1" ht="18.75" customHeight="1">
      <c r="A90" s="473">
        <v>3</v>
      </c>
      <c r="B90" s="473" t="s">
        <v>26</v>
      </c>
      <c r="C90" s="474">
        <v>835</v>
      </c>
      <c r="D90" s="473" t="s">
        <v>1</v>
      </c>
      <c r="E90" s="462" t="s">
        <v>88</v>
      </c>
      <c r="F90" s="475">
        <v>24.05</v>
      </c>
      <c r="G90" s="465">
        <v>242964</v>
      </c>
      <c r="H90" s="455" t="s">
        <v>91</v>
      </c>
      <c r="I90" s="455" t="s">
        <v>90</v>
      </c>
      <c r="J90" s="454">
        <v>1.85</v>
      </c>
      <c r="K90" s="466">
        <v>1.8966666666666665</v>
      </c>
      <c r="L90" s="467">
        <v>3.1333333333333333</v>
      </c>
      <c r="M90" s="476">
        <v>1.8666666666666665</v>
      </c>
      <c r="N90" s="477">
        <v>6486.4864864864867</v>
      </c>
      <c r="O90" s="470">
        <v>9.5053423900300302</v>
      </c>
      <c r="P90" s="478">
        <v>12.108108108108107</v>
      </c>
      <c r="Q90" s="472">
        <v>10.393347193347193</v>
      </c>
    </row>
    <row r="91" spans="1:17" s="459" customFormat="1" ht="18.75" customHeight="1">
      <c r="A91" s="473">
        <v>3</v>
      </c>
      <c r="B91" s="473" t="s">
        <v>26</v>
      </c>
      <c r="C91" s="474">
        <v>837</v>
      </c>
      <c r="D91" s="473" t="s">
        <v>93</v>
      </c>
      <c r="E91" s="462" t="s">
        <v>2</v>
      </c>
      <c r="F91" s="475">
        <v>21.55</v>
      </c>
      <c r="G91" s="465">
        <v>242904</v>
      </c>
      <c r="H91" s="455" t="s">
        <v>91</v>
      </c>
      <c r="I91" s="455" t="s">
        <v>90</v>
      </c>
      <c r="J91" s="454">
        <v>1.85</v>
      </c>
      <c r="K91" s="466">
        <v>2.1866666666666665</v>
      </c>
      <c r="L91" s="467">
        <v>3.0666666666666664</v>
      </c>
      <c r="M91" s="476">
        <v>1.8333333333333333</v>
      </c>
      <c r="N91" s="477">
        <v>10522.522522522522</v>
      </c>
      <c r="O91" s="470">
        <v>16.378434106036913</v>
      </c>
      <c r="P91" s="478">
        <v>19.291291291291291</v>
      </c>
      <c r="Q91" s="472">
        <v>12.82691415313225</v>
      </c>
    </row>
    <row r="92" spans="1:17" s="459" customFormat="1" ht="18.75" customHeight="1">
      <c r="A92" s="473">
        <v>3</v>
      </c>
      <c r="B92" s="473" t="s">
        <v>26</v>
      </c>
      <c r="C92" s="474">
        <v>846</v>
      </c>
      <c r="D92" s="473" t="s">
        <v>93</v>
      </c>
      <c r="E92" s="462" t="s">
        <v>2</v>
      </c>
      <c r="F92" s="475">
        <v>19.48</v>
      </c>
      <c r="G92" s="465">
        <v>242905</v>
      </c>
      <c r="H92" s="455" t="s">
        <v>112</v>
      </c>
      <c r="I92" s="455" t="s">
        <v>90</v>
      </c>
      <c r="J92" s="454">
        <v>1.85</v>
      </c>
      <c r="K92" s="466">
        <v>1.7866666666666664</v>
      </c>
      <c r="L92" s="467">
        <v>2.6666666666666665</v>
      </c>
      <c r="M92" s="476">
        <v>1.4000000000000001</v>
      </c>
      <c r="N92" s="477">
        <v>7034.2342342342345</v>
      </c>
      <c r="O92" s="470">
        <v>6.7644829937905886</v>
      </c>
      <c r="P92" s="478">
        <v>9.8479279279279286</v>
      </c>
      <c r="Q92" s="472">
        <v>9.1647843942505141</v>
      </c>
    </row>
    <row r="93" spans="1:17" s="459" customFormat="1" ht="18.75" customHeight="1">
      <c r="A93" s="473">
        <v>3</v>
      </c>
      <c r="B93" s="473" t="s">
        <v>26</v>
      </c>
      <c r="C93" s="474">
        <v>852</v>
      </c>
      <c r="D93" s="473" t="s">
        <v>93</v>
      </c>
      <c r="E93" s="462" t="s">
        <v>2</v>
      </c>
      <c r="F93" s="475">
        <v>60.9</v>
      </c>
      <c r="G93" s="465">
        <v>242908</v>
      </c>
      <c r="H93" s="455" t="s">
        <v>91</v>
      </c>
      <c r="I93" s="455" t="s">
        <v>90</v>
      </c>
      <c r="J93" s="454">
        <v>1.85</v>
      </c>
      <c r="K93" s="466">
        <v>2.3566666666666669</v>
      </c>
      <c r="L93" s="467">
        <v>3</v>
      </c>
      <c r="M93" s="476">
        <v>1.5</v>
      </c>
      <c r="N93" s="477">
        <v>6313.5135135135133</v>
      </c>
      <c r="O93" s="470">
        <v>10.135579087654055</v>
      </c>
      <c r="P93" s="478">
        <v>9.4702702702702695</v>
      </c>
      <c r="Q93" s="472">
        <v>9.7047619047619005</v>
      </c>
    </row>
    <row r="94" spans="1:17" s="459" customFormat="1" ht="18.75" customHeight="1">
      <c r="A94" s="473">
        <v>3</v>
      </c>
      <c r="B94" s="473" t="s">
        <v>26</v>
      </c>
      <c r="C94" s="474">
        <v>854</v>
      </c>
      <c r="D94" s="473" t="s">
        <v>93</v>
      </c>
      <c r="E94" s="462" t="s">
        <v>2</v>
      </c>
      <c r="F94" s="475">
        <v>20.69</v>
      </c>
      <c r="G94" s="465">
        <v>242906</v>
      </c>
      <c r="H94" s="455" t="s">
        <v>91</v>
      </c>
      <c r="I94" s="455" t="s">
        <v>90</v>
      </c>
      <c r="J94" s="454">
        <v>1.85</v>
      </c>
      <c r="K94" s="466">
        <v>1.9733333333333334</v>
      </c>
      <c r="L94" s="467">
        <v>2.8333333333333335</v>
      </c>
      <c r="M94" s="476">
        <v>1.3</v>
      </c>
      <c r="N94" s="477">
        <v>5362.1621621621625</v>
      </c>
      <c r="O94" s="470">
        <v>6.4294307299555564</v>
      </c>
      <c r="P94" s="478">
        <v>6.9708108108108116</v>
      </c>
      <c r="Q94" s="472">
        <v>10.429192846785888</v>
      </c>
    </row>
    <row r="95" spans="1:17" s="459" customFormat="1" ht="18.75" customHeight="1">
      <c r="A95" s="473">
        <v>3</v>
      </c>
      <c r="B95" s="473" t="s">
        <v>26</v>
      </c>
      <c r="C95" s="474">
        <v>859</v>
      </c>
      <c r="D95" s="473" t="s">
        <v>93</v>
      </c>
      <c r="E95" s="473" t="s">
        <v>2</v>
      </c>
      <c r="F95" s="475">
        <v>19.57</v>
      </c>
      <c r="G95" s="465">
        <v>242965</v>
      </c>
      <c r="H95" s="455" t="s">
        <v>91</v>
      </c>
      <c r="I95" s="455" t="s">
        <v>90</v>
      </c>
      <c r="J95" s="454">
        <v>1.85</v>
      </c>
      <c r="K95" s="466">
        <v>2.2566666666666664</v>
      </c>
      <c r="L95" s="467">
        <v>3</v>
      </c>
      <c r="M95" s="476">
        <v>2</v>
      </c>
      <c r="N95" s="477">
        <v>7091.8918918918926</v>
      </c>
      <c r="O95" s="470">
        <v>10.902066177210811</v>
      </c>
      <c r="P95" s="478">
        <v>14.183783783783785</v>
      </c>
      <c r="Q95" s="472">
        <v>11.578947368421051</v>
      </c>
    </row>
    <row r="96" spans="1:17" s="459" customFormat="1" ht="18.75" customHeight="1">
      <c r="A96" s="473">
        <v>3</v>
      </c>
      <c r="B96" s="473" t="s">
        <v>26</v>
      </c>
      <c r="C96" s="474">
        <v>860</v>
      </c>
      <c r="D96" s="473" t="s">
        <v>93</v>
      </c>
      <c r="E96" s="473" t="s">
        <v>2</v>
      </c>
      <c r="F96" s="475">
        <v>22.83</v>
      </c>
      <c r="G96" s="465">
        <v>242959</v>
      </c>
      <c r="H96" s="455" t="s">
        <v>91</v>
      </c>
      <c r="I96" s="455" t="s">
        <v>90</v>
      </c>
      <c r="J96" s="454">
        <v>1.85</v>
      </c>
      <c r="K96" s="466">
        <v>1.9666666666666666</v>
      </c>
      <c r="L96" s="467">
        <v>2.9333333333333336</v>
      </c>
      <c r="M96" s="476">
        <v>1.9333333333333333</v>
      </c>
      <c r="N96" s="477">
        <v>6659.45945945946</v>
      </c>
      <c r="O96" s="470">
        <v>8.5296135501338171</v>
      </c>
      <c r="P96" s="478">
        <v>12.874954954954955</v>
      </c>
      <c r="Q96" s="472">
        <v>9.190100744634254</v>
      </c>
    </row>
    <row r="97" spans="1:17" s="459" customFormat="1" ht="18.75" customHeight="1">
      <c r="A97" s="473">
        <v>3</v>
      </c>
      <c r="B97" s="473" t="s">
        <v>26</v>
      </c>
      <c r="C97" s="474">
        <v>861</v>
      </c>
      <c r="D97" s="473" t="s">
        <v>93</v>
      </c>
      <c r="E97" s="473" t="s">
        <v>2</v>
      </c>
      <c r="F97" s="475">
        <v>14.61</v>
      </c>
      <c r="G97" s="465">
        <v>242967</v>
      </c>
      <c r="H97" s="455" t="s">
        <v>91</v>
      </c>
      <c r="I97" s="455" t="s">
        <v>90</v>
      </c>
      <c r="J97" s="454">
        <v>1.85</v>
      </c>
      <c r="K97" s="466">
        <v>2.4433333333333334</v>
      </c>
      <c r="L97" s="467">
        <v>3.0666666666666664</v>
      </c>
      <c r="M97" s="476">
        <v>2.1</v>
      </c>
      <c r="N97" s="477">
        <v>7754.9549549549556</v>
      </c>
      <c r="O97" s="470">
        <v>13.487514624649352</v>
      </c>
      <c r="P97" s="478">
        <v>16.285405405405406</v>
      </c>
      <c r="Q97" s="472">
        <v>11.676933607118412</v>
      </c>
    </row>
    <row r="98" spans="1:17" s="459" customFormat="1" ht="18.75" customHeight="1">
      <c r="A98" s="473">
        <v>3</v>
      </c>
      <c r="B98" s="473" t="s">
        <v>26</v>
      </c>
      <c r="C98" s="474">
        <v>863</v>
      </c>
      <c r="D98" s="473" t="s">
        <v>93</v>
      </c>
      <c r="E98" s="462" t="s">
        <v>2</v>
      </c>
      <c r="F98" s="475">
        <v>6.21</v>
      </c>
      <c r="G98" s="465">
        <v>242909</v>
      </c>
      <c r="H98" s="455" t="s">
        <v>91</v>
      </c>
      <c r="I98" s="455" t="s">
        <v>90</v>
      </c>
      <c r="J98" s="454">
        <v>1.85</v>
      </c>
      <c r="K98" s="466">
        <v>2.6533333333333329</v>
      </c>
      <c r="L98" s="467">
        <v>3</v>
      </c>
      <c r="M98" s="476">
        <v>2</v>
      </c>
      <c r="N98" s="477">
        <v>8216.2162162162167</v>
      </c>
      <c r="O98" s="470">
        <v>14.850564620108109</v>
      </c>
      <c r="P98" s="478">
        <v>16.432432432432435</v>
      </c>
      <c r="Q98" s="472">
        <v>12.903381642512077</v>
      </c>
    </row>
    <row r="99" spans="1:17" s="459" customFormat="1" ht="18.75" customHeight="1">
      <c r="A99" s="473">
        <v>3</v>
      </c>
      <c r="B99" s="473" t="s">
        <v>26</v>
      </c>
      <c r="C99" s="474">
        <v>864</v>
      </c>
      <c r="D99" s="473" t="s">
        <v>93</v>
      </c>
      <c r="E99" s="473" t="s">
        <v>2</v>
      </c>
      <c r="F99" s="475">
        <v>6.27</v>
      </c>
      <c r="G99" s="465">
        <v>242909</v>
      </c>
      <c r="H99" s="455" t="s">
        <v>91</v>
      </c>
      <c r="I99" s="455" t="s">
        <v>90</v>
      </c>
      <c r="J99" s="454">
        <v>1.85</v>
      </c>
      <c r="K99" s="466">
        <v>2.3866666666666667</v>
      </c>
      <c r="L99" s="467">
        <v>3</v>
      </c>
      <c r="M99" s="476">
        <v>1.8666666666666665</v>
      </c>
      <c r="N99" s="477">
        <v>6861.2612612612611</v>
      </c>
      <c r="O99" s="470">
        <v>11.155139803329732</v>
      </c>
      <c r="P99" s="478">
        <v>12.807687687687686</v>
      </c>
      <c r="Q99" s="472">
        <v>7.6778309409888363</v>
      </c>
    </row>
    <row r="100" spans="1:17" s="459" customFormat="1" ht="18.75" customHeight="1">
      <c r="A100" s="473">
        <v>3</v>
      </c>
      <c r="B100" s="473" t="s">
        <v>26</v>
      </c>
      <c r="C100" s="474">
        <v>865</v>
      </c>
      <c r="D100" s="473" t="s">
        <v>98</v>
      </c>
      <c r="E100" s="473" t="s">
        <v>88</v>
      </c>
      <c r="F100" s="475">
        <v>30.98</v>
      </c>
      <c r="G100" s="465">
        <v>242875</v>
      </c>
      <c r="H100" s="455" t="s">
        <v>99</v>
      </c>
      <c r="I100" s="455" t="s">
        <v>90</v>
      </c>
      <c r="J100" s="454">
        <v>1.85</v>
      </c>
      <c r="K100" s="466">
        <v>2.7333333333333329</v>
      </c>
      <c r="L100" s="467">
        <v>3.3000000000000003</v>
      </c>
      <c r="M100" s="476">
        <v>2.0666666666666669</v>
      </c>
      <c r="N100" s="477">
        <v>8446.8468468468473</v>
      </c>
      <c r="O100" s="470">
        <v>19.786507105081085</v>
      </c>
      <c r="P100" s="478">
        <v>17.456816816816819</v>
      </c>
      <c r="Q100" s="472">
        <v>12.41026468689477</v>
      </c>
    </row>
    <row r="101" spans="1:17" s="459" customFormat="1" ht="18.75" customHeight="1">
      <c r="A101" s="473">
        <v>3</v>
      </c>
      <c r="B101" s="473" t="s">
        <v>26</v>
      </c>
      <c r="C101" s="474">
        <v>867</v>
      </c>
      <c r="D101" s="473" t="s">
        <v>93</v>
      </c>
      <c r="E101" s="473" t="s">
        <v>2</v>
      </c>
      <c r="F101" s="475">
        <v>11.6</v>
      </c>
      <c r="G101" s="465">
        <v>242908</v>
      </c>
      <c r="H101" s="455" t="s">
        <v>91</v>
      </c>
      <c r="I101" s="455" t="s">
        <v>90</v>
      </c>
      <c r="J101" s="454">
        <v>1.85</v>
      </c>
      <c r="K101" s="466">
        <v>2.3000000000000003</v>
      </c>
      <c r="L101" s="467">
        <v>3</v>
      </c>
      <c r="M101" s="476">
        <v>2</v>
      </c>
      <c r="N101" s="477">
        <v>6688.2882882882886</v>
      </c>
      <c r="O101" s="470">
        <v>10.479054854918919</v>
      </c>
      <c r="P101" s="478">
        <v>13.376576576576577</v>
      </c>
      <c r="Q101" s="472">
        <v>10.911206896551723</v>
      </c>
    </row>
    <row r="102" spans="1:17" s="459" customFormat="1" ht="18.75" customHeight="1">
      <c r="A102" s="473">
        <v>3</v>
      </c>
      <c r="B102" s="473" t="s">
        <v>26</v>
      </c>
      <c r="C102" s="474">
        <v>2001</v>
      </c>
      <c r="D102" s="473" t="s">
        <v>93</v>
      </c>
      <c r="E102" s="473" t="s">
        <v>2</v>
      </c>
      <c r="F102" s="475">
        <v>15.51</v>
      </c>
      <c r="G102" s="465">
        <v>242950</v>
      </c>
      <c r="H102" s="455" t="s">
        <v>113</v>
      </c>
      <c r="I102" s="455" t="s">
        <v>90</v>
      </c>
      <c r="J102" s="454">
        <v>1.85</v>
      </c>
      <c r="K102" s="466">
        <v>1.8499999999999999</v>
      </c>
      <c r="L102" s="467">
        <v>2.8666666666666667</v>
      </c>
      <c r="M102" s="476">
        <v>1.4000000000000001</v>
      </c>
      <c r="N102" s="477">
        <v>5621.6216216216226</v>
      </c>
      <c r="O102" s="470">
        <v>6.4688118005333335</v>
      </c>
      <c r="P102" s="478">
        <v>7.8702702702702725</v>
      </c>
      <c r="Q102" s="472">
        <v>10.821405544809799</v>
      </c>
    </row>
    <row r="103" spans="1:17" s="459" customFormat="1" ht="18.75" customHeight="1">
      <c r="A103" s="473">
        <v>3</v>
      </c>
      <c r="B103" s="473" t="s">
        <v>26</v>
      </c>
      <c r="C103" s="474">
        <v>2002</v>
      </c>
      <c r="D103" s="473" t="s">
        <v>93</v>
      </c>
      <c r="E103" s="473" t="s">
        <v>2</v>
      </c>
      <c r="F103" s="475">
        <v>15.89</v>
      </c>
      <c r="G103" s="465">
        <v>242913</v>
      </c>
      <c r="H103" s="455" t="s">
        <v>94</v>
      </c>
      <c r="I103" s="455" t="s">
        <v>90</v>
      </c>
      <c r="J103" s="454">
        <v>1.85</v>
      </c>
      <c r="K103" s="466">
        <v>2</v>
      </c>
      <c r="L103" s="467">
        <v>3</v>
      </c>
      <c r="M103" s="476">
        <v>1.8666666666666665</v>
      </c>
      <c r="N103" s="477">
        <v>6342.3423423423419</v>
      </c>
      <c r="O103" s="470">
        <v>8.6408998054054038</v>
      </c>
      <c r="P103" s="478">
        <v>11.839039039039037</v>
      </c>
      <c r="Q103" s="472">
        <v>15.602265575833858</v>
      </c>
    </row>
    <row r="104" spans="1:17" s="459" customFormat="1" ht="18.75" customHeight="1">
      <c r="A104" s="473">
        <v>3</v>
      </c>
      <c r="B104" s="473" t="s">
        <v>26</v>
      </c>
      <c r="C104" s="474">
        <v>2003</v>
      </c>
      <c r="D104" s="473" t="s">
        <v>93</v>
      </c>
      <c r="E104" s="473" t="s">
        <v>2</v>
      </c>
      <c r="F104" s="475">
        <v>15.01</v>
      </c>
      <c r="G104" s="465">
        <v>242893</v>
      </c>
      <c r="H104" s="455" t="s">
        <v>91</v>
      </c>
      <c r="I104" s="455" t="s">
        <v>90</v>
      </c>
      <c r="J104" s="454">
        <v>1.85</v>
      </c>
      <c r="K104" s="466">
        <v>2.6933333333333334</v>
      </c>
      <c r="L104" s="467">
        <v>3</v>
      </c>
      <c r="M104" s="476">
        <v>2.0333333333333332</v>
      </c>
      <c r="N104" s="477">
        <v>9715.3153153153162</v>
      </c>
      <c r="O104" s="470">
        <v>17.824867071308109</v>
      </c>
      <c r="P104" s="478">
        <v>19.754474474474474</v>
      </c>
      <c r="Q104" s="472">
        <v>13.739506995336441</v>
      </c>
    </row>
    <row r="105" spans="1:17" s="459" customFormat="1" ht="18.75" customHeight="1">
      <c r="A105" s="473">
        <v>3</v>
      </c>
      <c r="B105" s="473" t="s">
        <v>26</v>
      </c>
      <c r="C105" s="474">
        <v>2004</v>
      </c>
      <c r="D105" s="473" t="s">
        <v>93</v>
      </c>
      <c r="E105" s="473" t="s">
        <v>2</v>
      </c>
      <c r="F105" s="475">
        <v>14.65</v>
      </c>
      <c r="G105" s="465">
        <v>242893</v>
      </c>
      <c r="H105" s="455" t="s">
        <v>91</v>
      </c>
      <c r="I105" s="455" t="s">
        <v>90</v>
      </c>
      <c r="J105" s="454">
        <v>1.85</v>
      </c>
      <c r="K105" s="466">
        <v>2.7766666666666668</v>
      </c>
      <c r="L105" s="467">
        <v>3.3000000000000003</v>
      </c>
      <c r="M105" s="476">
        <v>2.0333333333333332</v>
      </c>
      <c r="N105" s="477">
        <v>10061.261261261263</v>
      </c>
      <c r="O105" s="470">
        <v>23.027184296673742</v>
      </c>
      <c r="P105" s="478">
        <v>20.457897897897901</v>
      </c>
      <c r="Q105" s="472">
        <v>13.645051194539249</v>
      </c>
    </row>
    <row r="106" spans="1:17" s="459" customFormat="1" ht="18.75" customHeight="1">
      <c r="A106" s="473">
        <v>3</v>
      </c>
      <c r="B106" s="473" t="s">
        <v>26</v>
      </c>
      <c r="C106" s="474">
        <v>2005</v>
      </c>
      <c r="D106" s="473" t="s">
        <v>93</v>
      </c>
      <c r="E106" s="473" t="s">
        <v>2</v>
      </c>
      <c r="F106" s="475">
        <v>36.36</v>
      </c>
      <c r="G106" s="465">
        <v>242895</v>
      </c>
      <c r="H106" s="455" t="s">
        <v>91</v>
      </c>
      <c r="I106" s="455" t="s">
        <v>90</v>
      </c>
      <c r="J106" s="454">
        <v>1.85</v>
      </c>
      <c r="K106" s="466">
        <v>2.9</v>
      </c>
      <c r="L106" s="467">
        <v>2.8666666666666667</v>
      </c>
      <c r="M106" s="476">
        <v>2.166666666666667</v>
      </c>
      <c r="N106" s="477">
        <v>10926.126126126126</v>
      </c>
      <c r="O106" s="470">
        <v>19.70858225908853</v>
      </c>
      <c r="P106" s="478">
        <v>23.673273273273278</v>
      </c>
      <c r="Q106" s="472">
        <v>12.421067106710671</v>
      </c>
    </row>
    <row r="107" spans="1:17" s="459" customFormat="1" ht="18.75" customHeight="1">
      <c r="A107" s="473">
        <v>3</v>
      </c>
      <c r="B107" s="473" t="s">
        <v>26</v>
      </c>
      <c r="C107" s="474">
        <v>2006</v>
      </c>
      <c r="D107" s="473" t="s">
        <v>93</v>
      </c>
      <c r="E107" s="462" t="s">
        <v>2</v>
      </c>
      <c r="F107" s="475">
        <v>7.27</v>
      </c>
      <c r="G107" s="465">
        <v>242894</v>
      </c>
      <c r="H107" s="455" t="s">
        <v>91</v>
      </c>
      <c r="I107" s="455" t="s">
        <v>90</v>
      </c>
      <c r="J107" s="454">
        <v>1.85</v>
      </c>
      <c r="K107" s="466">
        <v>2.7066666666666666</v>
      </c>
      <c r="L107" s="467">
        <v>2.6999999999999997</v>
      </c>
      <c r="M107" s="476">
        <v>2.1</v>
      </c>
      <c r="N107" s="477">
        <v>9686.4864864864867</v>
      </c>
      <c r="O107" s="470">
        <v>14.466563032755886</v>
      </c>
      <c r="P107" s="478">
        <v>20.341621621621623</v>
      </c>
      <c r="Q107" s="472">
        <v>19.1939477303989</v>
      </c>
    </row>
    <row r="108" spans="1:17" s="459" customFormat="1" ht="18.75" customHeight="1">
      <c r="A108" s="473">
        <v>3</v>
      </c>
      <c r="B108" s="473" t="s">
        <v>26</v>
      </c>
      <c r="C108" s="474">
        <v>2009</v>
      </c>
      <c r="D108" s="473" t="s">
        <v>93</v>
      </c>
      <c r="E108" s="462" t="s">
        <v>2</v>
      </c>
      <c r="F108" s="475">
        <v>11.6</v>
      </c>
      <c r="G108" s="465">
        <v>242949</v>
      </c>
      <c r="H108" s="455" t="s">
        <v>99</v>
      </c>
      <c r="I108" s="455" t="s">
        <v>90</v>
      </c>
      <c r="J108" s="454">
        <v>1.85</v>
      </c>
      <c r="K108" s="466">
        <v>2.1</v>
      </c>
      <c r="L108" s="467">
        <v>2.8666666666666667</v>
      </c>
      <c r="M108" s="476">
        <v>1.6666666666666667</v>
      </c>
      <c r="N108" s="477">
        <v>5650.4504504504512</v>
      </c>
      <c r="O108" s="470">
        <v>7.673805664672674</v>
      </c>
      <c r="P108" s="478">
        <v>9.4174174174174183</v>
      </c>
      <c r="Q108" s="472">
        <v>5.8181034482758633</v>
      </c>
    </row>
    <row r="109" spans="1:17" s="459" customFormat="1" ht="18.75" customHeight="1">
      <c r="A109" s="473">
        <v>3</v>
      </c>
      <c r="B109" s="473" t="s">
        <v>26</v>
      </c>
      <c r="C109" s="474">
        <v>2010</v>
      </c>
      <c r="D109" s="473" t="s">
        <v>93</v>
      </c>
      <c r="E109" s="462" t="s">
        <v>2</v>
      </c>
      <c r="F109" s="475">
        <v>6.27</v>
      </c>
      <c r="G109" s="465">
        <v>242957</v>
      </c>
      <c r="H109" s="455" t="s">
        <v>109</v>
      </c>
      <c r="I109" s="455" t="s">
        <v>90</v>
      </c>
      <c r="J109" s="454">
        <v>1.65</v>
      </c>
      <c r="K109" s="466">
        <v>1.7266666666666666</v>
      </c>
      <c r="L109" s="467">
        <v>2.7666666666666671</v>
      </c>
      <c r="M109" s="476">
        <v>1.5999999999999999</v>
      </c>
      <c r="N109" s="477">
        <v>5721.212121212121</v>
      </c>
      <c r="O109" s="470">
        <v>5.9506481007524146</v>
      </c>
      <c r="P109" s="478">
        <v>9.1539393939393925</v>
      </c>
      <c r="Q109" s="472">
        <v>5.7416267942583739</v>
      </c>
    </row>
    <row r="110" spans="1:17" s="459" customFormat="1" ht="18.75" customHeight="1">
      <c r="A110" s="473">
        <v>3</v>
      </c>
      <c r="B110" s="473" t="s">
        <v>26</v>
      </c>
      <c r="C110" s="474">
        <v>8121011</v>
      </c>
      <c r="D110" s="473" t="s">
        <v>1</v>
      </c>
      <c r="E110" s="462" t="s">
        <v>88</v>
      </c>
      <c r="F110" s="475">
        <v>7.29</v>
      </c>
      <c r="G110" s="465">
        <v>242928</v>
      </c>
      <c r="H110" s="455" t="s">
        <v>91</v>
      </c>
      <c r="I110" s="455" t="s">
        <v>90</v>
      </c>
      <c r="J110" s="454">
        <v>1.85</v>
      </c>
      <c r="K110" s="466">
        <v>2.7099999999999995</v>
      </c>
      <c r="L110" s="467">
        <v>3.0666666666666664</v>
      </c>
      <c r="M110" s="476">
        <v>2</v>
      </c>
      <c r="N110" s="477">
        <v>9859.45945945946</v>
      </c>
      <c r="O110" s="470">
        <v>19.774685255149539</v>
      </c>
      <c r="P110" s="478">
        <v>19.71891891891892</v>
      </c>
      <c r="Q110" s="472">
        <v>18.187928669410152</v>
      </c>
    </row>
    <row r="111" spans="1:17" s="459" customFormat="1" ht="18.75" customHeight="1">
      <c r="A111" s="473">
        <v>3</v>
      </c>
      <c r="B111" s="473" t="s">
        <v>26</v>
      </c>
      <c r="C111" s="474">
        <v>8121013</v>
      </c>
      <c r="D111" s="473" t="s">
        <v>93</v>
      </c>
      <c r="E111" s="462" t="s">
        <v>2</v>
      </c>
      <c r="F111" s="475">
        <v>41.84</v>
      </c>
      <c r="G111" s="465">
        <v>242950</v>
      </c>
      <c r="H111" s="455" t="s">
        <v>114</v>
      </c>
      <c r="I111" s="455" t="s">
        <v>90</v>
      </c>
      <c r="J111" s="454">
        <v>1.85</v>
      </c>
      <c r="K111" s="466">
        <v>2.3233333333333337</v>
      </c>
      <c r="L111" s="467">
        <v>3.0666666666666664</v>
      </c>
      <c r="M111" s="476">
        <v>1.9333333333333333</v>
      </c>
      <c r="N111" s="477">
        <v>9138.7387387387389</v>
      </c>
      <c r="O111" s="470">
        <v>15.71393558058752</v>
      </c>
      <c r="P111" s="478">
        <v>17.66822822822823</v>
      </c>
      <c r="Q111" s="472">
        <v>9.0664435946462696</v>
      </c>
    </row>
    <row r="112" spans="1:17" s="459" customFormat="1" ht="18.75" customHeight="1">
      <c r="A112" s="473">
        <v>3</v>
      </c>
      <c r="B112" s="473" t="s">
        <v>26</v>
      </c>
      <c r="C112" s="474">
        <v>8121015</v>
      </c>
      <c r="D112" s="473" t="s">
        <v>93</v>
      </c>
      <c r="E112" s="462" t="s">
        <v>2</v>
      </c>
      <c r="F112" s="475">
        <v>28.46</v>
      </c>
      <c r="G112" s="465">
        <v>242892</v>
      </c>
      <c r="H112" s="455" t="s">
        <v>91</v>
      </c>
      <c r="I112" s="455" t="s">
        <v>90</v>
      </c>
      <c r="J112" s="454">
        <v>1.65</v>
      </c>
      <c r="K112" s="466">
        <v>2.58</v>
      </c>
      <c r="L112" s="467">
        <v>3.1</v>
      </c>
      <c r="M112" s="476">
        <v>2</v>
      </c>
      <c r="N112" s="477">
        <v>9244.4444444444453</v>
      </c>
      <c r="O112" s="470">
        <v>17.348450624128002</v>
      </c>
      <c r="P112" s="478">
        <v>18.488888888888891</v>
      </c>
      <c r="Q112" s="472">
        <v>14.769501054111034</v>
      </c>
    </row>
    <row r="113" spans="1:17" s="459" customFormat="1" ht="18.75" customHeight="1">
      <c r="A113" s="473">
        <v>3</v>
      </c>
      <c r="B113" s="473" t="s">
        <v>26</v>
      </c>
      <c r="C113" s="474">
        <v>8121018</v>
      </c>
      <c r="D113" s="473" t="s">
        <v>93</v>
      </c>
      <c r="E113" s="462" t="s">
        <v>2</v>
      </c>
      <c r="F113" s="475">
        <v>39.380000000000003</v>
      </c>
      <c r="G113" s="465">
        <v>242891</v>
      </c>
      <c r="H113" s="455" t="s">
        <v>91</v>
      </c>
      <c r="I113" s="455" t="s">
        <v>90</v>
      </c>
      <c r="J113" s="454">
        <v>1.65</v>
      </c>
      <c r="K113" s="466">
        <v>2.7333333333333329</v>
      </c>
      <c r="L113" s="467">
        <v>3.0666666666666664</v>
      </c>
      <c r="M113" s="476">
        <v>2.1333333333333333</v>
      </c>
      <c r="N113" s="477">
        <v>9632.3232323232314</v>
      </c>
      <c r="O113" s="470">
        <v>18.741035123823472</v>
      </c>
      <c r="P113" s="478">
        <v>20.548956228956229</v>
      </c>
      <c r="Q113" s="472">
        <v>14.936769933976635</v>
      </c>
    </row>
    <row r="114" spans="1:17" s="459" customFormat="1" ht="18.75" customHeight="1">
      <c r="A114" s="473">
        <v>3</v>
      </c>
      <c r="B114" s="473" t="s">
        <v>26</v>
      </c>
      <c r="C114" s="474">
        <v>8121019</v>
      </c>
      <c r="D114" s="473" t="s">
        <v>93</v>
      </c>
      <c r="E114" s="462" t="s">
        <v>2</v>
      </c>
      <c r="F114" s="475">
        <v>18.98</v>
      </c>
      <c r="G114" s="465">
        <v>242888</v>
      </c>
      <c r="H114" s="455" t="s">
        <v>91</v>
      </c>
      <c r="I114" s="455" t="s">
        <v>90</v>
      </c>
      <c r="J114" s="454">
        <v>1.65</v>
      </c>
      <c r="K114" s="466">
        <v>2.8833333333333333</v>
      </c>
      <c r="L114" s="467">
        <v>2.9</v>
      </c>
      <c r="M114" s="476">
        <v>2.166666666666667</v>
      </c>
      <c r="N114" s="477">
        <v>10892.929292929293</v>
      </c>
      <c r="O114" s="470">
        <v>19.9927399485398</v>
      </c>
      <c r="P114" s="478">
        <v>23.601346801346804</v>
      </c>
      <c r="Q114" s="472">
        <v>18.172813487881982</v>
      </c>
    </row>
    <row r="115" spans="1:17" s="459" customFormat="1" ht="18.75" customHeight="1">
      <c r="A115" s="473">
        <v>3</v>
      </c>
      <c r="B115" s="473" t="s">
        <v>26</v>
      </c>
      <c r="C115" s="474">
        <v>8121020</v>
      </c>
      <c r="D115" s="473" t="s">
        <v>1</v>
      </c>
      <c r="E115" s="462" t="s">
        <v>88</v>
      </c>
      <c r="F115" s="475">
        <v>14.04</v>
      </c>
      <c r="G115" s="465">
        <v>242956</v>
      </c>
      <c r="H115" s="455" t="s">
        <v>91</v>
      </c>
      <c r="I115" s="455" t="s">
        <v>90</v>
      </c>
      <c r="J115" s="454">
        <v>1.85</v>
      </c>
      <c r="K115" s="466">
        <v>2.17</v>
      </c>
      <c r="L115" s="467">
        <v>3.0666666666666664</v>
      </c>
      <c r="M115" s="476">
        <v>1.9333333333333333</v>
      </c>
      <c r="N115" s="477">
        <v>7351.3513513513508</v>
      </c>
      <c r="O115" s="470">
        <v>11.806307682114111</v>
      </c>
      <c r="P115" s="478">
        <v>14.212612612612611</v>
      </c>
      <c r="Q115" s="472">
        <v>15.035612535612538</v>
      </c>
    </row>
    <row r="116" spans="1:17" s="459" customFormat="1" ht="18.75" customHeight="1">
      <c r="A116" s="473">
        <v>3</v>
      </c>
      <c r="B116" s="473" t="s">
        <v>26</v>
      </c>
      <c r="C116" s="474">
        <v>8121023</v>
      </c>
      <c r="D116" s="473" t="s">
        <v>1</v>
      </c>
      <c r="E116" s="462" t="s">
        <v>88</v>
      </c>
      <c r="F116" s="475">
        <v>8.1300000000000008</v>
      </c>
      <c r="G116" s="465">
        <v>242952</v>
      </c>
      <c r="H116" s="455" t="s">
        <v>91</v>
      </c>
      <c r="I116" s="455" t="s">
        <v>90</v>
      </c>
      <c r="J116" s="454">
        <v>1.85</v>
      </c>
      <c r="K116" s="466">
        <v>2.1799999999999997</v>
      </c>
      <c r="L116" s="467">
        <v>3</v>
      </c>
      <c r="M116" s="476">
        <v>1.8666666666666665</v>
      </c>
      <c r="N116" s="477">
        <v>5563.9639639639645</v>
      </c>
      <c r="O116" s="470">
        <v>8.5908740043243235</v>
      </c>
      <c r="P116" s="478">
        <v>10.386066066066066</v>
      </c>
      <c r="Q116" s="472">
        <v>13.872078720787206</v>
      </c>
    </row>
    <row r="117" spans="1:17" s="459" customFormat="1" ht="18.75" customHeight="1">
      <c r="A117" s="473">
        <v>3</v>
      </c>
      <c r="B117" s="473" t="s">
        <v>26</v>
      </c>
      <c r="C117" s="474">
        <v>8121024</v>
      </c>
      <c r="D117" s="473" t="s">
        <v>98</v>
      </c>
      <c r="E117" s="462" t="s">
        <v>88</v>
      </c>
      <c r="F117" s="475">
        <v>18.93</v>
      </c>
      <c r="G117" s="465">
        <v>242885</v>
      </c>
      <c r="H117" s="455" t="s">
        <v>115</v>
      </c>
      <c r="I117" s="455" t="s">
        <v>90</v>
      </c>
      <c r="J117" s="454">
        <v>1.85</v>
      </c>
      <c r="K117" s="466">
        <v>3.0499999999999994</v>
      </c>
      <c r="L117" s="467">
        <v>2.6</v>
      </c>
      <c r="M117" s="476">
        <v>2.1</v>
      </c>
      <c r="N117" s="477">
        <v>9138.7387387387371</v>
      </c>
      <c r="O117" s="470">
        <v>14.828145370882879</v>
      </c>
      <c r="P117" s="478">
        <v>19.191351351351351</v>
      </c>
      <c r="Q117" s="472">
        <v>19.565240359218173</v>
      </c>
    </row>
    <row r="118" spans="1:17" s="459" customFormat="1" ht="18.75" customHeight="1">
      <c r="A118" s="473">
        <v>3</v>
      </c>
      <c r="B118" s="473" t="s">
        <v>26</v>
      </c>
      <c r="C118" s="474">
        <v>8121025</v>
      </c>
      <c r="D118" s="473" t="s">
        <v>1</v>
      </c>
      <c r="E118" s="462" t="s">
        <v>88</v>
      </c>
      <c r="F118" s="475">
        <v>32.24</v>
      </c>
      <c r="G118" s="465">
        <v>242956</v>
      </c>
      <c r="H118" s="455" t="s">
        <v>91</v>
      </c>
      <c r="I118" s="455" t="s">
        <v>90</v>
      </c>
      <c r="J118" s="454">
        <v>1.85</v>
      </c>
      <c r="K118" s="466">
        <v>2.2733333333333334</v>
      </c>
      <c r="L118" s="467">
        <v>3.0666666666666664</v>
      </c>
      <c r="M118" s="476">
        <v>2</v>
      </c>
      <c r="N118" s="477">
        <v>7639.6396396396403</v>
      </c>
      <c r="O118" s="470">
        <v>12.853552527866531</v>
      </c>
      <c r="P118" s="478">
        <v>15.279279279279281</v>
      </c>
      <c r="Q118" s="472">
        <v>12.68641439205955</v>
      </c>
    </row>
    <row r="119" spans="1:17" s="459" customFormat="1" ht="18.75" customHeight="1">
      <c r="A119" s="473">
        <v>3</v>
      </c>
      <c r="B119" s="473" t="s">
        <v>26</v>
      </c>
      <c r="C119" s="474">
        <v>8121028</v>
      </c>
      <c r="D119" s="473" t="s">
        <v>93</v>
      </c>
      <c r="E119" s="462" t="s">
        <v>2</v>
      </c>
      <c r="F119" s="475">
        <v>3.86</v>
      </c>
      <c r="G119" s="465">
        <v>242891</v>
      </c>
      <c r="H119" s="455" t="s">
        <v>91</v>
      </c>
      <c r="I119" s="455" t="s">
        <v>90</v>
      </c>
      <c r="J119" s="454">
        <v>1.65</v>
      </c>
      <c r="K119" s="466">
        <v>2.1266666666666665</v>
      </c>
      <c r="L119" s="467">
        <v>3</v>
      </c>
      <c r="M119" s="476">
        <v>1.8666666666666665</v>
      </c>
      <c r="N119" s="477">
        <v>5559.5959595959603</v>
      </c>
      <c r="O119" s="470">
        <v>8.0541914368000018</v>
      </c>
      <c r="P119" s="478">
        <v>10.377912457912458</v>
      </c>
      <c r="Q119" s="472">
        <v>8.5388601036269431</v>
      </c>
    </row>
    <row r="120" spans="1:17" s="459" customFormat="1" ht="18.75" customHeight="1">
      <c r="A120" s="473">
        <v>3</v>
      </c>
      <c r="B120" s="473" t="s">
        <v>26</v>
      </c>
      <c r="C120" s="474">
        <v>8121029</v>
      </c>
      <c r="D120" s="473" t="s">
        <v>101</v>
      </c>
      <c r="E120" s="462" t="s">
        <v>2</v>
      </c>
      <c r="F120" s="475">
        <v>3.9</v>
      </c>
      <c r="G120" s="465">
        <v>242951</v>
      </c>
      <c r="H120" s="455" t="s">
        <v>91</v>
      </c>
      <c r="I120" s="455" t="s">
        <v>90</v>
      </c>
      <c r="J120" s="454">
        <v>1.85</v>
      </c>
      <c r="K120" s="466">
        <v>1.6933333333333334</v>
      </c>
      <c r="L120" s="467">
        <v>3</v>
      </c>
      <c r="M120" s="476">
        <v>1.6666666666666667</v>
      </c>
      <c r="N120" s="477">
        <v>5275.6756756756758</v>
      </c>
      <c r="O120" s="470">
        <v>6.0855500720432438</v>
      </c>
      <c r="P120" s="478">
        <v>8.7927927927927936</v>
      </c>
      <c r="Q120" s="472">
        <v>5.5538461538461537</v>
      </c>
    </row>
    <row r="121" spans="1:17" s="459" customFormat="1" ht="18.75" customHeight="1">
      <c r="A121" s="473">
        <v>3</v>
      </c>
      <c r="B121" s="473" t="s">
        <v>26</v>
      </c>
      <c r="C121" s="474">
        <v>8121030</v>
      </c>
      <c r="D121" s="473" t="s">
        <v>93</v>
      </c>
      <c r="E121" s="462" t="s">
        <v>2</v>
      </c>
      <c r="F121" s="475">
        <v>19.989999999999998</v>
      </c>
      <c r="G121" s="465">
        <v>242961</v>
      </c>
      <c r="H121" s="455" t="s">
        <v>109</v>
      </c>
      <c r="I121" s="455" t="s">
        <v>90</v>
      </c>
      <c r="J121" s="454">
        <v>1.65</v>
      </c>
      <c r="K121" s="466">
        <v>0</v>
      </c>
      <c r="L121" s="467">
        <v>0</v>
      </c>
      <c r="M121" s="476">
        <v>0</v>
      </c>
      <c r="N121" s="477">
        <v>0</v>
      </c>
      <c r="O121" s="470">
        <v>0</v>
      </c>
      <c r="P121" s="478">
        <v>0</v>
      </c>
      <c r="Q121" s="472">
        <v>4.7858929464732372</v>
      </c>
    </row>
    <row r="122" spans="1:17" s="459" customFormat="1" ht="18.75" customHeight="1">
      <c r="A122" s="473">
        <v>3</v>
      </c>
      <c r="B122" s="473" t="s">
        <v>26</v>
      </c>
      <c r="C122" s="474" t="s">
        <v>116</v>
      </c>
      <c r="D122" s="473" t="s">
        <v>95</v>
      </c>
      <c r="E122" s="462" t="s">
        <v>2</v>
      </c>
      <c r="F122" s="475">
        <v>11.04</v>
      </c>
      <c r="G122" s="465">
        <v>242905</v>
      </c>
      <c r="H122" s="455" t="s">
        <v>117</v>
      </c>
      <c r="I122" s="455" t="s">
        <v>90</v>
      </c>
      <c r="J122" s="454">
        <v>1.65</v>
      </c>
      <c r="K122" s="466">
        <v>1.7566666666666668</v>
      </c>
      <c r="L122" s="467">
        <v>2.7333333333333329</v>
      </c>
      <c r="M122" s="476">
        <v>1.8666666666666665</v>
      </c>
      <c r="N122" s="477">
        <v>8339.3939393939381</v>
      </c>
      <c r="O122" s="470">
        <v>8.6131712787860817</v>
      </c>
      <c r="P122" s="478">
        <v>15.566868686868684</v>
      </c>
      <c r="Q122" s="472">
        <v>5.1983695652173916</v>
      </c>
    </row>
    <row r="123" spans="1:17" s="459" customFormat="1" ht="18.75" customHeight="1">
      <c r="A123" s="473">
        <v>3</v>
      </c>
      <c r="B123" s="473" t="s">
        <v>26</v>
      </c>
      <c r="C123" s="474">
        <v>812543</v>
      </c>
      <c r="D123" s="473" t="s">
        <v>93</v>
      </c>
      <c r="E123" s="462" t="s">
        <v>2</v>
      </c>
      <c r="F123" s="475">
        <v>14.96</v>
      </c>
      <c r="G123" s="465">
        <v>242886</v>
      </c>
      <c r="H123" s="455" t="s">
        <v>91</v>
      </c>
      <c r="I123" s="455" t="s">
        <v>90</v>
      </c>
      <c r="J123" s="454">
        <v>1.85</v>
      </c>
      <c r="K123" s="466">
        <v>2.6633333333333336</v>
      </c>
      <c r="L123" s="467">
        <v>3</v>
      </c>
      <c r="M123" s="476">
        <v>2.0666666666666669</v>
      </c>
      <c r="N123" s="477">
        <v>10868.468468468467</v>
      </c>
      <c r="O123" s="470">
        <v>19.718467894572974</v>
      </c>
      <c r="P123" s="478">
        <v>22.461501501501502</v>
      </c>
      <c r="Q123" s="472">
        <v>15.110294117647056</v>
      </c>
    </row>
    <row r="124" spans="1:17" s="459" customFormat="1" ht="18.75" customHeight="1">
      <c r="A124" s="473">
        <v>3</v>
      </c>
      <c r="B124" s="473" t="s">
        <v>26</v>
      </c>
      <c r="C124" s="474">
        <v>812544</v>
      </c>
      <c r="D124" s="473" t="s">
        <v>1</v>
      </c>
      <c r="E124" s="462" t="s">
        <v>88</v>
      </c>
      <c r="F124" s="475">
        <v>20.010000000000002</v>
      </c>
      <c r="G124" s="465">
        <v>242966</v>
      </c>
      <c r="H124" s="455" t="s">
        <v>91</v>
      </c>
      <c r="I124" s="455" t="s">
        <v>90</v>
      </c>
      <c r="J124" s="454">
        <v>1.85</v>
      </c>
      <c r="K124" s="466">
        <v>2.23</v>
      </c>
      <c r="L124" s="467">
        <v>2.9333333333333336</v>
      </c>
      <c r="M124" s="476">
        <v>1.9333333333333333</v>
      </c>
      <c r="N124" s="477">
        <v>8331.5315315315311</v>
      </c>
      <c r="O124" s="470">
        <v>12.580751330761164</v>
      </c>
      <c r="P124" s="478">
        <v>16.107627627627629</v>
      </c>
      <c r="Q124" s="472">
        <v>11.350824587706146</v>
      </c>
    </row>
    <row r="125" spans="1:17" s="459" customFormat="1" ht="18.75" customHeight="1">
      <c r="A125" s="473">
        <v>3</v>
      </c>
      <c r="B125" s="473" t="s">
        <v>26</v>
      </c>
      <c r="C125" s="474">
        <v>812545</v>
      </c>
      <c r="D125" s="473" t="s">
        <v>1</v>
      </c>
      <c r="E125" s="462" t="s">
        <v>88</v>
      </c>
      <c r="F125" s="475">
        <v>15.72</v>
      </c>
      <c r="G125" s="465">
        <v>242960</v>
      </c>
      <c r="H125" s="455" t="s">
        <v>91</v>
      </c>
      <c r="I125" s="455" t="s">
        <v>90</v>
      </c>
      <c r="J125" s="454">
        <v>1.85</v>
      </c>
      <c r="K125" s="466">
        <v>2.83</v>
      </c>
      <c r="L125" s="467">
        <v>3.1666666666666665</v>
      </c>
      <c r="M125" s="476">
        <v>2</v>
      </c>
      <c r="N125" s="477">
        <v>9081.0810810810799</v>
      </c>
      <c r="O125" s="470">
        <v>20.280690061711713</v>
      </c>
      <c r="P125" s="478">
        <v>18.162162162162161</v>
      </c>
      <c r="Q125" s="472">
        <v>16.850508905852415</v>
      </c>
    </row>
    <row r="126" spans="1:17" s="459" customFormat="1" ht="18.75" customHeight="1">
      <c r="A126" s="473">
        <v>3</v>
      </c>
      <c r="B126" s="473" t="s">
        <v>26</v>
      </c>
      <c r="C126" s="474">
        <v>812548</v>
      </c>
      <c r="D126" s="473" t="s">
        <v>1</v>
      </c>
      <c r="E126" s="462" t="s">
        <v>88</v>
      </c>
      <c r="F126" s="475">
        <v>28.3</v>
      </c>
      <c r="G126" s="465">
        <v>242965</v>
      </c>
      <c r="H126" s="455" t="s">
        <v>91</v>
      </c>
      <c r="I126" s="455" t="s">
        <v>90</v>
      </c>
      <c r="J126" s="454">
        <v>1.85</v>
      </c>
      <c r="K126" s="466">
        <v>2.1533333333333333</v>
      </c>
      <c r="L126" s="467">
        <v>3</v>
      </c>
      <c r="M126" s="476">
        <v>1.9333333333333333</v>
      </c>
      <c r="N126" s="477">
        <v>7322.5225225225222</v>
      </c>
      <c r="O126" s="470">
        <v>11.167823122162163</v>
      </c>
      <c r="P126" s="478">
        <v>14.156876876876877</v>
      </c>
      <c r="Q126" s="472">
        <v>14.459010600706712</v>
      </c>
    </row>
    <row r="127" spans="1:17" s="459" customFormat="1" ht="18.75" customHeight="1">
      <c r="A127" s="473">
        <v>3</v>
      </c>
      <c r="B127" s="473" t="s">
        <v>26</v>
      </c>
      <c r="C127" s="474">
        <v>812549</v>
      </c>
      <c r="D127" s="473" t="s">
        <v>1</v>
      </c>
      <c r="E127" s="462" t="s">
        <v>88</v>
      </c>
      <c r="F127" s="475">
        <v>8.14</v>
      </c>
      <c r="G127" s="465">
        <v>242967</v>
      </c>
      <c r="H127" s="455" t="s">
        <v>91</v>
      </c>
      <c r="I127" s="455" t="s">
        <v>90</v>
      </c>
      <c r="J127" s="454">
        <v>1.85</v>
      </c>
      <c r="K127" s="466">
        <v>2.0566666666666666</v>
      </c>
      <c r="L127" s="467">
        <v>3</v>
      </c>
      <c r="M127" s="476">
        <v>2</v>
      </c>
      <c r="N127" s="477">
        <v>5679.2792792792798</v>
      </c>
      <c r="O127" s="470">
        <v>8.2728220464864872</v>
      </c>
      <c r="P127" s="478">
        <v>11.35855855855856</v>
      </c>
      <c r="Q127" s="472">
        <v>13.343980343980343</v>
      </c>
    </row>
    <row r="128" spans="1:17" s="459" customFormat="1" ht="18.75" customHeight="1">
      <c r="A128" s="473">
        <v>3</v>
      </c>
      <c r="B128" s="473" t="s">
        <v>26</v>
      </c>
      <c r="C128" s="474">
        <v>812550</v>
      </c>
      <c r="D128" s="473" t="s">
        <v>1</v>
      </c>
      <c r="E128" s="462" t="s">
        <v>88</v>
      </c>
      <c r="F128" s="475">
        <v>15.42</v>
      </c>
      <c r="G128" s="465">
        <v>242967</v>
      </c>
      <c r="H128" s="455" t="s">
        <v>91</v>
      </c>
      <c r="I128" s="455" t="s">
        <v>90</v>
      </c>
      <c r="J128" s="454">
        <v>1.85</v>
      </c>
      <c r="K128" s="466">
        <v>2.3266666666666667</v>
      </c>
      <c r="L128" s="467">
        <v>2.6666666666666665</v>
      </c>
      <c r="M128" s="476">
        <v>1.9333333333333333</v>
      </c>
      <c r="N128" s="477">
        <v>7293.6936936936945</v>
      </c>
      <c r="O128" s="470">
        <v>9.4967103278211535</v>
      </c>
      <c r="P128" s="478">
        <v>14.101141141141143</v>
      </c>
      <c r="Q128" s="472">
        <v>16.544098573281453</v>
      </c>
    </row>
    <row r="129" spans="1:17" s="459" customFormat="1" ht="18.75" customHeight="1">
      <c r="A129" s="473">
        <v>1</v>
      </c>
      <c r="B129" s="473" t="s">
        <v>24</v>
      </c>
      <c r="C129" s="474">
        <v>801328</v>
      </c>
      <c r="D129" s="473" t="s">
        <v>1</v>
      </c>
      <c r="E129" s="462" t="s">
        <v>88</v>
      </c>
      <c r="F129" s="475">
        <v>45.45</v>
      </c>
      <c r="G129" s="465">
        <v>242958</v>
      </c>
      <c r="H129" s="455" t="s">
        <v>118</v>
      </c>
      <c r="I129" s="455" t="s">
        <v>90</v>
      </c>
      <c r="J129" s="454">
        <v>1.85</v>
      </c>
      <c r="K129" s="466">
        <v>1.8999999999999997</v>
      </c>
      <c r="L129" s="467">
        <v>3.1</v>
      </c>
      <c r="M129" s="476">
        <v>1.9000000000000001</v>
      </c>
      <c r="N129" s="477">
        <v>10349.549549549549</v>
      </c>
      <c r="O129" s="470">
        <v>14.871421218630628</v>
      </c>
      <c r="P129" s="478">
        <v>19.664144144144146</v>
      </c>
      <c r="Q129" s="472">
        <v>13.208140814081407</v>
      </c>
    </row>
    <row r="130" spans="1:17" s="459" customFormat="1" ht="18.75" customHeight="1">
      <c r="A130" s="473">
        <v>1</v>
      </c>
      <c r="B130" s="473" t="s">
        <v>24</v>
      </c>
      <c r="C130" s="474">
        <v>801336</v>
      </c>
      <c r="D130" s="473" t="s">
        <v>93</v>
      </c>
      <c r="E130" s="462" t="s">
        <v>2</v>
      </c>
      <c r="F130" s="475">
        <v>9.43</v>
      </c>
      <c r="G130" s="465">
        <v>242886</v>
      </c>
      <c r="H130" s="455" t="s">
        <v>96</v>
      </c>
      <c r="I130" s="455" t="s">
        <v>90</v>
      </c>
      <c r="J130" s="454">
        <v>1.85</v>
      </c>
      <c r="K130" s="466">
        <v>2.1333333333333333</v>
      </c>
      <c r="L130" s="467">
        <v>3</v>
      </c>
      <c r="M130" s="476">
        <v>2</v>
      </c>
      <c r="N130" s="477">
        <v>11300.900900900901</v>
      </c>
      <c r="O130" s="470">
        <v>16.422946539243242</v>
      </c>
      <c r="P130" s="478">
        <v>22.601801801801802</v>
      </c>
      <c r="Q130" s="472">
        <v>10.874867444326616</v>
      </c>
    </row>
    <row r="131" spans="1:17" s="459" customFormat="1" ht="18.75" customHeight="1">
      <c r="A131" s="473">
        <v>1</v>
      </c>
      <c r="B131" s="473" t="s">
        <v>24</v>
      </c>
      <c r="C131" s="474">
        <v>801337</v>
      </c>
      <c r="D131" s="473" t="s">
        <v>1</v>
      </c>
      <c r="E131" s="462" t="s">
        <v>88</v>
      </c>
      <c r="F131" s="475">
        <v>23.71</v>
      </c>
      <c r="G131" s="465">
        <v>242951</v>
      </c>
      <c r="H131" s="455" t="s">
        <v>91</v>
      </c>
      <c r="I131" s="455" t="s">
        <v>90</v>
      </c>
      <c r="J131" s="454">
        <v>1.85</v>
      </c>
      <c r="K131" s="466">
        <v>1.8666666666666665</v>
      </c>
      <c r="L131" s="467">
        <v>3.0666666666666664</v>
      </c>
      <c r="M131" s="476">
        <v>2</v>
      </c>
      <c r="N131" s="477">
        <v>8965.7657657657655</v>
      </c>
      <c r="O131" s="470">
        <v>12.386292858148812</v>
      </c>
      <c r="P131" s="478">
        <v>17.93153153153153</v>
      </c>
      <c r="Q131" s="472">
        <v>12.78954027836356</v>
      </c>
    </row>
    <row r="132" spans="1:17" s="459" customFormat="1" ht="18.75" customHeight="1">
      <c r="A132" s="473">
        <v>1</v>
      </c>
      <c r="B132" s="473" t="s">
        <v>24</v>
      </c>
      <c r="C132" s="474">
        <v>801339</v>
      </c>
      <c r="D132" s="473" t="s">
        <v>95</v>
      </c>
      <c r="E132" s="462" t="s">
        <v>2</v>
      </c>
      <c r="F132" s="475">
        <v>22.16</v>
      </c>
      <c r="G132" s="465">
        <v>242893</v>
      </c>
      <c r="H132" s="455" t="s">
        <v>91</v>
      </c>
      <c r="I132" s="455" t="s">
        <v>90</v>
      </c>
      <c r="J132" s="454">
        <v>1.85</v>
      </c>
      <c r="K132" s="466">
        <v>2.4666666666666668</v>
      </c>
      <c r="L132" s="467">
        <v>3.0666666666666664</v>
      </c>
      <c r="M132" s="476">
        <v>2.1666666666666665</v>
      </c>
      <c r="N132" s="477">
        <v>12569.369369369369</v>
      </c>
      <c r="O132" s="470">
        <v>22.069570581238516</v>
      </c>
      <c r="P132" s="478">
        <v>27.23363363363363</v>
      </c>
      <c r="Q132" s="472">
        <v>14.69268953068592</v>
      </c>
    </row>
    <row r="133" spans="1:17" s="459" customFormat="1" ht="18.75" customHeight="1">
      <c r="A133" s="473">
        <v>1</v>
      </c>
      <c r="B133" s="473" t="s">
        <v>24</v>
      </c>
      <c r="C133" s="474">
        <v>801340</v>
      </c>
      <c r="D133" s="473" t="s">
        <v>1</v>
      </c>
      <c r="E133" s="462" t="s">
        <v>88</v>
      </c>
      <c r="F133" s="475">
        <v>19.29</v>
      </c>
      <c r="G133" s="465">
        <v>242946</v>
      </c>
      <c r="H133" s="455" t="s">
        <v>118</v>
      </c>
      <c r="I133" s="455" t="s">
        <v>90</v>
      </c>
      <c r="J133" s="454">
        <v>1.85</v>
      </c>
      <c r="K133" s="466">
        <v>2.0666666666666669</v>
      </c>
      <c r="L133" s="467">
        <v>3.0666666666666664</v>
      </c>
      <c r="M133" s="476">
        <v>1.9333333333333333</v>
      </c>
      <c r="N133" s="477">
        <v>10781.981981981982</v>
      </c>
      <c r="O133" s="470">
        <v>16.491350413111778</v>
      </c>
      <c r="P133" s="478">
        <v>20.845165165165167</v>
      </c>
      <c r="Q133" s="472">
        <v>12.855883877656819</v>
      </c>
    </row>
    <row r="134" spans="1:17" s="459" customFormat="1" ht="18.75" customHeight="1">
      <c r="A134" s="473">
        <v>1</v>
      </c>
      <c r="B134" s="473" t="s">
        <v>24</v>
      </c>
      <c r="C134" s="474">
        <v>801341</v>
      </c>
      <c r="D134" s="473" t="s">
        <v>95</v>
      </c>
      <c r="E134" s="462" t="s">
        <v>2</v>
      </c>
      <c r="F134" s="475">
        <v>15.71</v>
      </c>
      <c r="G134" s="465">
        <v>242892</v>
      </c>
      <c r="H134" s="455" t="s">
        <v>111</v>
      </c>
      <c r="I134" s="455" t="s">
        <v>90</v>
      </c>
      <c r="J134" s="454">
        <v>1.65</v>
      </c>
      <c r="K134" s="466">
        <v>2.4666666666666668</v>
      </c>
      <c r="L134" s="467">
        <v>3</v>
      </c>
      <c r="M134" s="476">
        <v>2.0666666666666669</v>
      </c>
      <c r="N134" s="477">
        <v>11474.747474747475</v>
      </c>
      <c r="O134" s="470">
        <v>20.047035030303036</v>
      </c>
      <c r="P134" s="478">
        <v>23.714478114478119</v>
      </c>
      <c r="Q134" s="472">
        <v>12.817950350095479</v>
      </c>
    </row>
    <row r="135" spans="1:17" s="459" customFormat="1" ht="18.75" customHeight="1">
      <c r="A135" s="473">
        <v>1</v>
      </c>
      <c r="B135" s="473" t="s">
        <v>24</v>
      </c>
      <c r="C135" s="474">
        <v>801351</v>
      </c>
      <c r="D135" s="473" t="s">
        <v>93</v>
      </c>
      <c r="E135" s="462" t="s">
        <v>2</v>
      </c>
      <c r="F135" s="475">
        <v>86.94</v>
      </c>
      <c r="G135" s="465">
        <v>242952</v>
      </c>
      <c r="H135" s="455" t="s">
        <v>91</v>
      </c>
      <c r="I135" s="455" t="s">
        <v>90</v>
      </c>
      <c r="J135" s="454">
        <v>1.65</v>
      </c>
      <c r="K135" s="466">
        <v>2.1666666666666665</v>
      </c>
      <c r="L135" s="467">
        <v>2.7000000000000006</v>
      </c>
      <c r="M135" s="476">
        <v>1.6666666666666667</v>
      </c>
      <c r="N135" s="477">
        <v>12153.535353535355</v>
      </c>
      <c r="O135" s="470">
        <v>14.529780141381828</v>
      </c>
      <c r="P135" s="478">
        <v>20.25589225589226</v>
      </c>
      <c r="Q135" s="472">
        <v>8.9423740510697023</v>
      </c>
    </row>
    <row r="136" spans="1:17" s="459" customFormat="1" ht="18.75" customHeight="1">
      <c r="A136" s="473">
        <v>1</v>
      </c>
      <c r="B136" s="473" t="s">
        <v>24</v>
      </c>
      <c r="C136" s="474">
        <v>801353</v>
      </c>
      <c r="D136" s="473" t="s">
        <v>93</v>
      </c>
      <c r="E136" s="473" t="s">
        <v>2</v>
      </c>
      <c r="F136" s="475">
        <v>24.82</v>
      </c>
      <c r="G136" s="465">
        <v>242951</v>
      </c>
      <c r="H136" s="455" t="s">
        <v>99</v>
      </c>
      <c r="I136" s="455" t="s">
        <v>90</v>
      </c>
      <c r="J136" s="454">
        <v>1.85</v>
      </c>
      <c r="K136" s="466">
        <v>2</v>
      </c>
      <c r="L136" s="467">
        <v>3.0333333333333332</v>
      </c>
      <c r="M136" s="476">
        <v>2</v>
      </c>
      <c r="N136" s="477">
        <v>10291.891891891892</v>
      </c>
      <c r="O136" s="470">
        <v>14.904572522042042</v>
      </c>
      <c r="P136" s="478">
        <v>20.583783783783783</v>
      </c>
      <c r="Q136" s="472">
        <v>12.895245769540693</v>
      </c>
    </row>
    <row r="137" spans="1:17" s="459" customFormat="1" ht="18.75" customHeight="1">
      <c r="A137" s="473">
        <v>1</v>
      </c>
      <c r="B137" s="473" t="s">
        <v>24</v>
      </c>
      <c r="C137" s="474">
        <v>801354</v>
      </c>
      <c r="D137" s="473" t="s">
        <v>93</v>
      </c>
      <c r="E137" s="473" t="s">
        <v>2</v>
      </c>
      <c r="F137" s="475">
        <v>11.5</v>
      </c>
      <c r="G137" s="465">
        <v>242885</v>
      </c>
      <c r="H137" s="455" t="s">
        <v>113</v>
      </c>
      <c r="I137" s="455" t="s">
        <v>90</v>
      </c>
      <c r="J137" s="454">
        <v>1.85</v>
      </c>
      <c r="K137" s="466">
        <v>2.1999999999999997</v>
      </c>
      <c r="L137" s="467">
        <v>3.0333333333333332</v>
      </c>
      <c r="M137" s="476">
        <v>2.0333333333333332</v>
      </c>
      <c r="N137" s="477">
        <v>10320.720720720719</v>
      </c>
      <c r="O137" s="470">
        <v>15.812835976114348</v>
      </c>
      <c r="P137" s="478">
        <v>20.985465465465463</v>
      </c>
      <c r="Q137" s="472">
        <v>11.057391304347826</v>
      </c>
    </row>
    <row r="138" spans="1:17" s="459" customFormat="1" ht="18.75" customHeight="1">
      <c r="A138" s="473">
        <v>1</v>
      </c>
      <c r="B138" s="473" t="s">
        <v>24</v>
      </c>
      <c r="C138" s="474">
        <v>802555</v>
      </c>
      <c r="D138" s="473" t="s">
        <v>95</v>
      </c>
      <c r="E138" s="462" t="s">
        <v>2</v>
      </c>
      <c r="F138" s="475">
        <v>28.09</v>
      </c>
      <c r="G138" s="465">
        <v>242912</v>
      </c>
      <c r="H138" s="455" t="s">
        <v>91</v>
      </c>
      <c r="I138" s="455" t="s">
        <v>119</v>
      </c>
      <c r="J138" s="454">
        <v>1.65</v>
      </c>
      <c r="K138" s="466">
        <v>1.8333333333333333</v>
      </c>
      <c r="L138" s="467">
        <v>2.9666666666666668</v>
      </c>
      <c r="M138" s="476">
        <v>1.7</v>
      </c>
      <c r="N138" s="477">
        <v>8016.1616161616175</v>
      </c>
      <c r="O138" s="470">
        <v>9.7899886220641985</v>
      </c>
      <c r="P138" s="478">
        <v>13.62747474747475</v>
      </c>
      <c r="Q138" s="472">
        <v>13.017799928800285</v>
      </c>
    </row>
    <row r="139" spans="1:17" s="459" customFormat="1" ht="18.75" customHeight="1">
      <c r="A139" s="473">
        <v>1</v>
      </c>
      <c r="B139" s="473" t="s">
        <v>24</v>
      </c>
      <c r="C139" s="474">
        <v>802557</v>
      </c>
      <c r="D139" s="473" t="s">
        <v>95</v>
      </c>
      <c r="E139" s="462" t="s">
        <v>2</v>
      </c>
      <c r="F139" s="475">
        <v>23.18</v>
      </c>
      <c r="G139" s="465">
        <v>242914</v>
      </c>
      <c r="H139" s="455" t="s">
        <v>91</v>
      </c>
      <c r="I139" s="455" t="s">
        <v>119</v>
      </c>
      <c r="J139" s="454">
        <v>1.65</v>
      </c>
      <c r="K139" s="466">
        <v>2.4</v>
      </c>
      <c r="L139" s="467">
        <v>2.9333333333333336</v>
      </c>
      <c r="M139" s="476">
        <v>2.0666666666666664</v>
      </c>
      <c r="N139" s="477">
        <v>10860.606060606062</v>
      </c>
      <c r="O139" s="470">
        <v>16.975591724373341</v>
      </c>
      <c r="P139" s="478">
        <v>22.445252525252528</v>
      </c>
      <c r="Q139" s="472">
        <v>9.3442622950819665</v>
      </c>
    </row>
    <row r="140" spans="1:17" s="459" customFormat="1" ht="18.75" customHeight="1">
      <c r="A140" s="473">
        <v>1</v>
      </c>
      <c r="B140" s="473" t="s">
        <v>24</v>
      </c>
      <c r="C140" s="474">
        <v>812551</v>
      </c>
      <c r="D140" s="473" t="s">
        <v>95</v>
      </c>
      <c r="E140" s="462" t="s">
        <v>2</v>
      </c>
      <c r="F140" s="475">
        <v>15.78</v>
      </c>
      <c r="G140" s="465">
        <v>242891</v>
      </c>
      <c r="H140" s="455" t="s">
        <v>111</v>
      </c>
      <c r="I140" s="455" t="s">
        <v>90</v>
      </c>
      <c r="J140" s="454">
        <v>1.65</v>
      </c>
      <c r="K140" s="466">
        <v>2.4333333333333336</v>
      </c>
      <c r="L140" s="467">
        <v>2.9333333333333336</v>
      </c>
      <c r="M140" s="476">
        <v>1.9666666666666666</v>
      </c>
      <c r="N140" s="477">
        <v>12509.09090909091</v>
      </c>
      <c r="O140" s="470">
        <v>20.611245065481491</v>
      </c>
      <c r="P140" s="478">
        <v>24.601212121212122</v>
      </c>
      <c r="Q140" s="472">
        <v>14.693916349809884</v>
      </c>
    </row>
    <row r="141" spans="1:17" s="459" customFormat="1" ht="18.75" customHeight="1">
      <c r="A141" s="473">
        <v>1</v>
      </c>
      <c r="B141" s="473" t="s">
        <v>24</v>
      </c>
      <c r="C141" s="474">
        <v>812552</v>
      </c>
      <c r="D141" s="473" t="s">
        <v>1</v>
      </c>
      <c r="E141" s="473" t="s">
        <v>88</v>
      </c>
      <c r="F141" s="475">
        <v>13.53</v>
      </c>
      <c r="G141" s="465">
        <v>242933</v>
      </c>
      <c r="H141" s="455" t="s">
        <v>99</v>
      </c>
      <c r="I141" s="455" t="s">
        <v>90</v>
      </c>
      <c r="J141" s="454">
        <v>1.85</v>
      </c>
      <c r="K141" s="466">
        <v>2.5666666666666664</v>
      </c>
      <c r="L141" s="467">
        <v>3.0333333333333332</v>
      </c>
      <c r="M141" s="476">
        <v>2.2333333333333334</v>
      </c>
      <c r="N141" s="477">
        <v>10810.810810810812</v>
      </c>
      <c r="O141" s="470">
        <v>20.091948252752751</v>
      </c>
      <c r="P141" s="478">
        <v>24.144144144144146</v>
      </c>
      <c r="Q141" s="472">
        <v>16.926090169992609</v>
      </c>
    </row>
    <row r="142" spans="1:17" s="459" customFormat="1" ht="18.75" customHeight="1">
      <c r="A142" s="473">
        <v>1</v>
      </c>
      <c r="B142" s="473" t="s">
        <v>24</v>
      </c>
      <c r="C142" s="474">
        <v>812554</v>
      </c>
      <c r="D142" s="473" t="s">
        <v>1</v>
      </c>
      <c r="E142" s="473" t="s">
        <v>88</v>
      </c>
      <c r="F142" s="475">
        <v>18.14</v>
      </c>
      <c r="G142" s="465">
        <v>242951</v>
      </c>
      <c r="H142" s="455" t="s">
        <v>91</v>
      </c>
      <c r="I142" s="455" t="s">
        <v>90</v>
      </c>
      <c r="J142" s="454">
        <v>1.85</v>
      </c>
      <c r="K142" s="466">
        <v>2.0333333333333332</v>
      </c>
      <c r="L142" s="467">
        <v>2.9</v>
      </c>
      <c r="M142" s="476">
        <v>1.9000000000000001</v>
      </c>
      <c r="N142" s="477">
        <v>10320.720720720721</v>
      </c>
      <c r="O142" s="470">
        <v>13.888925242114114</v>
      </c>
      <c r="P142" s="478">
        <v>19.609369369369372</v>
      </c>
      <c r="Q142" s="472">
        <v>11.533627342888641</v>
      </c>
    </row>
    <row r="143" spans="1:17" s="459" customFormat="1" ht="18.75" customHeight="1">
      <c r="A143" s="473">
        <v>1</v>
      </c>
      <c r="B143" s="473" t="s">
        <v>24</v>
      </c>
      <c r="C143" s="474" t="s">
        <v>120</v>
      </c>
      <c r="D143" s="473" t="s">
        <v>1</v>
      </c>
      <c r="E143" s="462" t="s">
        <v>88</v>
      </c>
      <c r="F143" s="475">
        <v>8.0299999999999994</v>
      </c>
      <c r="G143" s="465">
        <v>242933</v>
      </c>
      <c r="H143" s="455" t="s">
        <v>99</v>
      </c>
      <c r="I143" s="455" t="s">
        <v>90</v>
      </c>
      <c r="J143" s="454">
        <v>1.85</v>
      </c>
      <c r="K143" s="466">
        <v>2.1333333333333333</v>
      </c>
      <c r="L143" s="467">
        <v>3</v>
      </c>
      <c r="M143" s="476">
        <v>2.0333333333333332</v>
      </c>
      <c r="N143" s="477">
        <v>9600</v>
      </c>
      <c r="O143" s="470">
        <v>14.505292800000001</v>
      </c>
      <c r="P143" s="478">
        <v>19.52</v>
      </c>
      <c r="Q143" s="472">
        <v>13.841843088418429</v>
      </c>
    </row>
    <row r="144" spans="1:17" s="459" customFormat="1" ht="18.75" customHeight="1">
      <c r="A144" s="473">
        <v>3</v>
      </c>
      <c r="B144" s="473" t="s">
        <v>27</v>
      </c>
      <c r="C144" s="474">
        <v>802419</v>
      </c>
      <c r="D144" s="473" t="s">
        <v>95</v>
      </c>
      <c r="E144" s="462" t="s">
        <v>2</v>
      </c>
      <c r="F144" s="475">
        <v>15.91</v>
      </c>
      <c r="G144" s="465">
        <v>242899</v>
      </c>
      <c r="H144" s="455" t="s">
        <v>109</v>
      </c>
      <c r="I144" s="455" t="s">
        <v>90</v>
      </c>
      <c r="J144" s="454">
        <v>1.65</v>
      </c>
      <c r="K144" s="466">
        <v>1.7</v>
      </c>
      <c r="L144" s="467">
        <v>2.9</v>
      </c>
      <c r="M144" s="476">
        <v>1.1000000000000001</v>
      </c>
      <c r="N144" s="477">
        <v>8210.1010101010106</v>
      </c>
      <c r="O144" s="470">
        <v>9.237351198626266</v>
      </c>
      <c r="P144" s="478">
        <v>9.0311111111111124</v>
      </c>
      <c r="Q144" s="472">
        <v>11.257699560025141</v>
      </c>
    </row>
    <row r="145" spans="1:17" s="459" customFormat="1" ht="18.75" customHeight="1">
      <c r="A145" s="473">
        <v>3</v>
      </c>
      <c r="B145" s="473" t="s">
        <v>27</v>
      </c>
      <c r="C145" s="474">
        <v>802421</v>
      </c>
      <c r="D145" s="473" t="s">
        <v>93</v>
      </c>
      <c r="E145" s="473" t="s">
        <v>2</v>
      </c>
      <c r="F145" s="475">
        <v>29.09</v>
      </c>
      <c r="G145" s="465">
        <v>242910</v>
      </c>
      <c r="H145" s="455" t="s">
        <v>91</v>
      </c>
      <c r="I145" s="455" t="s">
        <v>90</v>
      </c>
      <c r="J145" s="454">
        <v>1.65</v>
      </c>
      <c r="K145" s="466">
        <v>2.4666666666666668</v>
      </c>
      <c r="L145" s="467">
        <v>2.9</v>
      </c>
      <c r="M145" s="476">
        <v>1.3</v>
      </c>
      <c r="N145" s="477">
        <v>10892.929292929291</v>
      </c>
      <c r="O145" s="470">
        <v>17.103615678519596</v>
      </c>
      <c r="P145" s="478">
        <v>14.16080808080808</v>
      </c>
      <c r="Q145" s="472">
        <v>9.665177036782401</v>
      </c>
    </row>
    <row r="146" spans="1:17" s="459" customFormat="1" ht="18.75" customHeight="1">
      <c r="A146" s="473">
        <v>3</v>
      </c>
      <c r="B146" s="473" t="s">
        <v>27</v>
      </c>
      <c r="C146" s="474">
        <v>802422</v>
      </c>
      <c r="D146" s="473" t="s">
        <v>93</v>
      </c>
      <c r="E146" s="473" t="s">
        <v>2</v>
      </c>
      <c r="F146" s="475">
        <v>17.489999999999998</v>
      </c>
      <c r="G146" s="465">
        <v>242902</v>
      </c>
      <c r="H146" s="455" t="s">
        <v>91</v>
      </c>
      <c r="I146" s="455" t="s">
        <v>90</v>
      </c>
      <c r="J146" s="454">
        <v>1.65</v>
      </c>
      <c r="K146" s="466">
        <v>2.4</v>
      </c>
      <c r="L146" s="467">
        <v>2.7999999999999994</v>
      </c>
      <c r="M146" s="476">
        <v>1</v>
      </c>
      <c r="N146" s="477">
        <v>12573.737373737373</v>
      </c>
      <c r="O146" s="470">
        <v>17.907232540858175</v>
      </c>
      <c r="P146" s="478">
        <v>12.573737373737373</v>
      </c>
      <c r="Q146" s="472">
        <v>12.888507718696399</v>
      </c>
    </row>
    <row r="147" spans="1:17" s="459" customFormat="1" ht="18.75" customHeight="1">
      <c r="A147" s="473">
        <v>3</v>
      </c>
      <c r="B147" s="473" t="s">
        <v>27</v>
      </c>
      <c r="C147" s="474">
        <v>802425</v>
      </c>
      <c r="D147" s="473" t="s">
        <v>93</v>
      </c>
      <c r="E147" s="462" t="s">
        <v>2</v>
      </c>
      <c r="F147" s="475">
        <v>29.32</v>
      </c>
      <c r="G147" s="465">
        <v>242882</v>
      </c>
      <c r="H147" s="455" t="s">
        <v>117</v>
      </c>
      <c r="I147" s="455" t="s">
        <v>90</v>
      </c>
      <c r="J147" s="454">
        <v>1.65</v>
      </c>
      <c r="K147" s="466">
        <v>2.5333333333333332</v>
      </c>
      <c r="L147" s="467">
        <v>2.9333333333333336</v>
      </c>
      <c r="M147" s="476">
        <v>0.8</v>
      </c>
      <c r="N147" s="477">
        <v>12153.535353535355</v>
      </c>
      <c r="O147" s="470">
        <v>20.848357190584366</v>
      </c>
      <c r="P147" s="478">
        <v>9.722828282828285</v>
      </c>
      <c r="Q147" s="472">
        <v>10.678376534788539</v>
      </c>
    </row>
    <row r="148" spans="1:17" s="459" customFormat="1" ht="18.75" customHeight="1">
      <c r="A148" s="473">
        <v>3</v>
      </c>
      <c r="B148" s="473" t="s">
        <v>27</v>
      </c>
      <c r="C148" s="474">
        <v>802426</v>
      </c>
      <c r="D148" s="473" t="s">
        <v>93</v>
      </c>
      <c r="E148" s="462" t="s">
        <v>2</v>
      </c>
      <c r="F148" s="475">
        <v>4.45</v>
      </c>
      <c r="G148" s="465">
        <v>242883</v>
      </c>
      <c r="H148" s="455" t="s">
        <v>91</v>
      </c>
      <c r="I148" s="455" t="s">
        <v>90</v>
      </c>
      <c r="J148" s="454">
        <v>1.65</v>
      </c>
      <c r="K148" s="466">
        <v>2.1</v>
      </c>
      <c r="L148" s="467">
        <v>2.8333333333333335</v>
      </c>
      <c r="M148" s="476">
        <v>0.9</v>
      </c>
      <c r="N148" s="477">
        <v>11765.656565656565</v>
      </c>
      <c r="O148" s="470">
        <v>15.013003573979798</v>
      </c>
      <c r="P148" s="478">
        <v>10.58909090909091</v>
      </c>
      <c r="Q148" s="472">
        <v>14.04943820224719</v>
      </c>
    </row>
    <row r="149" spans="1:17" s="459" customFormat="1" ht="18.75" customHeight="1">
      <c r="A149" s="473">
        <v>3</v>
      </c>
      <c r="B149" s="473" t="s">
        <v>27</v>
      </c>
      <c r="C149" s="474">
        <v>802428</v>
      </c>
      <c r="D149" s="473" t="s">
        <v>95</v>
      </c>
      <c r="E149" s="462" t="s">
        <v>2</v>
      </c>
      <c r="F149" s="475">
        <v>30.31</v>
      </c>
      <c r="G149" s="465">
        <v>242883</v>
      </c>
      <c r="H149" s="455" t="s">
        <v>114</v>
      </c>
      <c r="I149" s="455" t="s">
        <v>90</v>
      </c>
      <c r="J149" s="454">
        <v>1.65</v>
      </c>
      <c r="K149" s="466">
        <v>2.0333333333333337</v>
      </c>
      <c r="L149" s="467">
        <v>2.9</v>
      </c>
      <c r="M149" s="476">
        <v>0.8</v>
      </c>
      <c r="N149" s="477">
        <v>10957.575757575758</v>
      </c>
      <c r="O149" s="470">
        <v>14.74596151276768</v>
      </c>
      <c r="P149" s="478">
        <v>8.7660606060606057</v>
      </c>
      <c r="Q149" s="472">
        <v>9.6667766413724827</v>
      </c>
    </row>
    <row r="150" spans="1:17" s="459" customFormat="1" ht="18.75" customHeight="1">
      <c r="A150" s="473">
        <v>3</v>
      </c>
      <c r="B150" s="473" t="s">
        <v>27</v>
      </c>
      <c r="C150" s="474" t="s">
        <v>121</v>
      </c>
      <c r="D150" s="473" t="s">
        <v>1</v>
      </c>
      <c r="E150" s="462" t="s">
        <v>88</v>
      </c>
      <c r="F150" s="475">
        <v>22.11</v>
      </c>
      <c r="G150" s="465">
        <v>242960</v>
      </c>
      <c r="H150" s="455" t="s">
        <v>91</v>
      </c>
      <c r="I150" s="455" t="s">
        <v>90</v>
      </c>
      <c r="J150" s="454">
        <v>1.85</v>
      </c>
      <c r="K150" s="466">
        <v>1.8333333333333333</v>
      </c>
      <c r="L150" s="467">
        <v>2.7666666666666671</v>
      </c>
      <c r="M150" s="476">
        <v>0.7</v>
      </c>
      <c r="N150" s="477">
        <v>12598.198198198197</v>
      </c>
      <c r="O150" s="470">
        <v>13.912897469542877</v>
      </c>
      <c r="P150" s="478">
        <v>8.8187387387387375</v>
      </c>
      <c r="Q150" s="472">
        <v>11.385345997286297</v>
      </c>
    </row>
    <row r="151" spans="1:17" s="459" customFormat="1" ht="18.75" customHeight="1">
      <c r="A151" s="473">
        <v>3</v>
      </c>
      <c r="B151" s="473" t="s">
        <v>27</v>
      </c>
      <c r="C151" s="474">
        <v>802430</v>
      </c>
      <c r="D151" s="473" t="s">
        <v>1</v>
      </c>
      <c r="E151" s="473" t="s">
        <v>88</v>
      </c>
      <c r="F151" s="475">
        <v>25.49</v>
      </c>
      <c r="G151" s="465">
        <v>242927</v>
      </c>
      <c r="H151" s="455" t="s">
        <v>99</v>
      </c>
      <c r="I151" s="455" t="s">
        <v>90</v>
      </c>
      <c r="J151" s="454">
        <v>1.85</v>
      </c>
      <c r="K151" s="466">
        <v>2.5333333333333332</v>
      </c>
      <c r="L151" s="467">
        <v>2.8666666666666667</v>
      </c>
      <c r="M151" s="476">
        <v>1.4</v>
      </c>
      <c r="N151" s="477">
        <v>9859.45945945946</v>
      </c>
      <c r="O151" s="470">
        <v>16.153025334966966</v>
      </c>
      <c r="P151" s="478">
        <v>13.803243243243243</v>
      </c>
      <c r="Q151" s="472">
        <v>12.716359356610438</v>
      </c>
    </row>
    <row r="152" spans="1:17" s="459" customFormat="1" ht="18.75" customHeight="1">
      <c r="A152" s="473">
        <v>3</v>
      </c>
      <c r="B152" s="473" t="s">
        <v>27</v>
      </c>
      <c r="C152" s="474" t="s">
        <v>122</v>
      </c>
      <c r="D152" s="473" t="s">
        <v>101</v>
      </c>
      <c r="E152" s="473" t="s">
        <v>2</v>
      </c>
      <c r="F152" s="475">
        <v>19.73</v>
      </c>
      <c r="G152" s="465">
        <v>242907</v>
      </c>
      <c r="H152" s="455" t="s">
        <v>91</v>
      </c>
      <c r="I152" s="455" t="s">
        <v>90</v>
      </c>
      <c r="J152" s="454">
        <v>1.85</v>
      </c>
      <c r="K152" s="466">
        <v>1.8666666666666665</v>
      </c>
      <c r="L152" s="467">
        <v>2.7999999999999994</v>
      </c>
      <c r="M152" s="476">
        <v>0.9</v>
      </c>
      <c r="N152" s="477">
        <v>11445.045045045044</v>
      </c>
      <c r="O152" s="470">
        <v>12.677602342376929</v>
      </c>
      <c r="P152" s="478">
        <v>10.30054054054054</v>
      </c>
      <c r="Q152" s="472">
        <v>13.347187024835277</v>
      </c>
    </row>
    <row r="153" spans="1:17" s="459" customFormat="1" ht="18.75" customHeight="1">
      <c r="A153" s="473">
        <v>3</v>
      </c>
      <c r="B153" s="473" t="s">
        <v>27</v>
      </c>
      <c r="C153" s="474">
        <v>802434</v>
      </c>
      <c r="D153" s="473" t="s">
        <v>93</v>
      </c>
      <c r="E153" s="473" t="s">
        <v>2</v>
      </c>
      <c r="F153" s="475">
        <v>6.75</v>
      </c>
      <c r="G153" s="465">
        <v>242892</v>
      </c>
      <c r="H153" s="455" t="s">
        <v>117</v>
      </c>
      <c r="I153" s="455" t="s">
        <v>90</v>
      </c>
      <c r="J153" s="454">
        <v>1.65</v>
      </c>
      <c r="K153" s="466">
        <v>1.9000000000000001</v>
      </c>
      <c r="L153" s="467">
        <v>2.7999999999999994</v>
      </c>
      <c r="M153" s="476">
        <v>0.9</v>
      </c>
      <c r="N153" s="477">
        <v>10440.404040404041</v>
      </c>
      <c r="O153" s="470">
        <v>12.238861149737367</v>
      </c>
      <c r="P153" s="478">
        <v>9.3963636363636365</v>
      </c>
      <c r="Q153" s="472">
        <v>9.5674074074074067</v>
      </c>
    </row>
    <row r="154" spans="1:17" s="459" customFormat="1" ht="18.75" customHeight="1">
      <c r="A154" s="473">
        <v>3</v>
      </c>
      <c r="B154" s="473" t="s">
        <v>27</v>
      </c>
      <c r="C154" s="474">
        <v>802435</v>
      </c>
      <c r="D154" s="473" t="s">
        <v>101</v>
      </c>
      <c r="E154" s="473" t="s">
        <v>2</v>
      </c>
      <c r="F154" s="475">
        <v>25.43</v>
      </c>
      <c r="G154" s="465">
        <v>242893</v>
      </c>
      <c r="H154" s="455" t="s">
        <v>91</v>
      </c>
      <c r="I154" s="455" t="s">
        <v>90</v>
      </c>
      <c r="J154" s="454">
        <v>1.85</v>
      </c>
      <c r="K154" s="466">
        <v>1.8333333333333333</v>
      </c>
      <c r="L154" s="467">
        <v>2.7333333333333329</v>
      </c>
      <c r="M154" s="476">
        <v>0.8</v>
      </c>
      <c r="N154" s="477">
        <v>11963.963963963964</v>
      </c>
      <c r="O154" s="470">
        <v>12.403336044748745</v>
      </c>
      <c r="P154" s="478">
        <v>9.5711711711711729</v>
      </c>
      <c r="Q154" s="472">
        <v>12.368462445930005</v>
      </c>
    </row>
    <row r="155" spans="1:17" s="459" customFormat="1" ht="18.75" customHeight="1">
      <c r="A155" s="473">
        <v>3</v>
      </c>
      <c r="B155" s="473" t="s">
        <v>27</v>
      </c>
      <c r="C155" s="474">
        <v>802441</v>
      </c>
      <c r="D155" s="473" t="s">
        <v>1</v>
      </c>
      <c r="E155" s="473" t="s">
        <v>88</v>
      </c>
      <c r="F155" s="475">
        <v>10.86</v>
      </c>
      <c r="G155" s="465">
        <v>242923</v>
      </c>
      <c r="H155" s="455" t="s">
        <v>91</v>
      </c>
      <c r="I155" s="455" t="s">
        <v>90</v>
      </c>
      <c r="J155" s="454">
        <v>1.85</v>
      </c>
      <c r="K155" s="466">
        <v>2.1</v>
      </c>
      <c r="L155" s="467">
        <v>2.7666666666666671</v>
      </c>
      <c r="M155" s="476">
        <v>1.1000000000000001</v>
      </c>
      <c r="N155" s="477">
        <v>11704.504504504504</v>
      </c>
      <c r="O155" s="470">
        <v>14.806078280672676</v>
      </c>
      <c r="P155" s="478">
        <v>12.874954954954955</v>
      </c>
      <c r="Q155" s="472">
        <v>10.24401473296501</v>
      </c>
    </row>
    <row r="156" spans="1:17" s="459" customFormat="1" ht="18.75" customHeight="1">
      <c r="A156" s="473">
        <v>3</v>
      </c>
      <c r="B156" s="473" t="s">
        <v>27</v>
      </c>
      <c r="C156" s="474">
        <v>802444</v>
      </c>
      <c r="D156" s="473" t="s">
        <v>101</v>
      </c>
      <c r="E156" s="462" t="s">
        <v>2</v>
      </c>
      <c r="F156" s="475">
        <v>24.31</v>
      </c>
      <c r="G156" s="465">
        <v>242890</v>
      </c>
      <c r="H156" s="455" t="s">
        <v>91</v>
      </c>
      <c r="I156" s="455" t="s">
        <v>90</v>
      </c>
      <c r="J156" s="454">
        <v>1.85</v>
      </c>
      <c r="K156" s="466">
        <v>1.8</v>
      </c>
      <c r="L156" s="467">
        <v>2.7333333333333329</v>
      </c>
      <c r="M156" s="476">
        <v>0.8</v>
      </c>
      <c r="N156" s="477">
        <v>10810.810810810812</v>
      </c>
      <c r="O156" s="470">
        <v>11.004054979459459</v>
      </c>
      <c r="P156" s="478">
        <v>8.6486486486486509</v>
      </c>
      <c r="Q156" s="472">
        <v>11.709584533113947</v>
      </c>
    </row>
    <row r="157" spans="1:17" s="459" customFormat="1" ht="18.75" customHeight="1">
      <c r="A157" s="473">
        <v>3</v>
      </c>
      <c r="B157" s="473" t="s">
        <v>27</v>
      </c>
      <c r="C157" s="474">
        <v>802446</v>
      </c>
      <c r="D157" s="473" t="s">
        <v>93</v>
      </c>
      <c r="E157" s="462" t="s">
        <v>2</v>
      </c>
      <c r="F157" s="475">
        <v>14.29</v>
      </c>
      <c r="G157" s="465">
        <v>242909</v>
      </c>
      <c r="H157" s="455" t="s">
        <v>91</v>
      </c>
      <c r="I157" s="455" t="s">
        <v>90</v>
      </c>
      <c r="J157" s="454">
        <v>1.65</v>
      </c>
      <c r="K157" s="466">
        <v>2.1</v>
      </c>
      <c r="L157" s="467">
        <v>2.7666666666666671</v>
      </c>
      <c r="M157" s="476">
        <v>1.1000000000000001</v>
      </c>
      <c r="N157" s="477">
        <v>10214.141414141413</v>
      </c>
      <c r="O157" s="470">
        <v>12.427152284224649</v>
      </c>
      <c r="P157" s="478">
        <v>11.235555555555555</v>
      </c>
      <c r="Q157" s="472">
        <v>12.156053184044787</v>
      </c>
    </row>
    <row r="158" spans="1:17" s="459" customFormat="1" ht="18.75" customHeight="1">
      <c r="A158" s="473">
        <v>3</v>
      </c>
      <c r="B158" s="473" t="s">
        <v>27</v>
      </c>
      <c r="C158" s="474">
        <v>802447</v>
      </c>
      <c r="D158" s="473" t="s">
        <v>93</v>
      </c>
      <c r="E158" s="462" t="s">
        <v>2</v>
      </c>
      <c r="F158" s="475">
        <v>8.9700000000000006</v>
      </c>
      <c r="G158" s="465">
        <v>242909</v>
      </c>
      <c r="H158" s="455" t="s">
        <v>91</v>
      </c>
      <c r="I158" s="455" t="s">
        <v>90</v>
      </c>
      <c r="J158" s="454">
        <v>1.65</v>
      </c>
      <c r="K158" s="466">
        <v>2.1333333333333333</v>
      </c>
      <c r="L158" s="467">
        <v>2.7333333333333329</v>
      </c>
      <c r="M158" s="476">
        <v>1</v>
      </c>
      <c r="N158" s="477">
        <v>10731.313131313131</v>
      </c>
      <c r="O158" s="470">
        <v>12.945939285494228</v>
      </c>
      <c r="P158" s="478">
        <v>10.731313131313131</v>
      </c>
      <c r="Q158" s="472">
        <v>10.476031215161649</v>
      </c>
    </row>
    <row r="159" spans="1:17" s="459" customFormat="1" ht="18.75" customHeight="1">
      <c r="A159" s="473">
        <v>3</v>
      </c>
      <c r="B159" s="473" t="s">
        <v>27</v>
      </c>
      <c r="C159" s="474">
        <v>802467</v>
      </c>
      <c r="D159" s="473" t="s">
        <v>93</v>
      </c>
      <c r="E159" s="473" t="s">
        <v>2</v>
      </c>
      <c r="F159" s="475">
        <v>13.8</v>
      </c>
      <c r="G159" s="465">
        <v>242889</v>
      </c>
      <c r="H159" s="455" t="s">
        <v>117</v>
      </c>
      <c r="I159" s="455" t="s">
        <v>90</v>
      </c>
      <c r="J159" s="454">
        <v>1.65</v>
      </c>
      <c r="K159" s="466">
        <v>1.9333333333333333</v>
      </c>
      <c r="L159" s="467">
        <v>2.7666666666666671</v>
      </c>
      <c r="M159" s="476">
        <v>0.8</v>
      </c>
      <c r="N159" s="477">
        <v>10375.757575757576</v>
      </c>
      <c r="O159" s="470">
        <v>12.08354234450281</v>
      </c>
      <c r="P159" s="478">
        <v>8.3006060606060625</v>
      </c>
      <c r="Q159" s="472">
        <v>9.3615942028985497</v>
      </c>
    </row>
    <row r="160" spans="1:17" s="459" customFormat="1" ht="18.75" customHeight="1">
      <c r="A160" s="473">
        <v>3</v>
      </c>
      <c r="B160" s="473" t="s">
        <v>27</v>
      </c>
      <c r="C160" s="474">
        <v>802479</v>
      </c>
      <c r="D160" s="473" t="s">
        <v>1</v>
      </c>
      <c r="E160" s="473" t="s">
        <v>88</v>
      </c>
      <c r="F160" s="475">
        <v>18.98</v>
      </c>
      <c r="G160" s="465">
        <v>242929</v>
      </c>
      <c r="H160" s="455" t="s">
        <v>99</v>
      </c>
      <c r="I160" s="455" t="s">
        <v>90</v>
      </c>
      <c r="J160" s="454">
        <v>1.85</v>
      </c>
      <c r="K160" s="466">
        <v>2.3333333333333335</v>
      </c>
      <c r="L160" s="467">
        <v>2.8333333333333335</v>
      </c>
      <c r="M160" s="476">
        <v>1.3</v>
      </c>
      <c r="N160" s="477">
        <v>8908.1081081081065</v>
      </c>
      <c r="O160" s="470">
        <v>13.131418551551549</v>
      </c>
      <c r="P160" s="478">
        <v>11.580540540540538</v>
      </c>
      <c r="Q160" s="472">
        <v>7.7334035827186511</v>
      </c>
    </row>
    <row r="161" spans="1:17" s="459" customFormat="1" ht="18.75" customHeight="1">
      <c r="A161" s="473">
        <v>3</v>
      </c>
      <c r="B161" s="473" t="s">
        <v>27</v>
      </c>
      <c r="C161" s="474">
        <v>802480</v>
      </c>
      <c r="D161" s="473" t="s">
        <v>1</v>
      </c>
      <c r="E161" s="462" t="s">
        <v>88</v>
      </c>
      <c r="F161" s="475">
        <v>30.51</v>
      </c>
      <c r="G161" s="465">
        <v>242922</v>
      </c>
      <c r="H161" s="455" t="s">
        <v>99</v>
      </c>
      <c r="I161" s="455" t="s">
        <v>90</v>
      </c>
      <c r="J161" s="454">
        <v>1.85</v>
      </c>
      <c r="K161" s="466">
        <v>2.6</v>
      </c>
      <c r="L161" s="467">
        <v>2.9</v>
      </c>
      <c r="M161" s="476">
        <v>1.4</v>
      </c>
      <c r="N161" s="477">
        <v>10263.063063063062</v>
      </c>
      <c r="O161" s="470">
        <v>17.660393631423425</v>
      </c>
      <c r="P161" s="478">
        <v>14.368288288288285</v>
      </c>
      <c r="Q161" s="472">
        <v>14.63323500491642</v>
      </c>
    </row>
    <row r="162" spans="1:17" s="459" customFormat="1" ht="18.75" customHeight="1">
      <c r="A162" s="473">
        <v>3</v>
      </c>
      <c r="B162" s="473" t="s">
        <v>27</v>
      </c>
      <c r="C162" s="474">
        <v>802481</v>
      </c>
      <c r="D162" s="473" t="s">
        <v>95</v>
      </c>
      <c r="E162" s="473" t="s">
        <v>2</v>
      </c>
      <c r="F162" s="475">
        <v>28.26</v>
      </c>
      <c r="G162" s="465">
        <v>242893</v>
      </c>
      <c r="H162" s="455" t="s">
        <v>94</v>
      </c>
      <c r="I162" s="455" t="s">
        <v>90</v>
      </c>
      <c r="J162" s="454">
        <v>1.65</v>
      </c>
      <c r="K162" s="466">
        <v>1.7666666666666666</v>
      </c>
      <c r="L162" s="467">
        <v>2.7333333333333329</v>
      </c>
      <c r="M162" s="476">
        <v>0.9</v>
      </c>
      <c r="N162" s="477">
        <v>10117.171717171717</v>
      </c>
      <c r="O162" s="470">
        <v>10.107313008615575</v>
      </c>
      <c r="P162" s="478">
        <v>9.1054545454545455</v>
      </c>
      <c r="Q162" s="472">
        <v>12.214791224345364</v>
      </c>
    </row>
    <row r="163" spans="1:17" s="459" customFormat="1" ht="18.75" customHeight="1">
      <c r="A163" s="473">
        <v>3</v>
      </c>
      <c r="B163" s="473" t="s">
        <v>27</v>
      </c>
      <c r="C163" s="474">
        <v>802483</v>
      </c>
      <c r="D163" s="473" t="s">
        <v>1</v>
      </c>
      <c r="E163" s="473" t="s">
        <v>88</v>
      </c>
      <c r="F163" s="475">
        <v>4.5</v>
      </c>
      <c r="G163" s="465">
        <v>242923</v>
      </c>
      <c r="H163" s="455" t="s">
        <v>99</v>
      </c>
      <c r="I163" s="455" t="s">
        <v>90</v>
      </c>
      <c r="J163" s="454">
        <v>1.85</v>
      </c>
      <c r="K163" s="466">
        <v>1.8666666666666665</v>
      </c>
      <c r="L163" s="467">
        <v>2.8666666666666667</v>
      </c>
      <c r="M163" s="476">
        <v>1.2</v>
      </c>
      <c r="N163" s="477">
        <v>9427.0270270270266</v>
      </c>
      <c r="O163" s="470">
        <v>11.380201597949949</v>
      </c>
      <c r="P163" s="478">
        <v>11.312432432432432</v>
      </c>
      <c r="Q163" s="472">
        <v>15.482222222222219</v>
      </c>
    </row>
    <row r="164" spans="1:17" s="459" customFormat="1" ht="18.75" customHeight="1">
      <c r="A164" s="473">
        <v>3</v>
      </c>
      <c r="B164" s="473" t="s">
        <v>27</v>
      </c>
      <c r="C164" s="474">
        <v>802484</v>
      </c>
      <c r="D164" s="473" t="s">
        <v>1</v>
      </c>
      <c r="E164" s="462" t="s">
        <v>88</v>
      </c>
      <c r="F164" s="475">
        <v>5.26</v>
      </c>
      <c r="G164" s="465">
        <v>242923</v>
      </c>
      <c r="H164" s="455" t="s">
        <v>99</v>
      </c>
      <c r="I164" s="455" t="s">
        <v>90</v>
      </c>
      <c r="J164" s="454">
        <v>1.85</v>
      </c>
      <c r="K164" s="466">
        <v>1.9666666666666668</v>
      </c>
      <c r="L164" s="467">
        <v>2.9</v>
      </c>
      <c r="M164" s="476">
        <v>1</v>
      </c>
      <c r="N164" s="477">
        <v>9628.8288288288295</v>
      </c>
      <c r="O164" s="470">
        <v>12.532977416480485</v>
      </c>
      <c r="P164" s="478">
        <v>9.62882882882883</v>
      </c>
      <c r="Q164" s="472">
        <v>12.961977186311788</v>
      </c>
    </row>
    <row r="165" spans="1:17" s="459" customFormat="1" ht="18.75" customHeight="1">
      <c r="A165" s="473">
        <v>3</v>
      </c>
      <c r="B165" s="473" t="s">
        <v>27</v>
      </c>
      <c r="C165" s="474">
        <v>804601</v>
      </c>
      <c r="D165" s="473" t="s">
        <v>93</v>
      </c>
      <c r="E165" s="462" t="s">
        <v>2</v>
      </c>
      <c r="F165" s="475">
        <v>18.02</v>
      </c>
      <c r="G165" s="465">
        <v>242881</v>
      </c>
      <c r="H165" s="455" t="s">
        <v>91</v>
      </c>
      <c r="I165" s="455" t="s">
        <v>90</v>
      </c>
      <c r="J165" s="454">
        <v>1.85</v>
      </c>
      <c r="K165" s="466">
        <v>2.3666666666666667</v>
      </c>
      <c r="L165" s="467">
        <v>2.7333333333333329</v>
      </c>
      <c r="M165" s="476">
        <v>1.1000000000000001</v>
      </c>
      <c r="N165" s="477">
        <v>11502.702702702702</v>
      </c>
      <c r="O165" s="470">
        <v>15.394265358671948</v>
      </c>
      <c r="P165" s="478">
        <v>12.652972972972973</v>
      </c>
      <c r="Q165" s="472">
        <v>12.891231964483904</v>
      </c>
    </row>
    <row r="166" spans="1:17" s="459" customFormat="1" ht="18.75" customHeight="1">
      <c r="A166" s="473">
        <v>3</v>
      </c>
      <c r="B166" s="473" t="s">
        <v>27</v>
      </c>
      <c r="C166" s="474">
        <v>804602</v>
      </c>
      <c r="D166" s="473" t="s">
        <v>93</v>
      </c>
      <c r="E166" s="462" t="s">
        <v>2</v>
      </c>
      <c r="F166" s="475">
        <v>20</v>
      </c>
      <c r="G166" s="465">
        <v>242879</v>
      </c>
      <c r="H166" s="455" t="s">
        <v>91</v>
      </c>
      <c r="I166" s="455" t="s">
        <v>90</v>
      </c>
      <c r="J166" s="454">
        <v>1.85</v>
      </c>
      <c r="K166" s="466">
        <v>2.0666666666666669</v>
      </c>
      <c r="L166" s="467">
        <v>2.7000000000000006</v>
      </c>
      <c r="M166" s="476">
        <v>1.1000000000000001</v>
      </c>
      <c r="N166" s="477">
        <v>10580.180180180179</v>
      </c>
      <c r="O166" s="470">
        <v>12.065013460566492</v>
      </c>
      <c r="P166" s="478">
        <v>11.638198198198198</v>
      </c>
      <c r="Q166" s="472">
        <v>11.3215</v>
      </c>
    </row>
    <row r="167" spans="1:17" s="459" customFormat="1" ht="18.75" customHeight="1">
      <c r="A167" s="473">
        <v>3</v>
      </c>
      <c r="B167" s="473" t="s">
        <v>27</v>
      </c>
      <c r="C167" s="474">
        <v>804607</v>
      </c>
      <c r="D167" s="473" t="s">
        <v>1</v>
      </c>
      <c r="E167" s="473" t="s">
        <v>88</v>
      </c>
      <c r="F167" s="475">
        <v>14.43</v>
      </c>
      <c r="G167" s="465">
        <v>242936</v>
      </c>
      <c r="H167" s="455" t="s">
        <v>91</v>
      </c>
      <c r="I167" s="455" t="s">
        <v>90</v>
      </c>
      <c r="J167" s="454">
        <v>1.85</v>
      </c>
      <c r="K167" s="466">
        <v>2.4666666666666668</v>
      </c>
      <c r="L167" s="467">
        <v>2.7666666666666671</v>
      </c>
      <c r="M167" s="476">
        <v>1.2</v>
      </c>
      <c r="N167" s="477">
        <v>9801.8018018018029</v>
      </c>
      <c r="O167" s="470">
        <v>14.564114846419757</v>
      </c>
      <c r="P167" s="478">
        <v>11.762162162162163</v>
      </c>
      <c r="Q167" s="472">
        <v>14.006930006930007</v>
      </c>
    </row>
    <row r="168" spans="1:17" s="459" customFormat="1" ht="18.75" customHeight="1">
      <c r="A168" s="473">
        <v>3</v>
      </c>
      <c r="B168" s="473" t="s">
        <v>27</v>
      </c>
      <c r="C168" s="474">
        <v>804608</v>
      </c>
      <c r="D168" s="473" t="s">
        <v>95</v>
      </c>
      <c r="E168" s="473" t="s">
        <v>2</v>
      </c>
      <c r="F168" s="475">
        <v>9.44</v>
      </c>
      <c r="G168" s="465">
        <v>242884</v>
      </c>
      <c r="H168" s="455" t="s">
        <v>91</v>
      </c>
      <c r="I168" s="455" t="s">
        <v>90</v>
      </c>
      <c r="J168" s="454">
        <v>1.65</v>
      </c>
      <c r="K168" s="466">
        <v>2</v>
      </c>
      <c r="L168" s="467">
        <v>2.6333333333333333</v>
      </c>
      <c r="M168" s="476">
        <v>1.2</v>
      </c>
      <c r="N168" s="477">
        <v>11797.9797979798</v>
      </c>
      <c r="O168" s="470">
        <v>12.384717393346804</v>
      </c>
      <c r="P168" s="478">
        <v>14.15757575757576</v>
      </c>
      <c r="Q168" s="472">
        <v>13.702330508474576</v>
      </c>
    </row>
    <row r="169" spans="1:17" s="459" customFormat="1" ht="18.75" customHeight="1">
      <c r="A169" s="473">
        <v>3</v>
      </c>
      <c r="B169" s="473" t="s">
        <v>27</v>
      </c>
      <c r="C169" s="474">
        <v>804609</v>
      </c>
      <c r="D169" s="473" t="s">
        <v>95</v>
      </c>
      <c r="E169" s="473" t="s">
        <v>2</v>
      </c>
      <c r="F169" s="475">
        <v>20.14</v>
      </c>
      <c r="G169" s="465">
        <v>242887</v>
      </c>
      <c r="H169" s="455" t="s">
        <v>91</v>
      </c>
      <c r="I169" s="455" t="s">
        <v>90</v>
      </c>
      <c r="J169" s="454">
        <v>1.65</v>
      </c>
      <c r="K169" s="466">
        <v>2.1333333333333333</v>
      </c>
      <c r="L169" s="467">
        <v>2.6999999999999997</v>
      </c>
      <c r="M169" s="476">
        <v>1</v>
      </c>
      <c r="N169" s="477">
        <v>14642.424242424242</v>
      </c>
      <c r="O169" s="470">
        <v>17.235981418123632</v>
      </c>
      <c r="P169" s="478">
        <v>14.642424242424243</v>
      </c>
      <c r="Q169" s="472">
        <v>14.675273088381333</v>
      </c>
    </row>
    <row r="170" spans="1:17" s="459" customFormat="1" ht="18.75" customHeight="1">
      <c r="A170" s="473">
        <v>3</v>
      </c>
      <c r="B170" s="473" t="s">
        <v>27</v>
      </c>
      <c r="C170" s="474">
        <v>804610</v>
      </c>
      <c r="D170" s="473" t="s">
        <v>1</v>
      </c>
      <c r="E170" s="462" t="s">
        <v>88</v>
      </c>
      <c r="F170" s="475">
        <v>17.95</v>
      </c>
      <c r="G170" s="465">
        <v>242913</v>
      </c>
      <c r="H170" s="455" t="s">
        <v>109</v>
      </c>
      <c r="I170" s="455" t="s">
        <v>90</v>
      </c>
      <c r="J170" s="454">
        <v>1.85</v>
      </c>
      <c r="K170" s="466">
        <v>2.2333333333333334</v>
      </c>
      <c r="L170" s="467">
        <v>2.7666666666666671</v>
      </c>
      <c r="M170" s="476">
        <v>1.1000000000000001</v>
      </c>
      <c r="N170" s="477">
        <v>9686.4864864864867</v>
      </c>
      <c r="O170" s="470">
        <v>13.031293856224229</v>
      </c>
      <c r="P170" s="478">
        <v>10.655135135135136</v>
      </c>
      <c r="Q170" s="472">
        <v>18.547632311977718</v>
      </c>
    </row>
    <row r="171" spans="1:17" s="459" customFormat="1" ht="18.75" customHeight="1">
      <c r="A171" s="473">
        <v>3</v>
      </c>
      <c r="B171" s="473" t="s">
        <v>27</v>
      </c>
      <c r="C171" s="474">
        <v>804611</v>
      </c>
      <c r="D171" s="473" t="s">
        <v>1</v>
      </c>
      <c r="E171" s="462" t="s">
        <v>88</v>
      </c>
      <c r="F171" s="475">
        <v>6.29</v>
      </c>
      <c r="G171" s="465">
        <v>242944</v>
      </c>
      <c r="H171" s="455" t="s">
        <v>91</v>
      </c>
      <c r="I171" s="455" t="s">
        <v>90</v>
      </c>
      <c r="J171" s="454">
        <v>1.85</v>
      </c>
      <c r="K171" s="466">
        <v>2.9333333333333336</v>
      </c>
      <c r="L171" s="467">
        <v>2.7666666666666671</v>
      </c>
      <c r="M171" s="476">
        <v>1.3</v>
      </c>
      <c r="N171" s="477">
        <v>10666.666666666666</v>
      </c>
      <c r="O171" s="470">
        <v>18.847678036543218</v>
      </c>
      <c r="P171" s="478">
        <v>13.866666666666665</v>
      </c>
      <c r="Q171" s="472">
        <v>15.262321144674086</v>
      </c>
    </row>
    <row r="172" spans="1:17" s="459" customFormat="1" ht="18.75" customHeight="1">
      <c r="A172" s="473">
        <v>3</v>
      </c>
      <c r="B172" s="473" t="s">
        <v>27</v>
      </c>
      <c r="C172" s="474">
        <v>804612</v>
      </c>
      <c r="D172" s="473" t="s">
        <v>95</v>
      </c>
      <c r="E172" s="462" t="s">
        <v>2</v>
      </c>
      <c r="F172" s="475">
        <v>13.24</v>
      </c>
      <c r="G172" s="465">
        <v>242886</v>
      </c>
      <c r="H172" s="455" t="s">
        <v>91</v>
      </c>
      <c r="I172" s="455" t="s">
        <v>90</v>
      </c>
      <c r="J172" s="454">
        <v>1.65</v>
      </c>
      <c r="K172" s="466">
        <v>2.0666666666666664</v>
      </c>
      <c r="L172" s="467">
        <v>2.7666666666666671</v>
      </c>
      <c r="M172" s="476">
        <v>1.2</v>
      </c>
      <c r="N172" s="477">
        <v>11474.747474747475</v>
      </c>
      <c r="O172" s="470">
        <v>13.739281785000227</v>
      </c>
      <c r="P172" s="478">
        <v>13.76969696969697</v>
      </c>
      <c r="Q172" s="472">
        <v>14.234138972809665</v>
      </c>
    </row>
    <row r="173" spans="1:17" s="459" customFormat="1" ht="18.75" customHeight="1">
      <c r="A173" s="473">
        <v>3</v>
      </c>
      <c r="B173" s="473" t="s">
        <v>27</v>
      </c>
      <c r="C173" s="474">
        <v>804613</v>
      </c>
      <c r="D173" s="473" t="s">
        <v>95</v>
      </c>
      <c r="E173" s="473" t="s">
        <v>2</v>
      </c>
      <c r="F173" s="475">
        <v>6.26</v>
      </c>
      <c r="G173" s="465">
        <v>242885</v>
      </c>
      <c r="H173" s="455" t="s">
        <v>117</v>
      </c>
      <c r="I173" s="455" t="s">
        <v>90</v>
      </c>
      <c r="J173" s="454">
        <v>1.65</v>
      </c>
      <c r="K173" s="466">
        <v>2.166666666666667</v>
      </c>
      <c r="L173" s="467">
        <v>2.7666666666666671</v>
      </c>
      <c r="M173" s="476">
        <v>1.1000000000000001</v>
      </c>
      <c r="N173" s="477">
        <v>13802.020202020203</v>
      </c>
      <c r="O173" s="470">
        <v>18.013681263920699</v>
      </c>
      <c r="P173" s="478">
        <v>15.182222222222224</v>
      </c>
      <c r="Q173" s="472">
        <v>16.592651757188499</v>
      </c>
    </row>
    <row r="174" spans="1:17" s="459" customFormat="1" ht="18.75" customHeight="1">
      <c r="A174" s="473">
        <v>3</v>
      </c>
      <c r="B174" s="473" t="s">
        <v>27</v>
      </c>
      <c r="C174" s="474">
        <v>804615</v>
      </c>
      <c r="D174" s="473" t="s">
        <v>95</v>
      </c>
      <c r="E174" s="473" t="s">
        <v>2</v>
      </c>
      <c r="F174" s="475">
        <v>4.1500000000000004</v>
      </c>
      <c r="G174" s="465">
        <v>242887</v>
      </c>
      <c r="H174" s="455" t="s">
        <v>91</v>
      </c>
      <c r="I174" s="455" t="s">
        <v>90</v>
      </c>
      <c r="J174" s="454">
        <v>1.65</v>
      </c>
      <c r="K174" s="466">
        <v>1.6333333333333335</v>
      </c>
      <c r="L174" s="467">
        <v>2.7999999999999994</v>
      </c>
      <c r="M174" s="476">
        <v>1.1000000000000001</v>
      </c>
      <c r="N174" s="477">
        <v>10246.464646464647</v>
      </c>
      <c r="O174" s="470">
        <v>9.9311997663935312</v>
      </c>
      <c r="P174" s="478">
        <v>11.271111111111113</v>
      </c>
      <c r="Q174" s="472">
        <v>14.587951807228913</v>
      </c>
    </row>
    <row r="175" spans="1:17" s="459" customFormat="1" ht="18.75" customHeight="1">
      <c r="A175" s="473">
        <v>3</v>
      </c>
      <c r="B175" s="473" t="s">
        <v>27</v>
      </c>
      <c r="C175" s="474">
        <v>804618</v>
      </c>
      <c r="D175" s="473" t="s">
        <v>93</v>
      </c>
      <c r="E175" s="473" t="s">
        <v>2</v>
      </c>
      <c r="F175" s="475">
        <v>36.020000000000003</v>
      </c>
      <c r="G175" s="465">
        <v>242885</v>
      </c>
      <c r="H175" s="455" t="s">
        <v>91</v>
      </c>
      <c r="I175" s="455" t="s">
        <v>90</v>
      </c>
      <c r="J175" s="454">
        <v>1.65</v>
      </c>
      <c r="K175" s="466">
        <v>2.9333333333333336</v>
      </c>
      <c r="L175" s="467">
        <v>2.7666666666666671</v>
      </c>
      <c r="M175" s="476">
        <v>1.2</v>
      </c>
      <c r="N175" s="477">
        <v>9309.0909090909099</v>
      </c>
      <c r="O175" s="470">
        <v>15.820461497457785</v>
      </c>
      <c r="P175" s="478">
        <v>11.170909090909092</v>
      </c>
      <c r="Q175" s="472">
        <v>14.227096057745696</v>
      </c>
    </row>
    <row r="176" spans="1:17" s="459" customFormat="1" ht="18.75" customHeight="1">
      <c r="A176" s="473">
        <v>3</v>
      </c>
      <c r="B176" s="473" t="s">
        <v>27</v>
      </c>
      <c r="C176" s="474">
        <v>804621</v>
      </c>
      <c r="D176" s="473" t="s">
        <v>1</v>
      </c>
      <c r="E176" s="462" t="s">
        <v>88</v>
      </c>
      <c r="F176" s="475">
        <v>5.12</v>
      </c>
      <c r="G176" s="465">
        <v>242944</v>
      </c>
      <c r="H176" s="455" t="s">
        <v>91</v>
      </c>
      <c r="I176" s="455" t="s">
        <v>90</v>
      </c>
      <c r="J176" s="454">
        <v>1.85</v>
      </c>
      <c r="K176" s="466">
        <v>2.9000000000000004</v>
      </c>
      <c r="L176" s="467">
        <v>2.8333333333333335</v>
      </c>
      <c r="M176" s="476">
        <v>1.1000000000000001</v>
      </c>
      <c r="N176" s="477">
        <v>7899.0990990990986</v>
      </c>
      <c r="O176" s="470">
        <v>14.471879585385388</v>
      </c>
      <c r="P176" s="478">
        <v>8.6890090090090091</v>
      </c>
      <c r="Q176" s="472">
        <v>13.333984375000002</v>
      </c>
    </row>
    <row r="177" spans="1:17" s="459" customFormat="1" ht="18.75" customHeight="1">
      <c r="A177" s="473">
        <v>3</v>
      </c>
      <c r="B177" s="473" t="s">
        <v>27</v>
      </c>
      <c r="C177" s="474">
        <v>804628</v>
      </c>
      <c r="D177" s="473" t="s">
        <v>1</v>
      </c>
      <c r="E177" s="473" t="s">
        <v>88</v>
      </c>
      <c r="F177" s="475">
        <v>17.03</v>
      </c>
      <c r="G177" s="465">
        <v>242917</v>
      </c>
      <c r="H177" s="455" t="s">
        <v>99</v>
      </c>
      <c r="I177" s="455" t="s">
        <v>90</v>
      </c>
      <c r="J177" s="454">
        <v>1.85</v>
      </c>
      <c r="K177" s="466">
        <v>2.2000000000000002</v>
      </c>
      <c r="L177" s="467">
        <v>2.7999999999999994</v>
      </c>
      <c r="M177" s="476">
        <v>1.3</v>
      </c>
      <c r="N177" s="477">
        <v>8936.936936936936</v>
      </c>
      <c r="O177" s="470">
        <v>12.130577447207203</v>
      </c>
      <c r="P177" s="478">
        <v>11.618018018018018</v>
      </c>
      <c r="Q177" s="472">
        <v>12.802113916617731</v>
      </c>
    </row>
    <row r="178" spans="1:17" s="459" customFormat="1" ht="18.75" customHeight="1">
      <c r="A178" s="473">
        <v>3</v>
      </c>
      <c r="B178" s="473" t="s">
        <v>27</v>
      </c>
      <c r="C178" s="474">
        <v>804630</v>
      </c>
      <c r="D178" s="473" t="s">
        <v>1</v>
      </c>
      <c r="E178" s="462" t="s">
        <v>88</v>
      </c>
      <c r="F178" s="475">
        <v>13.66</v>
      </c>
      <c r="G178" s="465">
        <v>242961</v>
      </c>
      <c r="H178" s="455" t="s">
        <v>91</v>
      </c>
      <c r="I178" s="455" t="s">
        <v>90</v>
      </c>
      <c r="J178" s="454">
        <v>1.85</v>
      </c>
      <c r="K178" s="466">
        <v>2.1333333333333333</v>
      </c>
      <c r="L178" s="467">
        <v>2.7999999999999994</v>
      </c>
      <c r="M178" s="476">
        <v>1.3</v>
      </c>
      <c r="N178" s="477">
        <v>9974.7747747747744</v>
      </c>
      <c r="O178" s="470">
        <v>13.129008161825819</v>
      </c>
      <c r="P178" s="478">
        <v>12.967207207207208</v>
      </c>
      <c r="Q178" s="472">
        <v>11.674231332357246</v>
      </c>
    </row>
    <row r="179" spans="1:17" s="459" customFormat="1" ht="18.75" customHeight="1">
      <c r="A179" s="473">
        <v>3</v>
      </c>
      <c r="B179" s="473" t="s">
        <v>27</v>
      </c>
      <c r="C179" s="474">
        <v>804631</v>
      </c>
      <c r="D179" s="473" t="s">
        <v>1</v>
      </c>
      <c r="E179" s="462" t="s">
        <v>88</v>
      </c>
      <c r="F179" s="475">
        <v>13.84</v>
      </c>
      <c r="G179" s="465">
        <v>242962</v>
      </c>
      <c r="H179" s="455" t="s">
        <v>91</v>
      </c>
      <c r="I179" s="455" t="s">
        <v>90</v>
      </c>
      <c r="J179" s="454">
        <v>1.85</v>
      </c>
      <c r="K179" s="466">
        <v>2.2999999999999998</v>
      </c>
      <c r="L179" s="467">
        <v>2.7333333333333329</v>
      </c>
      <c r="M179" s="476">
        <v>1.4</v>
      </c>
      <c r="N179" s="477">
        <v>11329.729729729728</v>
      </c>
      <c r="O179" s="470">
        <v>15.320982598005997</v>
      </c>
      <c r="P179" s="478">
        <v>15.861621621621618</v>
      </c>
      <c r="Q179" s="472">
        <v>12.112716763005782</v>
      </c>
    </row>
    <row r="180" spans="1:17" s="459" customFormat="1" ht="18.75" customHeight="1">
      <c r="A180" s="473">
        <v>3</v>
      </c>
      <c r="B180" s="473" t="s">
        <v>27</v>
      </c>
      <c r="C180" s="474">
        <v>804632</v>
      </c>
      <c r="D180" s="473" t="s">
        <v>1</v>
      </c>
      <c r="E180" s="473" t="s">
        <v>88</v>
      </c>
      <c r="F180" s="475">
        <v>7.96</v>
      </c>
      <c r="G180" s="465">
        <v>242963</v>
      </c>
      <c r="H180" s="455" t="s">
        <v>91</v>
      </c>
      <c r="I180" s="455" t="s">
        <v>90</v>
      </c>
      <c r="J180" s="454">
        <v>1.85</v>
      </c>
      <c r="K180" s="466">
        <v>2.4</v>
      </c>
      <c r="L180" s="467">
        <v>2.6666666666666665</v>
      </c>
      <c r="M180" s="476">
        <v>1.3</v>
      </c>
      <c r="N180" s="477">
        <v>8446.8468468468473</v>
      </c>
      <c r="O180" s="470">
        <v>11.344813587987986</v>
      </c>
      <c r="P180" s="478">
        <v>10.980900900900902</v>
      </c>
      <c r="Q180" s="472">
        <v>12.913316582914572</v>
      </c>
    </row>
    <row r="181" spans="1:17" s="459" customFormat="1" ht="18.75" customHeight="1">
      <c r="A181" s="473">
        <v>3</v>
      </c>
      <c r="B181" s="473" t="s">
        <v>27</v>
      </c>
      <c r="C181" s="474">
        <v>804633</v>
      </c>
      <c r="D181" s="473" t="s">
        <v>1</v>
      </c>
      <c r="E181" s="462" t="s">
        <v>88</v>
      </c>
      <c r="F181" s="475">
        <v>10.74</v>
      </c>
      <c r="G181" s="465">
        <v>242918</v>
      </c>
      <c r="H181" s="455" t="s">
        <v>109</v>
      </c>
      <c r="I181" s="455" t="s">
        <v>90</v>
      </c>
      <c r="J181" s="454">
        <v>1.85</v>
      </c>
      <c r="K181" s="466">
        <v>2.6333333333333333</v>
      </c>
      <c r="L181" s="467">
        <v>2.7999999999999994</v>
      </c>
      <c r="M181" s="476">
        <v>1.5</v>
      </c>
      <c r="N181" s="477">
        <v>8302.7027027027016</v>
      </c>
      <c r="O181" s="470">
        <v>13.489486709621611</v>
      </c>
      <c r="P181" s="478">
        <v>12.454054054054053</v>
      </c>
      <c r="Q181" s="472">
        <v>16.843575418994412</v>
      </c>
    </row>
    <row r="182" spans="1:17" s="459" customFormat="1" ht="18.75" customHeight="1">
      <c r="A182" s="473">
        <v>3</v>
      </c>
      <c r="B182" s="473" t="s">
        <v>27</v>
      </c>
      <c r="C182" s="474">
        <v>804635</v>
      </c>
      <c r="D182" s="473" t="s">
        <v>1</v>
      </c>
      <c r="E182" s="462" t="s">
        <v>88</v>
      </c>
      <c r="F182" s="475">
        <v>8</v>
      </c>
      <c r="G182" s="465">
        <v>242918</v>
      </c>
      <c r="H182" s="455" t="s">
        <v>91</v>
      </c>
      <c r="I182" s="455" t="s">
        <v>90</v>
      </c>
      <c r="J182" s="454">
        <v>1.85</v>
      </c>
      <c r="K182" s="466">
        <v>2.6999999999999997</v>
      </c>
      <c r="L182" s="467">
        <v>2.7999999999999994</v>
      </c>
      <c r="M182" s="476">
        <v>1.4</v>
      </c>
      <c r="N182" s="477">
        <v>8619.8198198198188</v>
      </c>
      <c r="O182" s="470">
        <v>14.359259784648639</v>
      </c>
      <c r="P182" s="478">
        <v>12.067747747747745</v>
      </c>
      <c r="Q182" s="472">
        <v>15.5075</v>
      </c>
    </row>
    <row r="183" spans="1:17" s="459" customFormat="1" ht="18.75" customHeight="1">
      <c r="A183" s="473">
        <v>3</v>
      </c>
      <c r="B183" s="473" t="s">
        <v>27</v>
      </c>
      <c r="C183" s="474">
        <v>804636</v>
      </c>
      <c r="D183" s="473" t="s">
        <v>1</v>
      </c>
      <c r="E183" s="462" t="s">
        <v>88</v>
      </c>
      <c r="F183" s="475">
        <v>17.170000000000002</v>
      </c>
      <c r="G183" s="465">
        <v>242950</v>
      </c>
      <c r="H183" s="455" t="s">
        <v>91</v>
      </c>
      <c r="I183" s="455" t="s">
        <v>90</v>
      </c>
      <c r="J183" s="454">
        <v>1.85</v>
      </c>
      <c r="K183" s="466">
        <v>2.5</v>
      </c>
      <c r="L183" s="467">
        <v>2.7333333333333329</v>
      </c>
      <c r="M183" s="476">
        <v>1.2</v>
      </c>
      <c r="N183" s="477">
        <v>8418.0180180180178</v>
      </c>
      <c r="O183" s="470">
        <v>12.373401146746744</v>
      </c>
      <c r="P183" s="478">
        <v>10.101621621621621</v>
      </c>
      <c r="Q183" s="472">
        <v>11.239953407105416</v>
      </c>
    </row>
    <row r="184" spans="1:17" s="459" customFormat="1" ht="18.75" customHeight="1">
      <c r="A184" s="473">
        <v>3</v>
      </c>
      <c r="B184" s="473" t="s">
        <v>27</v>
      </c>
      <c r="C184" s="474">
        <v>804637</v>
      </c>
      <c r="D184" s="473" t="s">
        <v>1</v>
      </c>
      <c r="E184" s="462" t="s">
        <v>88</v>
      </c>
      <c r="F184" s="475">
        <v>11.42</v>
      </c>
      <c r="G184" s="465">
        <v>242950</v>
      </c>
      <c r="H184" s="455" t="s">
        <v>91</v>
      </c>
      <c r="I184" s="455" t="s">
        <v>90</v>
      </c>
      <c r="J184" s="454">
        <v>1.85</v>
      </c>
      <c r="K184" s="466">
        <v>2.6999999999999997</v>
      </c>
      <c r="L184" s="467">
        <v>2.7333333333333329</v>
      </c>
      <c r="M184" s="476">
        <v>1.1000000000000001</v>
      </c>
      <c r="N184" s="477">
        <v>9772.9729729729734</v>
      </c>
      <c r="O184" s="470">
        <v>15.514211054270266</v>
      </c>
      <c r="P184" s="478">
        <v>10.750270270270272</v>
      </c>
      <c r="Q184" s="472">
        <v>7.7994746059544653</v>
      </c>
    </row>
    <row r="185" spans="1:17" s="459" customFormat="1" ht="18.75" customHeight="1">
      <c r="A185" s="473">
        <v>3</v>
      </c>
      <c r="B185" s="473" t="s">
        <v>27</v>
      </c>
      <c r="C185" s="474">
        <v>804638</v>
      </c>
      <c r="D185" s="473" t="s">
        <v>1</v>
      </c>
      <c r="E185" s="462" t="s">
        <v>88</v>
      </c>
      <c r="F185" s="475">
        <v>17.649999999999999</v>
      </c>
      <c r="G185" s="465">
        <v>242903</v>
      </c>
      <c r="H185" s="455" t="s">
        <v>99</v>
      </c>
      <c r="I185" s="455" t="s">
        <v>90</v>
      </c>
      <c r="J185" s="454">
        <v>1.85</v>
      </c>
      <c r="K185" s="466">
        <v>1.9333333333333336</v>
      </c>
      <c r="L185" s="467">
        <v>2.7999999999999994</v>
      </c>
      <c r="M185" s="476">
        <v>1.3</v>
      </c>
      <c r="N185" s="477">
        <v>8735.135135135135</v>
      </c>
      <c r="O185" s="470">
        <v>10.419490129873868</v>
      </c>
      <c r="P185" s="478">
        <v>11.355675675675677</v>
      </c>
      <c r="Q185" s="472">
        <v>13.022662889518413</v>
      </c>
    </row>
    <row r="186" spans="1:17" s="459" customFormat="1" ht="18.75" customHeight="1">
      <c r="A186" s="473">
        <v>3</v>
      </c>
      <c r="B186" s="473" t="s">
        <v>27</v>
      </c>
      <c r="C186" s="474">
        <v>804639</v>
      </c>
      <c r="D186" s="473" t="s">
        <v>95</v>
      </c>
      <c r="E186" s="473" t="s">
        <v>2</v>
      </c>
      <c r="F186" s="475">
        <v>29.51</v>
      </c>
      <c r="G186" s="465">
        <v>242869</v>
      </c>
      <c r="H186" s="455" t="s">
        <v>91</v>
      </c>
      <c r="I186" s="455" t="s">
        <v>90</v>
      </c>
      <c r="J186" s="454">
        <v>1.65</v>
      </c>
      <c r="K186" s="466">
        <v>2.4</v>
      </c>
      <c r="L186" s="467">
        <v>2.7000000000000006</v>
      </c>
      <c r="M186" s="476">
        <v>1.4</v>
      </c>
      <c r="N186" s="477">
        <v>11280.808080808079</v>
      </c>
      <c r="O186" s="470">
        <v>14.938801775476371</v>
      </c>
      <c r="P186" s="478">
        <v>15.79313131313131</v>
      </c>
      <c r="Q186" s="472">
        <v>15.236868858014232</v>
      </c>
    </row>
    <row r="187" spans="1:17" s="459" customFormat="1" ht="18.75" customHeight="1">
      <c r="A187" s="473">
        <v>3</v>
      </c>
      <c r="B187" s="473" t="s">
        <v>27</v>
      </c>
      <c r="C187" s="474">
        <v>804642</v>
      </c>
      <c r="D187" s="473" t="s">
        <v>95</v>
      </c>
      <c r="E187" s="462" t="s">
        <v>2</v>
      </c>
      <c r="F187" s="475">
        <v>13.97</v>
      </c>
      <c r="G187" s="465">
        <v>242870</v>
      </c>
      <c r="H187" s="455" t="s">
        <v>91</v>
      </c>
      <c r="I187" s="455" t="s">
        <v>90</v>
      </c>
      <c r="J187" s="454">
        <v>1.65</v>
      </c>
      <c r="K187" s="466">
        <v>2.4666666666666663</v>
      </c>
      <c r="L187" s="467">
        <v>2.7666666666666671</v>
      </c>
      <c r="M187" s="476">
        <v>1.2</v>
      </c>
      <c r="N187" s="477">
        <v>9923.2323232323233</v>
      </c>
      <c r="O187" s="470">
        <v>14.181235965090192</v>
      </c>
      <c r="P187" s="478">
        <v>11.907878787878788</v>
      </c>
      <c r="Q187" s="472">
        <v>17.042233357193989</v>
      </c>
    </row>
    <row r="188" spans="1:17" s="459" customFormat="1" ht="18.75" customHeight="1">
      <c r="A188" s="473">
        <v>3</v>
      </c>
      <c r="B188" s="473" t="s">
        <v>27</v>
      </c>
      <c r="C188" s="474">
        <v>804643</v>
      </c>
      <c r="D188" s="473" t="s">
        <v>95</v>
      </c>
      <c r="E188" s="473" t="s">
        <v>2</v>
      </c>
      <c r="F188" s="475">
        <v>12.92</v>
      </c>
      <c r="G188" s="465">
        <v>242871</v>
      </c>
      <c r="H188" s="455" t="s">
        <v>91</v>
      </c>
      <c r="I188" s="455" t="s">
        <v>90</v>
      </c>
      <c r="J188" s="454">
        <v>1.65</v>
      </c>
      <c r="K188" s="466">
        <v>2.1</v>
      </c>
      <c r="L188" s="467">
        <v>2.6666666666666665</v>
      </c>
      <c r="M188" s="476">
        <v>1.2</v>
      </c>
      <c r="N188" s="477">
        <v>14319.191919191921</v>
      </c>
      <c r="O188" s="470">
        <v>16.184975753050509</v>
      </c>
      <c r="P188" s="478">
        <v>17.183030303030304</v>
      </c>
      <c r="Q188" s="472">
        <v>15.93343653250774</v>
      </c>
    </row>
    <row r="189" spans="1:17" s="459" customFormat="1" ht="18.75" customHeight="1">
      <c r="A189" s="473">
        <v>3</v>
      </c>
      <c r="B189" s="473" t="s">
        <v>27</v>
      </c>
      <c r="C189" s="474">
        <v>804644</v>
      </c>
      <c r="D189" s="473" t="s">
        <v>95</v>
      </c>
      <c r="E189" s="473" t="s">
        <v>2</v>
      </c>
      <c r="F189" s="475">
        <v>6.54</v>
      </c>
      <c r="G189" s="465">
        <v>242871</v>
      </c>
      <c r="H189" s="455" t="s">
        <v>91</v>
      </c>
      <c r="I189" s="455" t="s">
        <v>90</v>
      </c>
      <c r="J189" s="454">
        <v>1.65</v>
      </c>
      <c r="K189" s="466">
        <v>2.0666666666666664</v>
      </c>
      <c r="L189" s="467">
        <v>2.7333333333333329</v>
      </c>
      <c r="M189" s="476">
        <v>1.1000000000000001</v>
      </c>
      <c r="N189" s="477">
        <v>9470.7070707070707</v>
      </c>
      <c r="O189" s="470">
        <v>11.068144439960847</v>
      </c>
      <c r="P189" s="478">
        <v>10.417777777777779</v>
      </c>
      <c r="Q189" s="472">
        <v>15.954128440366972</v>
      </c>
    </row>
    <row r="190" spans="1:17" s="459" customFormat="1" ht="18.75" customHeight="1">
      <c r="A190" s="473">
        <v>3</v>
      </c>
      <c r="B190" s="473" t="s">
        <v>27</v>
      </c>
      <c r="C190" s="474">
        <v>804645</v>
      </c>
      <c r="D190" s="473" t="s">
        <v>1</v>
      </c>
      <c r="E190" s="462" t="s">
        <v>88</v>
      </c>
      <c r="F190" s="475">
        <v>9.07</v>
      </c>
      <c r="G190" s="465">
        <v>242911</v>
      </c>
      <c r="H190" s="455" t="s">
        <v>109</v>
      </c>
      <c r="I190" s="455" t="s">
        <v>90</v>
      </c>
      <c r="J190" s="454">
        <v>1.85</v>
      </c>
      <c r="K190" s="466">
        <v>2.4666666666666663</v>
      </c>
      <c r="L190" s="467">
        <v>2.7999999999999994</v>
      </c>
      <c r="M190" s="476">
        <v>1.3</v>
      </c>
      <c r="N190" s="477">
        <v>8936.936936936936</v>
      </c>
      <c r="O190" s="470">
        <v>13.6009504711111</v>
      </c>
      <c r="P190" s="478">
        <v>11.618018018018018</v>
      </c>
      <c r="Q190" s="472">
        <v>19.529217199558989</v>
      </c>
    </row>
    <row r="191" spans="1:17" s="459" customFormat="1" ht="18.75" customHeight="1">
      <c r="A191" s="473">
        <v>3</v>
      </c>
      <c r="B191" s="473" t="s">
        <v>27</v>
      </c>
      <c r="C191" s="474">
        <v>804646</v>
      </c>
      <c r="D191" s="473" t="s">
        <v>1</v>
      </c>
      <c r="E191" s="473" t="s">
        <v>88</v>
      </c>
      <c r="F191" s="475">
        <v>6.54</v>
      </c>
      <c r="G191" s="465">
        <v>242907</v>
      </c>
      <c r="H191" s="455" t="s">
        <v>123</v>
      </c>
      <c r="I191" s="455" t="s">
        <v>90</v>
      </c>
      <c r="J191" s="454">
        <v>1.85</v>
      </c>
      <c r="K191" s="466">
        <v>2.3666666666666667</v>
      </c>
      <c r="L191" s="467">
        <v>2.6</v>
      </c>
      <c r="M191" s="476">
        <v>1.1000000000000001</v>
      </c>
      <c r="N191" s="477">
        <v>13174.774774774773</v>
      </c>
      <c r="O191" s="470">
        <v>16.587503502750746</v>
      </c>
      <c r="P191" s="478">
        <v>14.49225225225225</v>
      </c>
      <c r="Q191" s="472">
        <v>11.119266055045872</v>
      </c>
    </row>
    <row r="192" spans="1:17" s="459" customFormat="1" ht="18.75" customHeight="1">
      <c r="A192" s="473">
        <v>3</v>
      </c>
      <c r="B192" s="473" t="s">
        <v>27</v>
      </c>
      <c r="C192" s="474">
        <v>804647</v>
      </c>
      <c r="D192" s="473" t="s">
        <v>95</v>
      </c>
      <c r="E192" s="462" t="s">
        <v>2</v>
      </c>
      <c r="F192" s="475">
        <v>9.01</v>
      </c>
      <c r="G192" s="465">
        <v>242872</v>
      </c>
      <c r="H192" s="455" t="s">
        <v>91</v>
      </c>
      <c r="I192" s="455" t="s">
        <v>90</v>
      </c>
      <c r="J192" s="454">
        <v>1.65</v>
      </c>
      <c r="K192" s="466">
        <v>2.2666666666666662</v>
      </c>
      <c r="L192" s="467">
        <v>2.7000000000000006</v>
      </c>
      <c r="M192" s="476">
        <v>1.2</v>
      </c>
      <c r="N192" s="477">
        <v>10925.252525252525</v>
      </c>
      <c r="O192" s="470">
        <v>13.664176218065458</v>
      </c>
      <c r="P192" s="478">
        <v>13.110303030303029</v>
      </c>
      <c r="Q192" s="472">
        <v>15.570477247502778</v>
      </c>
    </row>
    <row r="193" spans="1:17" s="459" customFormat="1" ht="18.75" customHeight="1">
      <c r="A193" s="473">
        <v>3</v>
      </c>
      <c r="B193" s="473" t="s">
        <v>27</v>
      </c>
      <c r="C193" s="474">
        <v>804648</v>
      </c>
      <c r="D193" s="473" t="s">
        <v>1</v>
      </c>
      <c r="E193" s="462" t="s">
        <v>88</v>
      </c>
      <c r="F193" s="475">
        <v>13.02</v>
      </c>
      <c r="G193" s="465">
        <v>242905</v>
      </c>
      <c r="H193" s="455" t="s">
        <v>99</v>
      </c>
      <c r="I193" s="455" t="s">
        <v>90</v>
      </c>
      <c r="J193" s="454">
        <v>1.85</v>
      </c>
      <c r="K193" s="466">
        <v>2.2666666666666662</v>
      </c>
      <c r="L193" s="467">
        <v>2.7666666666666671</v>
      </c>
      <c r="M193" s="476">
        <v>1.4</v>
      </c>
      <c r="N193" s="477">
        <v>9513.5135135135133</v>
      </c>
      <c r="O193" s="470">
        <v>12.989615944104104</v>
      </c>
      <c r="P193" s="478">
        <v>13.318918918918918</v>
      </c>
      <c r="Q193" s="472">
        <v>16.093701996927802</v>
      </c>
    </row>
    <row r="194" spans="1:17" s="459" customFormat="1" ht="18.75" customHeight="1">
      <c r="A194" s="473">
        <v>3</v>
      </c>
      <c r="B194" s="473" t="s">
        <v>27</v>
      </c>
      <c r="C194" s="474">
        <v>804649</v>
      </c>
      <c r="D194" s="473" t="s">
        <v>1</v>
      </c>
      <c r="E194" s="462" t="s">
        <v>88</v>
      </c>
      <c r="F194" s="475">
        <v>7.92</v>
      </c>
      <c r="G194" s="465">
        <v>242907</v>
      </c>
      <c r="H194" s="455" t="s">
        <v>123</v>
      </c>
      <c r="I194" s="455" t="s">
        <v>90</v>
      </c>
      <c r="J194" s="454">
        <v>1.85</v>
      </c>
      <c r="K194" s="466">
        <v>2.6</v>
      </c>
      <c r="L194" s="467">
        <v>2.7333333333333329</v>
      </c>
      <c r="M194" s="476">
        <v>1.2</v>
      </c>
      <c r="N194" s="477">
        <v>12165.765765765767</v>
      </c>
      <c r="O194" s="470">
        <v>18.597391422206204</v>
      </c>
      <c r="P194" s="478">
        <v>14.598918918918921</v>
      </c>
      <c r="Q194" s="472">
        <v>11.999559917409663</v>
      </c>
    </row>
    <row r="195" spans="1:17" s="459" customFormat="1" ht="18.75" customHeight="1">
      <c r="A195" s="473">
        <v>3</v>
      </c>
      <c r="B195" s="473" t="s">
        <v>27</v>
      </c>
      <c r="C195" s="474">
        <v>804650</v>
      </c>
      <c r="D195" s="473" t="s">
        <v>95</v>
      </c>
      <c r="E195" s="462" t="s">
        <v>2</v>
      </c>
      <c r="F195" s="475">
        <v>14</v>
      </c>
      <c r="G195" s="465">
        <v>242873</v>
      </c>
      <c r="H195" s="455" t="s">
        <v>91</v>
      </c>
      <c r="I195" s="455" t="s">
        <v>90</v>
      </c>
      <c r="J195" s="454">
        <v>1.65</v>
      </c>
      <c r="K195" s="466">
        <v>2.9</v>
      </c>
      <c r="L195" s="467">
        <v>2.7999999999999994</v>
      </c>
      <c r="M195" s="476">
        <v>1.2</v>
      </c>
      <c r="N195" s="477">
        <v>14642.424242424242</v>
      </c>
      <c r="O195" s="470">
        <v>25.197869953861805</v>
      </c>
      <c r="P195" s="478">
        <v>17.570909090909087</v>
      </c>
      <c r="Q195" s="472">
        <v>13.977142857142857</v>
      </c>
    </row>
    <row r="196" spans="1:17" s="459" customFormat="1" ht="18.75" customHeight="1">
      <c r="A196" s="473">
        <v>3</v>
      </c>
      <c r="B196" s="473" t="s">
        <v>27</v>
      </c>
      <c r="C196" s="474">
        <v>804651</v>
      </c>
      <c r="D196" s="473" t="s">
        <v>1</v>
      </c>
      <c r="E196" s="462" t="s">
        <v>88</v>
      </c>
      <c r="F196" s="475">
        <v>18.22</v>
      </c>
      <c r="G196" s="465">
        <v>242905</v>
      </c>
      <c r="H196" s="455" t="s">
        <v>99</v>
      </c>
      <c r="I196" s="455" t="s">
        <v>90</v>
      </c>
      <c r="J196" s="454">
        <v>1.85</v>
      </c>
      <c r="K196" s="466">
        <v>2.2000000000000002</v>
      </c>
      <c r="L196" s="467">
        <v>2.7999999999999994</v>
      </c>
      <c r="M196" s="476">
        <v>1.3</v>
      </c>
      <c r="N196" s="477">
        <v>7293.6936936936936</v>
      </c>
      <c r="O196" s="470">
        <v>9.9001164327207167</v>
      </c>
      <c r="P196" s="478">
        <v>9.4818018018018027</v>
      </c>
      <c r="Q196" s="472">
        <v>15.189352360043909</v>
      </c>
    </row>
    <row r="197" spans="1:17" s="459" customFormat="1" ht="18.75" customHeight="1">
      <c r="A197" s="473">
        <v>3</v>
      </c>
      <c r="B197" s="473" t="s">
        <v>27</v>
      </c>
      <c r="C197" s="474">
        <v>804662</v>
      </c>
      <c r="D197" s="473" t="s">
        <v>93</v>
      </c>
      <c r="E197" s="462" t="s">
        <v>2</v>
      </c>
      <c r="F197" s="475">
        <v>36</v>
      </c>
      <c r="G197" s="465">
        <v>242878</v>
      </c>
      <c r="H197" s="455" t="s">
        <v>91</v>
      </c>
      <c r="I197" s="455" t="s">
        <v>90</v>
      </c>
      <c r="J197" s="454">
        <v>1.85</v>
      </c>
      <c r="K197" s="466">
        <v>2.2666666666666666</v>
      </c>
      <c r="L197" s="467">
        <v>2.7999999999999994</v>
      </c>
      <c r="M197" s="476">
        <v>1.2</v>
      </c>
      <c r="N197" s="477">
        <v>10695.495495495496</v>
      </c>
      <c r="O197" s="470">
        <v>14.386044975417647</v>
      </c>
      <c r="P197" s="478">
        <v>12.834594594594595</v>
      </c>
      <c r="Q197" s="472">
        <v>15.448333333333336</v>
      </c>
    </row>
    <row r="198" spans="1:17" s="459" customFormat="1" ht="18.75" customHeight="1">
      <c r="A198" s="473">
        <v>3</v>
      </c>
      <c r="B198" s="473" t="s">
        <v>27</v>
      </c>
      <c r="C198" s="474">
        <v>804663</v>
      </c>
      <c r="D198" s="473" t="s">
        <v>95</v>
      </c>
      <c r="E198" s="462" t="s">
        <v>2</v>
      </c>
      <c r="F198" s="475">
        <v>21.65</v>
      </c>
      <c r="G198" s="465">
        <v>242880</v>
      </c>
      <c r="H198" s="455" t="s">
        <v>91</v>
      </c>
      <c r="I198" s="455" t="s">
        <v>90</v>
      </c>
      <c r="J198" s="454">
        <v>1.85</v>
      </c>
      <c r="K198" s="466">
        <v>2.4666666666666668</v>
      </c>
      <c r="L198" s="467">
        <v>2.7333333333333329</v>
      </c>
      <c r="M198" s="476">
        <v>1.1000000000000001</v>
      </c>
      <c r="N198" s="477">
        <v>10695.495495495494</v>
      </c>
      <c r="O198" s="470">
        <v>14.918781501534811</v>
      </c>
      <c r="P198" s="478">
        <v>11.765045045045044</v>
      </c>
      <c r="Q198" s="472">
        <v>9.1427251732101613</v>
      </c>
    </row>
    <row r="199" spans="1:17" s="459" customFormat="1" ht="18.75" customHeight="1">
      <c r="A199" s="473">
        <v>3</v>
      </c>
      <c r="B199" s="473" t="s">
        <v>27</v>
      </c>
      <c r="C199" s="474">
        <v>804664</v>
      </c>
      <c r="D199" s="473" t="s">
        <v>95</v>
      </c>
      <c r="E199" s="462" t="s">
        <v>2</v>
      </c>
      <c r="F199" s="475">
        <v>50.79</v>
      </c>
      <c r="G199" s="465">
        <v>242883</v>
      </c>
      <c r="H199" s="455" t="s">
        <v>91</v>
      </c>
      <c r="I199" s="455" t="s">
        <v>90</v>
      </c>
      <c r="J199" s="454">
        <v>1.65</v>
      </c>
      <c r="K199" s="466">
        <v>2.5666666666666669</v>
      </c>
      <c r="L199" s="467">
        <v>2.7333333333333329</v>
      </c>
      <c r="M199" s="476">
        <v>0.8</v>
      </c>
      <c r="N199" s="477">
        <v>13090.90909090909</v>
      </c>
      <c r="O199" s="470">
        <v>19.000334931199998</v>
      </c>
      <c r="P199" s="478">
        <v>10.472727272727273</v>
      </c>
      <c r="Q199" s="472">
        <v>12.575900767867688</v>
      </c>
    </row>
    <row r="200" spans="1:17" s="459" customFormat="1" ht="18.75" customHeight="1">
      <c r="A200" s="473">
        <v>2</v>
      </c>
      <c r="B200" s="473" t="s">
        <v>25</v>
      </c>
      <c r="C200" s="474">
        <v>1201</v>
      </c>
      <c r="D200" s="473" t="s">
        <v>93</v>
      </c>
      <c r="E200" s="462" t="s">
        <v>2</v>
      </c>
      <c r="F200" s="475">
        <v>33.520000000000003</v>
      </c>
      <c r="G200" s="465">
        <v>242871</v>
      </c>
      <c r="H200" s="455" t="s">
        <v>91</v>
      </c>
      <c r="I200" s="455" t="s">
        <v>90</v>
      </c>
      <c r="J200" s="454">
        <v>1.85</v>
      </c>
      <c r="K200" s="466">
        <v>2.3233333333333337</v>
      </c>
      <c r="L200" s="467">
        <v>3.0866666666666664</v>
      </c>
      <c r="M200" s="476">
        <v>1.6066666666666667</v>
      </c>
      <c r="N200" s="477">
        <v>7841.4414414414423</v>
      </c>
      <c r="O200" s="470">
        <v>13.137831114709343</v>
      </c>
      <c r="P200" s="478">
        <v>12.598582582582585</v>
      </c>
      <c r="Q200" s="472">
        <v>11.874105011933175</v>
      </c>
    </row>
    <row r="201" spans="1:17" s="459" customFormat="1" ht="18.75" customHeight="1">
      <c r="A201" s="473">
        <v>2</v>
      </c>
      <c r="B201" s="473" t="s">
        <v>25</v>
      </c>
      <c r="C201" s="474">
        <v>1202</v>
      </c>
      <c r="D201" s="473" t="s">
        <v>93</v>
      </c>
      <c r="E201" s="462" t="s">
        <v>2</v>
      </c>
      <c r="F201" s="475">
        <v>20.95</v>
      </c>
      <c r="G201" s="465">
        <v>242898</v>
      </c>
      <c r="H201" s="455" t="s">
        <v>91</v>
      </c>
      <c r="I201" s="455" t="s">
        <v>90</v>
      </c>
      <c r="J201" s="454">
        <v>1.85</v>
      </c>
      <c r="K201" s="466">
        <v>2.313333333333333</v>
      </c>
      <c r="L201" s="467">
        <v>3</v>
      </c>
      <c r="M201" s="476">
        <v>1.5166666666666666</v>
      </c>
      <c r="N201" s="477">
        <v>9282.8828828828828</v>
      </c>
      <c r="O201" s="470">
        <v>14.628519679654053</v>
      </c>
      <c r="P201" s="478">
        <v>14.079039039039039</v>
      </c>
      <c r="Q201" s="472">
        <v>11.101193317422437</v>
      </c>
    </row>
    <row r="202" spans="1:17" s="459" customFormat="1" ht="18.75" customHeight="1">
      <c r="A202" s="473">
        <v>2</v>
      </c>
      <c r="B202" s="473" t="s">
        <v>25</v>
      </c>
      <c r="C202" s="474">
        <v>1205</v>
      </c>
      <c r="D202" s="473" t="s">
        <v>1</v>
      </c>
      <c r="E202" s="462" t="s">
        <v>88</v>
      </c>
      <c r="F202" s="475">
        <v>5.75</v>
      </c>
      <c r="G202" s="465">
        <v>242954</v>
      </c>
      <c r="H202" s="455" t="s">
        <v>91</v>
      </c>
      <c r="I202" s="455" t="s">
        <v>90</v>
      </c>
      <c r="J202" s="454">
        <v>1.85</v>
      </c>
      <c r="K202" s="466">
        <v>1.7700000000000002</v>
      </c>
      <c r="L202" s="467">
        <v>3.09</v>
      </c>
      <c r="M202" s="476">
        <v>1.3133333333333332</v>
      </c>
      <c r="N202" s="477">
        <v>9657.6576576576572</v>
      </c>
      <c r="O202" s="470">
        <v>12.84446648329784</v>
      </c>
      <c r="P202" s="478">
        <v>12.683723723723721</v>
      </c>
      <c r="Q202" s="472">
        <v>20.387826086956522</v>
      </c>
    </row>
    <row r="203" spans="1:17" s="459" customFormat="1" ht="18.75" customHeight="1">
      <c r="A203" s="473">
        <v>2</v>
      </c>
      <c r="B203" s="473" t="s">
        <v>25</v>
      </c>
      <c r="C203" s="474" t="s">
        <v>124</v>
      </c>
      <c r="D203" s="473" t="s">
        <v>93</v>
      </c>
      <c r="E203" s="462" t="s">
        <v>2</v>
      </c>
      <c r="F203" s="475">
        <v>18.59</v>
      </c>
      <c r="G203" s="465">
        <v>242962</v>
      </c>
      <c r="H203" s="455" t="s">
        <v>91</v>
      </c>
      <c r="I203" s="455" t="s">
        <v>90</v>
      </c>
      <c r="J203" s="454">
        <v>1.65</v>
      </c>
      <c r="K203" s="466">
        <v>2.35</v>
      </c>
      <c r="L203" s="467">
        <v>3.0033333333333334</v>
      </c>
      <c r="M203" s="476">
        <v>1.6733333333333331</v>
      </c>
      <c r="N203" s="477">
        <v>9664.6464646464647</v>
      </c>
      <c r="O203" s="470">
        <v>15.505925418195002</v>
      </c>
      <c r="P203" s="478">
        <v>16.17217508417508</v>
      </c>
      <c r="Q203" s="472">
        <v>10.257127487896719</v>
      </c>
    </row>
    <row r="204" spans="1:17" s="459" customFormat="1" ht="18.75" customHeight="1">
      <c r="A204" s="473">
        <v>2</v>
      </c>
      <c r="B204" s="473" t="s">
        <v>25</v>
      </c>
      <c r="C204" s="474">
        <v>1206</v>
      </c>
      <c r="D204" s="473" t="s">
        <v>93</v>
      </c>
      <c r="E204" s="462" t="s">
        <v>2</v>
      </c>
      <c r="F204" s="475">
        <v>36.67</v>
      </c>
      <c r="G204" s="465">
        <v>242893</v>
      </c>
      <c r="H204" s="455" t="s">
        <v>94</v>
      </c>
      <c r="I204" s="455" t="s">
        <v>90</v>
      </c>
      <c r="J204" s="454">
        <v>1.85</v>
      </c>
      <c r="K204" s="466">
        <v>2.31</v>
      </c>
      <c r="L204" s="467">
        <v>3.0333333333333337</v>
      </c>
      <c r="M204" s="476">
        <v>1.4799999999999998</v>
      </c>
      <c r="N204" s="477">
        <v>9945.9459459459449</v>
      </c>
      <c r="O204" s="470">
        <v>16.000558190914596</v>
      </c>
      <c r="P204" s="478">
        <v>14.719999999999997</v>
      </c>
      <c r="Q204" s="472">
        <v>10.436869375511316</v>
      </c>
    </row>
    <row r="205" spans="1:17" s="459" customFormat="1" ht="18.75" customHeight="1">
      <c r="A205" s="473">
        <v>2</v>
      </c>
      <c r="B205" s="473" t="s">
        <v>25</v>
      </c>
      <c r="C205" s="474">
        <v>1207</v>
      </c>
      <c r="D205" s="473" t="s">
        <v>93</v>
      </c>
      <c r="E205" s="462" t="s">
        <v>2</v>
      </c>
      <c r="F205" s="475">
        <v>38.92</v>
      </c>
      <c r="G205" s="465">
        <v>242873</v>
      </c>
      <c r="H205" s="455" t="s">
        <v>91</v>
      </c>
      <c r="I205" s="455" t="s">
        <v>90</v>
      </c>
      <c r="J205" s="454">
        <v>1.85</v>
      </c>
      <c r="K205" s="466">
        <v>2.3866666666666667</v>
      </c>
      <c r="L205" s="467">
        <v>3.2733333333333334</v>
      </c>
      <c r="M205" s="476">
        <v>1.6066666666666667</v>
      </c>
      <c r="N205" s="477">
        <v>9311.7117117117141</v>
      </c>
      <c r="O205" s="470">
        <v>18.023475456650498</v>
      </c>
      <c r="P205" s="478">
        <v>14.960816816816822</v>
      </c>
      <c r="Q205" s="472">
        <v>10.671377183967113</v>
      </c>
    </row>
    <row r="206" spans="1:17" s="459" customFormat="1" ht="18.75" customHeight="1">
      <c r="A206" s="473">
        <v>2</v>
      </c>
      <c r="B206" s="473" t="s">
        <v>25</v>
      </c>
      <c r="C206" s="474">
        <v>1208</v>
      </c>
      <c r="D206" s="473" t="s">
        <v>95</v>
      </c>
      <c r="E206" s="462" t="s">
        <v>2</v>
      </c>
      <c r="F206" s="475">
        <v>11.36</v>
      </c>
      <c r="G206" s="465">
        <v>242925</v>
      </c>
      <c r="H206" s="455" t="s">
        <v>91</v>
      </c>
      <c r="I206" s="455" t="s">
        <v>90</v>
      </c>
      <c r="J206" s="454">
        <v>1.85</v>
      </c>
      <c r="K206" s="466">
        <v>1.3399999999999999</v>
      </c>
      <c r="L206" s="467">
        <v>2.5766666666666667</v>
      </c>
      <c r="M206" s="476">
        <v>1.3066666666666669</v>
      </c>
      <c r="N206" s="477">
        <v>7697.2972972972975</v>
      </c>
      <c r="O206" s="470">
        <v>5.1831803627627995</v>
      </c>
      <c r="P206" s="478">
        <v>10.057801801801803</v>
      </c>
      <c r="Q206" s="472">
        <v>9.0448943661971839</v>
      </c>
    </row>
    <row r="207" spans="1:17" s="459" customFormat="1" ht="18.75" customHeight="1">
      <c r="A207" s="473">
        <v>2</v>
      </c>
      <c r="B207" s="473" t="s">
        <v>25</v>
      </c>
      <c r="C207" s="474" t="s">
        <v>125</v>
      </c>
      <c r="D207" s="473" t="s">
        <v>93</v>
      </c>
      <c r="E207" s="462" t="s">
        <v>2</v>
      </c>
      <c r="F207" s="475">
        <v>16.559999999999999</v>
      </c>
      <c r="G207" s="465">
        <v>242975</v>
      </c>
      <c r="H207" s="455" t="s">
        <v>91</v>
      </c>
      <c r="I207" s="455" t="s">
        <v>90</v>
      </c>
      <c r="J207" s="454">
        <v>1.65</v>
      </c>
      <c r="K207" s="466">
        <v>1.4766666666666666</v>
      </c>
      <c r="L207" s="467">
        <v>2.9033333333333338</v>
      </c>
      <c r="M207" s="476">
        <v>1.2466666666666668</v>
      </c>
      <c r="N207" s="477">
        <v>6432.3232323232323</v>
      </c>
      <c r="O207" s="470">
        <v>6.0601157040271039</v>
      </c>
      <c r="P207" s="478">
        <v>8.0189629629629628</v>
      </c>
      <c r="Q207" s="472">
        <v>8.3055555555555554</v>
      </c>
    </row>
    <row r="208" spans="1:17" s="459" customFormat="1" ht="18.75" customHeight="1">
      <c r="A208" s="473">
        <v>2</v>
      </c>
      <c r="B208" s="473" t="s">
        <v>25</v>
      </c>
      <c r="C208" s="474" t="s">
        <v>126</v>
      </c>
      <c r="D208" s="473" t="s">
        <v>93</v>
      </c>
      <c r="E208" s="473" t="s">
        <v>2</v>
      </c>
      <c r="F208" s="475">
        <v>5.46</v>
      </c>
      <c r="G208" s="465">
        <v>242974</v>
      </c>
      <c r="H208" s="455" t="s">
        <v>91</v>
      </c>
      <c r="I208" s="455" t="s">
        <v>90</v>
      </c>
      <c r="J208" s="454">
        <v>1.65</v>
      </c>
      <c r="K208" s="466">
        <v>1.7466666666666668</v>
      </c>
      <c r="L208" s="467">
        <v>3.31</v>
      </c>
      <c r="M208" s="476">
        <v>1.5466666666666666</v>
      </c>
      <c r="N208" s="477">
        <v>8371.7171717171714</v>
      </c>
      <c r="O208" s="470">
        <v>12.12599406989616</v>
      </c>
      <c r="P208" s="478">
        <v>12.94825589225589</v>
      </c>
      <c r="Q208" s="472">
        <v>12.747252747252746</v>
      </c>
    </row>
    <row r="209" spans="1:17" s="459" customFormat="1" ht="18.75" customHeight="1">
      <c r="A209" s="473">
        <v>2</v>
      </c>
      <c r="B209" s="473" t="s">
        <v>25</v>
      </c>
      <c r="C209" s="474">
        <v>1209</v>
      </c>
      <c r="D209" s="473" t="s">
        <v>93</v>
      </c>
      <c r="E209" s="462" t="s">
        <v>2</v>
      </c>
      <c r="F209" s="475">
        <v>17</v>
      </c>
      <c r="G209" s="465">
        <v>242960</v>
      </c>
      <c r="H209" s="455" t="s">
        <v>91</v>
      </c>
      <c r="I209" s="455" t="s">
        <v>90</v>
      </c>
      <c r="J209" s="454">
        <v>1.85</v>
      </c>
      <c r="K209" s="466">
        <v>2.0900000000000003</v>
      </c>
      <c r="L209" s="467">
        <v>3.1066666666666669</v>
      </c>
      <c r="M209" s="476">
        <v>1.75</v>
      </c>
      <c r="N209" s="477">
        <v>7841.4414414414423</v>
      </c>
      <c r="O209" s="470">
        <v>11.972043573729685</v>
      </c>
      <c r="P209" s="478">
        <v>13.722522522522524</v>
      </c>
      <c r="Q209" s="472">
        <v>10.294117647058824</v>
      </c>
    </row>
    <row r="210" spans="1:17" s="459" customFormat="1" ht="18.75" customHeight="1">
      <c r="A210" s="473">
        <v>2</v>
      </c>
      <c r="B210" s="473" t="s">
        <v>25</v>
      </c>
      <c r="C210" s="474">
        <v>1211</v>
      </c>
      <c r="D210" s="473" t="s">
        <v>98</v>
      </c>
      <c r="E210" s="473" t="s">
        <v>88</v>
      </c>
      <c r="F210" s="475">
        <v>22.16</v>
      </c>
      <c r="G210" s="465">
        <v>242879</v>
      </c>
      <c r="H210" s="455" t="s">
        <v>99</v>
      </c>
      <c r="I210" s="455" t="s">
        <v>90</v>
      </c>
      <c r="J210" s="454">
        <v>1.85</v>
      </c>
      <c r="K210" s="466">
        <v>2.4566666666666666</v>
      </c>
      <c r="L210" s="467">
        <v>3.0100000000000002</v>
      </c>
      <c r="M210" s="476">
        <v>1.8333333333333333</v>
      </c>
      <c r="N210" s="477">
        <v>8418.0180180180178</v>
      </c>
      <c r="O210" s="470">
        <v>14.744943520180518</v>
      </c>
      <c r="P210" s="478">
        <v>15.433033033033032</v>
      </c>
      <c r="Q210" s="472">
        <v>12.933212996389893</v>
      </c>
    </row>
    <row r="211" spans="1:17" s="459" customFormat="1" ht="18.75" customHeight="1">
      <c r="A211" s="473">
        <v>2</v>
      </c>
      <c r="B211" s="473" t="s">
        <v>25</v>
      </c>
      <c r="C211" s="474">
        <v>1212</v>
      </c>
      <c r="D211" s="473" t="s">
        <v>93</v>
      </c>
      <c r="E211" s="473" t="s">
        <v>2</v>
      </c>
      <c r="F211" s="475">
        <v>46.83</v>
      </c>
      <c r="G211" s="465">
        <v>242925</v>
      </c>
      <c r="H211" s="455" t="s">
        <v>91</v>
      </c>
      <c r="I211" s="455" t="s">
        <v>90</v>
      </c>
      <c r="J211" s="454">
        <v>1.85</v>
      </c>
      <c r="K211" s="466">
        <v>1.6933333333333334</v>
      </c>
      <c r="L211" s="467">
        <v>2.8766666666666669</v>
      </c>
      <c r="M211" s="476">
        <v>1.4600000000000002</v>
      </c>
      <c r="N211" s="477">
        <v>6428.8288288288286</v>
      </c>
      <c r="O211" s="470">
        <v>6.818521056992803</v>
      </c>
      <c r="P211" s="478">
        <v>9.3860900900900912</v>
      </c>
      <c r="Q211" s="472">
        <v>7.9786461669869739</v>
      </c>
    </row>
    <row r="212" spans="1:17" s="459" customFormat="1" ht="18.75" customHeight="1">
      <c r="A212" s="473">
        <v>2</v>
      </c>
      <c r="B212" s="473" t="s">
        <v>25</v>
      </c>
      <c r="C212" s="474">
        <v>1213</v>
      </c>
      <c r="D212" s="473" t="s">
        <v>98</v>
      </c>
      <c r="E212" s="473" t="s">
        <v>88</v>
      </c>
      <c r="F212" s="475">
        <v>24.05</v>
      </c>
      <c r="G212" s="465">
        <v>242743</v>
      </c>
      <c r="H212" s="455" t="s">
        <v>127</v>
      </c>
      <c r="I212" s="455" t="s">
        <v>90</v>
      </c>
      <c r="J212" s="454">
        <v>1.85</v>
      </c>
      <c r="K212" s="466">
        <v>2.1733333333333333</v>
      </c>
      <c r="L212" s="467">
        <v>2.7166666666666668</v>
      </c>
      <c r="M212" s="476">
        <v>1.6666666666666667</v>
      </c>
      <c r="N212" s="477">
        <v>8418.0180180180178</v>
      </c>
      <c r="O212" s="470">
        <v>10.625831825514583</v>
      </c>
      <c r="P212" s="478">
        <v>14.03003003003003</v>
      </c>
      <c r="Q212" s="472">
        <v>11.942203742203743</v>
      </c>
    </row>
    <row r="213" spans="1:17" s="459" customFormat="1" ht="18.75" customHeight="1">
      <c r="A213" s="473">
        <v>2</v>
      </c>
      <c r="B213" s="473" t="s">
        <v>25</v>
      </c>
      <c r="C213" s="474">
        <v>1214</v>
      </c>
      <c r="D213" s="473" t="s">
        <v>98</v>
      </c>
      <c r="E213" s="473" t="s">
        <v>88</v>
      </c>
      <c r="F213" s="475">
        <v>43.12</v>
      </c>
      <c r="G213" s="465">
        <v>242849</v>
      </c>
      <c r="H213" s="455" t="s">
        <v>99</v>
      </c>
      <c r="I213" s="455" t="s">
        <v>90</v>
      </c>
      <c r="J213" s="454">
        <v>1.85</v>
      </c>
      <c r="K213" s="466">
        <v>2.2666666666666666</v>
      </c>
      <c r="L213" s="467">
        <v>3.3733333333333335</v>
      </c>
      <c r="M213" s="476">
        <v>1.6666666666666667</v>
      </c>
      <c r="N213" s="477">
        <v>7437.8378378378375</v>
      </c>
      <c r="O213" s="470">
        <v>15.097565313681041</v>
      </c>
      <c r="P213" s="478">
        <v>12.396396396396396</v>
      </c>
      <c r="Q213" s="472">
        <v>13.161873840445269</v>
      </c>
    </row>
    <row r="214" spans="1:17" s="459" customFormat="1" ht="18.75" customHeight="1">
      <c r="A214" s="473">
        <v>2</v>
      </c>
      <c r="B214" s="473" t="s">
        <v>25</v>
      </c>
      <c r="C214" s="474" t="s">
        <v>128</v>
      </c>
      <c r="D214" s="473" t="s">
        <v>1</v>
      </c>
      <c r="E214" s="473" t="s">
        <v>88</v>
      </c>
      <c r="F214" s="475">
        <v>6.16</v>
      </c>
      <c r="G214" s="465">
        <v>242909</v>
      </c>
      <c r="H214" s="455" t="s">
        <v>99</v>
      </c>
      <c r="I214" s="455" t="s">
        <v>90</v>
      </c>
      <c r="J214" s="454">
        <v>1.85</v>
      </c>
      <c r="K214" s="466">
        <v>2.0333333333333332</v>
      </c>
      <c r="L214" s="467">
        <v>3.0866666666666673</v>
      </c>
      <c r="M214" s="476">
        <v>1.4633333333333332</v>
      </c>
      <c r="N214" s="477">
        <v>9369.3693693693695</v>
      </c>
      <c r="O214" s="470">
        <v>14.284085555514187</v>
      </c>
      <c r="P214" s="478">
        <v>13.710510510510508</v>
      </c>
      <c r="Q214" s="472">
        <v>8.9399350649350637</v>
      </c>
    </row>
    <row r="215" spans="1:17" s="459" customFormat="1" ht="18.75" customHeight="1">
      <c r="A215" s="473">
        <v>2</v>
      </c>
      <c r="B215" s="473" t="s">
        <v>25</v>
      </c>
      <c r="C215" s="474">
        <v>1226</v>
      </c>
      <c r="D215" s="473" t="s">
        <v>1</v>
      </c>
      <c r="E215" s="473" t="s">
        <v>88</v>
      </c>
      <c r="F215" s="475">
        <v>21.35</v>
      </c>
      <c r="G215" s="465">
        <v>242914</v>
      </c>
      <c r="H215" s="455" t="s">
        <v>99</v>
      </c>
      <c r="I215" s="455" t="s">
        <v>90</v>
      </c>
      <c r="J215" s="454">
        <v>1.85</v>
      </c>
      <c r="K215" s="466">
        <v>2.04</v>
      </c>
      <c r="L215" s="467">
        <v>2.8299999999999996</v>
      </c>
      <c r="M215" s="476">
        <v>1.2166666666666668</v>
      </c>
      <c r="N215" s="477">
        <v>9484.6846846846838</v>
      </c>
      <c r="O215" s="470">
        <v>12.194948595281723</v>
      </c>
      <c r="P215" s="478">
        <v>11.5396996996997</v>
      </c>
      <c r="Q215" s="472">
        <v>14.822950819672132</v>
      </c>
    </row>
    <row r="216" spans="1:17" s="459" customFormat="1" ht="18.75" customHeight="1">
      <c r="A216" s="473">
        <v>2</v>
      </c>
      <c r="B216" s="473" t="s">
        <v>25</v>
      </c>
      <c r="C216" s="474" t="s">
        <v>129</v>
      </c>
      <c r="D216" s="473" t="s">
        <v>1</v>
      </c>
      <c r="E216" s="473" t="s">
        <v>88</v>
      </c>
      <c r="F216" s="475">
        <v>7.68</v>
      </c>
      <c r="G216" s="465">
        <v>242914</v>
      </c>
      <c r="H216" s="455" t="s">
        <v>99</v>
      </c>
      <c r="I216" s="455" t="s">
        <v>90</v>
      </c>
      <c r="J216" s="454">
        <v>1.85</v>
      </c>
      <c r="K216" s="466">
        <v>1.9133333333333333</v>
      </c>
      <c r="L216" s="467">
        <v>2.7866666666666671</v>
      </c>
      <c r="M216" s="476">
        <v>1.18</v>
      </c>
      <c r="N216" s="477">
        <v>8936.936936936936</v>
      </c>
      <c r="O216" s="470">
        <v>10.44969018390081</v>
      </c>
      <c r="P216" s="478">
        <v>10.545585585585584</v>
      </c>
      <c r="Q216" s="472">
        <v>13.671875000000002</v>
      </c>
    </row>
    <row r="217" spans="1:17" s="459" customFormat="1" ht="18.75" customHeight="1">
      <c r="A217" s="473">
        <v>2</v>
      </c>
      <c r="B217" s="473" t="s">
        <v>25</v>
      </c>
      <c r="C217" s="474">
        <v>1230</v>
      </c>
      <c r="D217" s="473" t="s">
        <v>1</v>
      </c>
      <c r="E217" s="473" t="s">
        <v>88</v>
      </c>
      <c r="F217" s="475">
        <v>18.04</v>
      </c>
      <c r="G217" s="465">
        <v>242978</v>
      </c>
      <c r="H217" s="455" t="s">
        <v>91</v>
      </c>
      <c r="I217" s="455" t="s">
        <v>90</v>
      </c>
      <c r="J217" s="454">
        <v>1.85</v>
      </c>
      <c r="K217" s="466">
        <v>1.42</v>
      </c>
      <c r="L217" s="467">
        <v>2.8966666666666665</v>
      </c>
      <c r="M217" s="476">
        <v>0.81333333333333335</v>
      </c>
      <c r="N217" s="477">
        <v>9484.6846846846838</v>
      </c>
      <c r="O217" s="470">
        <v>8.8932873168179594</v>
      </c>
      <c r="P217" s="478">
        <v>7.7142102102102097</v>
      </c>
      <c r="Q217" s="472">
        <v>10.947339246119736</v>
      </c>
    </row>
    <row r="218" spans="1:17" s="459" customFormat="1" ht="18.75" customHeight="1">
      <c r="A218" s="473">
        <v>2</v>
      </c>
      <c r="B218" s="473" t="s">
        <v>25</v>
      </c>
      <c r="C218" s="474">
        <v>1231</v>
      </c>
      <c r="D218" s="473" t="s">
        <v>1</v>
      </c>
      <c r="E218" s="473" t="s">
        <v>88</v>
      </c>
      <c r="F218" s="475">
        <v>18.690000000000001</v>
      </c>
      <c r="G218" s="465">
        <v>242978</v>
      </c>
      <c r="H218" s="455" t="s">
        <v>91</v>
      </c>
      <c r="I218" s="455" t="s">
        <v>90</v>
      </c>
      <c r="J218" s="454">
        <v>1.85</v>
      </c>
      <c r="K218" s="466">
        <v>1.4533333333333334</v>
      </c>
      <c r="L218" s="467">
        <v>2.6066666666666669</v>
      </c>
      <c r="M218" s="476">
        <v>0.84333333333333338</v>
      </c>
      <c r="N218" s="477">
        <v>9830.6306306306305</v>
      </c>
      <c r="O218" s="470">
        <v>7.6396180788740331</v>
      </c>
      <c r="P218" s="478">
        <v>8.2904984984984988</v>
      </c>
      <c r="Q218" s="472">
        <v>10.229534510433387</v>
      </c>
    </row>
    <row r="219" spans="1:17" s="459" customFormat="1" ht="18.75" customHeight="1">
      <c r="A219" s="473">
        <v>2</v>
      </c>
      <c r="B219" s="473" t="s">
        <v>23</v>
      </c>
      <c r="C219" s="474">
        <v>1301</v>
      </c>
      <c r="D219" s="473" t="s">
        <v>1</v>
      </c>
      <c r="E219" s="473" t="s">
        <v>88</v>
      </c>
      <c r="F219" s="475">
        <v>10.39</v>
      </c>
      <c r="G219" s="465">
        <v>242980</v>
      </c>
      <c r="H219" s="455" t="s">
        <v>99</v>
      </c>
      <c r="I219" s="455" t="s">
        <v>90</v>
      </c>
      <c r="J219" s="454">
        <v>1.85</v>
      </c>
      <c r="K219" s="466">
        <v>1.9733333333333334</v>
      </c>
      <c r="L219" s="467">
        <v>2.5333333333333332</v>
      </c>
      <c r="M219" s="476">
        <v>1.1000000000000001</v>
      </c>
      <c r="N219" s="477">
        <v>13693.693693693693</v>
      </c>
      <c r="O219" s="470">
        <v>13.647709645432098</v>
      </c>
      <c r="P219" s="478">
        <v>15.063063063063064</v>
      </c>
      <c r="Q219" s="472">
        <v>11.628970163618863</v>
      </c>
    </row>
    <row r="220" spans="1:17" s="459" customFormat="1" ht="18.75" customHeight="1">
      <c r="A220" s="473">
        <v>2</v>
      </c>
      <c r="B220" s="473" t="s">
        <v>23</v>
      </c>
      <c r="C220" s="474">
        <v>1302</v>
      </c>
      <c r="D220" s="473" t="s">
        <v>93</v>
      </c>
      <c r="E220" s="473" t="s">
        <v>2</v>
      </c>
      <c r="F220" s="475">
        <v>12.37</v>
      </c>
      <c r="G220" s="465">
        <v>242915</v>
      </c>
      <c r="H220" s="455" t="s">
        <v>91</v>
      </c>
      <c r="I220" s="455" t="s">
        <v>90</v>
      </c>
      <c r="J220" s="454">
        <v>1.85</v>
      </c>
      <c r="K220" s="466">
        <v>2.34</v>
      </c>
      <c r="L220" s="467">
        <v>2.7333333333333329</v>
      </c>
      <c r="M220" s="476">
        <v>1.5</v>
      </c>
      <c r="N220" s="477">
        <v>9571.1711711711705</v>
      </c>
      <c r="O220" s="470">
        <v>12.664933677692538</v>
      </c>
      <c r="P220" s="478">
        <v>14.356756756756756</v>
      </c>
      <c r="Q220" s="472">
        <v>12.765561843168957</v>
      </c>
    </row>
    <row r="221" spans="1:17" s="459" customFormat="1" ht="18.75" customHeight="1">
      <c r="A221" s="473">
        <v>2</v>
      </c>
      <c r="B221" s="473" t="s">
        <v>23</v>
      </c>
      <c r="C221" s="474">
        <v>1303</v>
      </c>
      <c r="D221" s="473" t="s">
        <v>93</v>
      </c>
      <c r="E221" s="473" t="s">
        <v>2</v>
      </c>
      <c r="F221" s="475">
        <v>40.61</v>
      </c>
      <c r="G221" s="465">
        <v>242915</v>
      </c>
      <c r="H221" s="455" t="s">
        <v>91</v>
      </c>
      <c r="I221" s="455" t="s">
        <v>90</v>
      </c>
      <c r="J221" s="454">
        <v>1.85</v>
      </c>
      <c r="K221" s="466">
        <v>2.69</v>
      </c>
      <c r="L221" s="467">
        <v>2.6999999999999997</v>
      </c>
      <c r="M221" s="476">
        <v>1.3</v>
      </c>
      <c r="N221" s="477">
        <v>9455.8558558558561</v>
      </c>
      <c r="O221" s="470">
        <v>14.035162182289296</v>
      </c>
      <c r="P221" s="478">
        <v>12.292612612612613</v>
      </c>
      <c r="Q221" s="472">
        <v>11.078059591233686</v>
      </c>
    </row>
    <row r="222" spans="1:17" s="459" customFormat="1" ht="18.75" customHeight="1">
      <c r="A222" s="473">
        <v>2</v>
      </c>
      <c r="B222" s="473" t="s">
        <v>23</v>
      </c>
      <c r="C222" s="474">
        <v>1304</v>
      </c>
      <c r="D222" s="473" t="s">
        <v>93</v>
      </c>
      <c r="E222" s="473" t="s">
        <v>2</v>
      </c>
      <c r="F222" s="475">
        <v>14.32</v>
      </c>
      <c r="G222" s="465">
        <v>242900</v>
      </c>
      <c r="H222" s="455" t="s">
        <v>130</v>
      </c>
      <c r="I222" s="455" t="s">
        <v>90</v>
      </c>
      <c r="J222" s="454">
        <v>1.85</v>
      </c>
      <c r="K222" s="466">
        <v>2.2933333333333334</v>
      </c>
      <c r="L222" s="467">
        <v>2.4</v>
      </c>
      <c r="M222" s="476">
        <v>1.3</v>
      </c>
      <c r="N222" s="477">
        <v>12021.621621621622</v>
      </c>
      <c r="O222" s="470">
        <v>12.019585893680432</v>
      </c>
      <c r="P222" s="478">
        <v>15.628108108108108</v>
      </c>
      <c r="Q222" s="472">
        <v>6.6822625698324005</v>
      </c>
    </row>
    <row r="223" spans="1:17" s="459" customFormat="1" ht="18.75" customHeight="1">
      <c r="A223" s="473">
        <v>2</v>
      </c>
      <c r="B223" s="473" t="s">
        <v>23</v>
      </c>
      <c r="C223" s="474">
        <v>1305</v>
      </c>
      <c r="D223" s="473" t="s">
        <v>93</v>
      </c>
      <c r="E223" s="473" t="s">
        <v>2</v>
      </c>
      <c r="F223" s="475">
        <v>20.94</v>
      </c>
      <c r="G223" s="465">
        <v>242927</v>
      </c>
      <c r="H223" s="455" t="s">
        <v>91</v>
      </c>
      <c r="I223" s="455" t="s">
        <v>90</v>
      </c>
      <c r="J223" s="454">
        <v>1.85</v>
      </c>
      <c r="K223" s="466">
        <v>2.1799999999999997</v>
      </c>
      <c r="L223" s="467">
        <v>2.6</v>
      </c>
      <c r="M223" s="476">
        <v>1.4</v>
      </c>
      <c r="N223" s="477">
        <v>10839.639639639639</v>
      </c>
      <c r="O223" s="470">
        <v>12.090793890622269</v>
      </c>
      <c r="P223" s="478">
        <v>15.175495495495493</v>
      </c>
      <c r="Q223" s="472">
        <v>10.327602674307546</v>
      </c>
    </row>
    <row r="224" spans="1:17" s="459" customFormat="1" ht="18.75" customHeight="1">
      <c r="A224" s="473">
        <v>2</v>
      </c>
      <c r="B224" s="473" t="s">
        <v>23</v>
      </c>
      <c r="C224" s="474">
        <v>1306</v>
      </c>
      <c r="D224" s="473" t="s">
        <v>93</v>
      </c>
      <c r="E224" s="473" t="s">
        <v>2</v>
      </c>
      <c r="F224" s="475">
        <v>18.8</v>
      </c>
      <c r="G224" s="465">
        <v>242905</v>
      </c>
      <c r="H224" s="455" t="s">
        <v>130</v>
      </c>
      <c r="I224" s="455" t="s">
        <v>90</v>
      </c>
      <c r="J224" s="454">
        <v>1.85</v>
      </c>
      <c r="K224" s="466">
        <v>2.4166666666666665</v>
      </c>
      <c r="L224" s="467">
        <v>2.4333333333333331</v>
      </c>
      <c r="M224" s="476">
        <v>1.35</v>
      </c>
      <c r="N224" s="477">
        <v>12050.450450450451</v>
      </c>
      <c r="O224" s="470">
        <v>13.05148798339299</v>
      </c>
      <c r="P224" s="478">
        <v>16.268108108108109</v>
      </c>
      <c r="Q224" s="472">
        <v>8.9999999999999982</v>
      </c>
    </row>
    <row r="225" spans="1:17" s="459" customFormat="1" ht="18.75" customHeight="1">
      <c r="A225" s="473">
        <v>2</v>
      </c>
      <c r="B225" s="473" t="s">
        <v>23</v>
      </c>
      <c r="C225" s="474">
        <v>1307</v>
      </c>
      <c r="D225" s="473" t="s">
        <v>93</v>
      </c>
      <c r="E225" s="473" t="s">
        <v>2</v>
      </c>
      <c r="F225" s="475">
        <v>18.66</v>
      </c>
      <c r="G225" s="465">
        <v>242928</v>
      </c>
      <c r="H225" s="455" t="s">
        <v>91</v>
      </c>
      <c r="I225" s="455" t="s">
        <v>90</v>
      </c>
      <c r="J225" s="454">
        <v>1.85</v>
      </c>
      <c r="K225" s="466">
        <v>2.2666666666666671</v>
      </c>
      <c r="L225" s="467">
        <v>3</v>
      </c>
      <c r="M225" s="476">
        <v>1.4</v>
      </c>
      <c r="N225" s="477">
        <v>11099.099099099098</v>
      </c>
      <c r="O225" s="470">
        <v>17.137784614054056</v>
      </c>
      <c r="P225" s="478">
        <v>15.538738738738735</v>
      </c>
      <c r="Q225" s="472">
        <v>10.558949624866024</v>
      </c>
    </row>
    <row r="226" spans="1:17" s="459" customFormat="1" ht="18.75" customHeight="1">
      <c r="A226" s="473">
        <v>2</v>
      </c>
      <c r="B226" s="473" t="s">
        <v>23</v>
      </c>
      <c r="C226" s="474">
        <v>1308</v>
      </c>
      <c r="D226" s="473" t="s">
        <v>93</v>
      </c>
      <c r="E226" s="473" t="s">
        <v>2</v>
      </c>
      <c r="F226" s="475">
        <v>10.68</v>
      </c>
      <c r="G226" s="465">
        <v>242928</v>
      </c>
      <c r="H226" s="455" t="s">
        <v>91</v>
      </c>
      <c r="I226" s="455" t="s">
        <v>90</v>
      </c>
      <c r="J226" s="454">
        <v>1.85</v>
      </c>
      <c r="K226" s="466">
        <v>2.1799999999999997</v>
      </c>
      <c r="L226" s="467">
        <v>2.3666666666666667</v>
      </c>
      <c r="M226" s="476">
        <v>1.2</v>
      </c>
      <c r="N226" s="477">
        <v>11099.099099099098</v>
      </c>
      <c r="O226" s="470">
        <v>10.257822847603119</v>
      </c>
      <c r="P226" s="478">
        <v>13.318918918918916</v>
      </c>
      <c r="Q226" s="472">
        <v>6.7219101123595504</v>
      </c>
    </row>
    <row r="227" spans="1:17" s="459" customFormat="1" ht="18.75" customHeight="1">
      <c r="A227" s="473">
        <v>2</v>
      </c>
      <c r="B227" s="473" t="s">
        <v>23</v>
      </c>
      <c r="C227" s="474">
        <v>1309</v>
      </c>
      <c r="D227" s="473" t="s">
        <v>93</v>
      </c>
      <c r="E227" s="462" t="s">
        <v>2</v>
      </c>
      <c r="F227" s="475">
        <v>26.85</v>
      </c>
      <c r="G227" s="465">
        <v>242945</v>
      </c>
      <c r="H227" s="455" t="s">
        <v>91</v>
      </c>
      <c r="I227" s="455" t="s">
        <v>90</v>
      </c>
      <c r="J227" s="454">
        <v>1.65</v>
      </c>
      <c r="K227" s="466">
        <v>2.5966666666666662</v>
      </c>
      <c r="L227" s="467">
        <v>3</v>
      </c>
      <c r="M227" s="476">
        <v>1.6</v>
      </c>
      <c r="N227" s="477">
        <v>13058.585858585859</v>
      </c>
      <c r="O227" s="470">
        <v>23.098918424436359</v>
      </c>
      <c r="P227" s="478">
        <v>20.893737373737373</v>
      </c>
      <c r="Q227" s="472">
        <v>12.049162011173182</v>
      </c>
    </row>
    <row r="228" spans="1:17" s="459" customFormat="1" ht="18.75" customHeight="1">
      <c r="A228" s="473">
        <v>2</v>
      </c>
      <c r="B228" s="473" t="s">
        <v>23</v>
      </c>
      <c r="C228" s="474">
        <v>1310</v>
      </c>
      <c r="D228" s="473" t="s">
        <v>93</v>
      </c>
      <c r="E228" s="462" t="s">
        <v>2</v>
      </c>
      <c r="F228" s="475">
        <v>6.94</v>
      </c>
      <c r="G228" s="465">
        <v>242963</v>
      </c>
      <c r="H228" s="455" t="s">
        <v>91</v>
      </c>
      <c r="I228" s="455" t="s">
        <v>90</v>
      </c>
      <c r="J228" s="454">
        <v>1.65</v>
      </c>
      <c r="K228" s="466">
        <v>1.9566666666666668</v>
      </c>
      <c r="L228" s="467">
        <v>2.3333333333333335</v>
      </c>
      <c r="M228" s="476">
        <v>1.05</v>
      </c>
      <c r="N228" s="477">
        <v>14028.282828282829</v>
      </c>
      <c r="O228" s="470">
        <v>11.311278988850285</v>
      </c>
      <c r="P228" s="478">
        <v>14.72969696969697</v>
      </c>
      <c r="Q228" s="472">
        <v>4.7680115273775217</v>
      </c>
    </row>
    <row r="229" spans="1:17" s="459" customFormat="1" ht="18.75" customHeight="1">
      <c r="A229" s="473">
        <v>2</v>
      </c>
      <c r="B229" s="473" t="s">
        <v>23</v>
      </c>
      <c r="C229" s="474">
        <v>1317</v>
      </c>
      <c r="D229" s="473" t="s">
        <v>93</v>
      </c>
      <c r="E229" s="473" t="s">
        <v>2</v>
      </c>
      <c r="F229" s="475">
        <v>13.54</v>
      </c>
      <c r="G229" s="465">
        <v>242870</v>
      </c>
      <c r="H229" s="455" t="s">
        <v>131</v>
      </c>
      <c r="I229" s="455" t="s">
        <v>90</v>
      </c>
      <c r="J229" s="454">
        <v>1.85</v>
      </c>
      <c r="K229" s="466">
        <v>2.31</v>
      </c>
      <c r="L229" s="467">
        <v>2.2166666666666668</v>
      </c>
      <c r="M229" s="476">
        <v>0.9</v>
      </c>
      <c r="N229" s="477">
        <v>14760.360360360361</v>
      </c>
      <c r="O229" s="470">
        <v>13.184502885631234</v>
      </c>
      <c r="P229" s="478">
        <v>13.284324324324325</v>
      </c>
      <c r="Q229" s="472">
        <v>9.4615952732644004</v>
      </c>
    </row>
    <row r="230" spans="1:17" s="459" customFormat="1" ht="18.75" customHeight="1">
      <c r="A230" s="473">
        <v>2</v>
      </c>
      <c r="B230" s="473" t="s">
        <v>23</v>
      </c>
      <c r="C230" s="474" t="s">
        <v>132</v>
      </c>
      <c r="D230" s="473" t="s">
        <v>98</v>
      </c>
      <c r="E230" s="462" t="s">
        <v>88</v>
      </c>
      <c r="F230" s="475">
        <v>13.66</v>
      </c>
      <c r="G230" s="465">
        <v>242839</v>
      </c>
      <c r="H230" s="455" t="s">
        <v>91</v>
      </c>
      <c r="I230" s="455" t="s">
        <v>90</v>
      </c>
      <c r="J230" s="454">
        <v>1.85</v>
      </c>
      <c r="K230" s="466">
        <v>0</v>
      </c>
      <c r="L230" s="467">
        <v>0</v>
      </c>
      <c r="M230" s="476">
        <v>0</v>
      </c>
      <c r="N230" s="477">
        <v>0</v>
      </c>
      <c r="O230" s="470">
        <v>0</v>
      </c>
      <c r="P230" s="478">
        <v>0</v>
      </c>
      <c r="Q230" s="472">
        <v>15.164714494875552</v>
      </c>
    </row>
    <row r="231" spans="1:17" s="459" customFormat="1" ht="18.75" customHeight="1">
      <c r="A231" s="473">
        <v>2</v>
      </c>
      <c r="B231" s="473" t="s">
        <v>23</v>
      </c>
      <c r="C231" s="474">
        <v>1319</v>
      </c>
      <c r="D231" s="473" t="s">
        <v>98</v>
      </c>
      <c r="E231" s="462" t="s">
        <v>88</v>
      </c>
      <c r="F231" s="475">
        <v>24.54</v>
      </c>
      <c r="G231" s="465">
        <v>242839</v>
      </c>
      <c r="H231" s="455" t="s">
        <v>91</v>
      </c>
      <c r="I231" s="455" t="s">
        <v>90</v>
      </c>
      <c r="J231" s="454">
        <v>1.85</v>
      </c>
      <c r="K231" s="466">
        <v>3.53</v>
      </c>
      <c r="L231" s="467">
        <v>2.8666666666666667</v>
      </c>
      <c r="M231" s="476">
        <v>2.1</v>
      </c>
      <c r="N231" s="477">
        <v>12655.855855855856</v>
      </c>
      <c r="O231" s="470">
        <v>29.684346997192399</v>
      </c>
      <c r="P231" s="478">
        <v>26.577297297297299</v>
      </c>
      <c r="Q231" s="472">
        <v>20.173186634066827</v>
      </c>
    </row>
    <row r="232" spans="1:17" s="459" customFormat="1" ht="18.75" customHeight="1">
      <c r="A232" s="473">
        <v>2</v>
      </c>
      <c r="B232" s="473" t="s">
        <v>23</v>
      </c>
      <c r="C232" s="474">
        <v>1320</v>
      </c>
      <c r="D232" s="473" t="s">
        <v>93</v>
      </c>
      <c r="E232" s="462" t="s">
        <v>2</v>
      </c>
      <c r="F232" s="475">
        <v>52.04</v>
      </c>
      <c r="G232" s="465">
        <v>242870</v>
      </c>
      <c r="H232" s="455" t="s">
        <v>131</v>
      </c>
      <c r="I232" s="455" t="s">
        <v>90</v>
      </c>
      <c r="J232" s="454">
        <v>1.85</v>
      </c>
      <c r="K232" s="466">
        <v>2.6966666666666668</v>
      </c>
      <c r="L232" s="467">
        <v>2.2333333333333334</v>
      </c>
      <c r="M232" s="476">
        <v>0.7</v>
      </c>
      <c r="N232" s="477">
        <v>14760.360360360361</v>
      </c>
      <c r="O232" s="470">
        <v>15.623752890007877</v>
      </c>
      <c r="P232" s="478">
        <v>10.332252252252252</v>
      </c>
      <c r="Q232" s="472">
        <v>10.912375096079938</v>
      </c>
    </row>
    <row r="233" spans="1:17" s="459" customFormat="1" ht="18.75" customHeight="1">
      <c r="A233" s="473">
        <v>2</v>
      </c>
      <c r="B233" s="473" t="s">
        <v>23</v>
      </c>
      <c r="C233" s="474" t="s">
        <v>133</v>
      </c>
      <c r="D233" s="473" t="s">
        <v>93</v>
      </c>
      <c r="E233" s="473" t="s">
        <v>2</v>
      </c>
      <c r="F233" s="475">
        <v>15.81</v>
      </c>
      <c r="G233" s="465">
        <v>242871</v>
      </c>
      <c r="H233" s="455" t="s">
        <v>131</v>
      </c>
      <c r="I233" s="455" t="s">
        <v>90</v>
      </c>
      <c r="J233" s="454">
        <v>1.85</v>
      </c>
      <c r="K233" s="466">
        <v>2.0533333333333332</v>
      </c>
      <c r="L233" s="467">
        <v>2.1666666666666665</v>
      </c>
      <c r="M233" s="476">
        <v>0.6</v>
      </c>
      <c r="N233" s="477">
        <v>13636.036036036036</v>
      </c>
      <c r="O233" s="470">
        <v>10.343936352165494</v>
      </c>
      <c r="P233" s="478">
        <v>8.1816216216216215</v>
      </c>
      <c r="Q233" s="472">
        <v>11.476913345983556</v>
      </c>
    </row>
    <row r="234" spans="1:17" s="459" customFormat="1" ht="18.75" customHeight="1">
      <c r="A234" s="473">
        <v>2</v>
      </c>
      <c r="B234" s="473" t="s">
        <v>23</v>
      </c>
      <c r="C234" s="474">
        <v>1329</v>
      </c>
      <c r="D234" s="473" t="s">
        <v>98</v>
      </c>
      <c r="E234" s="462" t="s">
        <v>88</v>
      </c>
      <c r="F234" s="475">
        <v>59.87</v>
      </c>
      <c r="G234" s="465">
        <v>242843</v>
      </c>
      <c r="H234" s="455" t="s">
        <v>91</v>
      </c>
      <c r="I234" s="455" t="s">
        <v>90</v>
      </c>
      <c r="J234" s="454">
        <v>1.85</v>
      </c>
      <c r="K234" s="466">
        <v>2.813333333333333</v>
      </c>
      <c r="L234" s="467">
        <v>2.7666666666666671</v>
      </c>
      <c r="M234" s="476">
        <v>1.8</v>
      </c>
      <c r="N234" s="477">
        <v>11935.135135135135</v>
      </c>
      <c r="O234" s="470">
        <v>20.781126657806613</v>
      </c>
      <c r="P234" s="478">
        <v>21.483243243243244</v>
      </c>
      <c r="Q234" s="472">
        <v>17.719057958910973</v>
      </c>
    </row>
    <row r="235" spans="1:17" s="459" customFormat="1" ht="18.75" customHeight="1">
      <c r="A235" s="473">
        <v>2</v>
      </c>
      <c r="B235" s="473" t="s">
        <v>23</v>
      </c>
      <c r="C235" s="474">
        <v>1330</v>
      </c>
      <c r="D235" s="473" t="s">
        <v>98</v>
      </c>
      <c r="E235" s="462" t="s">
        <v>88</v>
      </c>
      <c r="F235" s="475">
        <v>28.08</v>
      </c>
      <c r="G235" s="465">
        <v>242844</v>
      </c>
      <c r="H235" s="455" t="s">
        <v>91</v>
      </c>
      <c r="I235" s="455" t="s">
        <v>90</v>
      </c>
      <c r="J235" s="454">
        <v>1.85</v>
      </c>
      <c r="K235" s="466">
        <v>2.89</v>
      </c>
      <c r="L235" s="467">
        <v>3.1333333333333333</v>
      </c>
      <c r="M235" s="476">
        <v>2</v>
      </c>
      <c r="N235" s="477">
        <v>10003.603603603604</v>
      </c>
      <c r="O235" s="470">
        <v>22.949561735412214</v>
      </c>
      <c r="P235" s="478">
        <v>20.007207207207209</v>
      </c>
      <c r="Q235" s="472">
        <v>15.070512820512819</v>
      </c>
    </row>
    <row r="236" spans="1:17" s="459" customFormat="1" ht="18.75" customHeight="1">
      <c r="A236" s="473">
        <v>2</v>
      </c>
      <c r="B236" s="473" t="s">
        <v>23</v>
      </c>
      <c r="C236" s="474" t="s">
        <v>134</v>
      </c>
      <c r="D236" s="473" t="s">
        <v>98</v>
      </c>
      <c r="E236" s="462" t="s">
        <v>88</v>
      </c>
      <c r="F236" s="475">
        <v>17.809999999999999</v>
      </c>
      <c r="G236" s="465">
        <v>242843</v>
      </c>
      <c r="H236" s="455" t="s">
        <v>91</v>
      </c>
      <c r="I236" s="455" t="s">
        <v>90</v>
      </c>
      <c r="J236" s="454">
        <v>1.85</v>
      </c>
      <c r="K236" s="466">
        <v>0</v>
      </c>
      <c r="L236" s="467">
        <v>0</v>
      </c>
      <c r="M236" s="476">
        <v>0</v>
      </c>
      <c r="N236" s="477">
        <v>0</v>
      </c>
      <c r="O236" s="470">
        <v>0</v>
      </c>
      <c r="P236" s="478">
        <v>0</v>
      </c>
      <c r="Q236" s="472">
        <v>12.626052779337453</v>
      </c>
    </row>
    <row r="237" spans="1:17" s="459" customFormat="1" ht="18.75" customHeight="1">
      <c r="A237" s="473">
        <v>2</v>
      </c>
      <c r="B237" s="473" t="s">
        <v>23</v>
      </c>
      <c r="C237" s="474">
        <v>1333</v>
      </c>
      <c r="D237" s="473" t="s">
        <v>98</v>
      </c>
      <c r="E237" s="462" t="s">
        <v>88</v>
      </c>
      <c r="F237" s="475">
        <v>19.84</v>
      </c>
      <c r="G237" s="465">
        <v>242843</v>
      </c>
      <c r="H237" s="455" t="s">
        <v>99</v>
      </c>
      <c r="I237" s="455" t="s">
        <v>90</v>
      </c>
      <c r="J237" s="454">
        <v>1.85</v>
      </c>
      <c r="K237" s="466">
        <v>2.6</v>
      </c>
      <c r="L237" s="467">
        <v>2.7999999999999994</v>
      </c>
      <c r="M237" s="476">
        <v>1.5</v>
      </c>
      <c r="N237" s="477">
        <v>9628.8288288288295</v>
      </c>
      <c r="O237" s="470">
        <v>15.446031459171166</v>
      </c>
      <c r="P237" s="478">
        <v>14.443243243243243</v>
      </c>
      <c r="Q237" s="472">
        <v>12.232862903225808</v>
      </c>
    </row>
    <row r="238" spans="1:17" s="459" customFormat="1" ht="18.75" customHeight="1">
      <c r="A238" s="473">
        <v>2</v>
      </c>
      <c r="B238" s="473" t="s">
        <v>23</v>
      </c>
      <c r="C238" s="474">
        <v>1334</v>
      </c>
      <c r="D238" s="473" t="s">
        <v>93</v>
      </c>
      <c r="E238" s="462" t="s">
        <v>2</v>
      </c>
      <c r="F238" s="475">
        <v>15.2</v>
      </c>
      <c r="G238" s="465">
        <v>242964</v>
      </c>
      <c r="H238" s="455" t="s">
        <v>91</v>
      </c>
      <c r="I238" s="455" t="s">
        <v>90</v>
      </c>
      <c r="J238" s="454">
        <v>1.85</v>
      </c>
      <c r="K238" s="466">
        <v>2.0266666666666668</v>
      </c>
      <c r="L238" s="467">
        <v>2.6999999999999997</v>
      </c>
      <c r="M238" s="476">
        <v>1.3</v>
      </c>
      <c r="N238" s="477">
        <v>7812.6126126126119</v>
      </c>
      <c r="O238" s="470">
        <v>8.7366095537954571</v>
      </c>
      <c r="P238" s="478">
        <v>10.156396396396396</v>
      </c>
      <c r="Q238" s="472">
        <v>6.9894736842105276</v>
      </c>
    </row>
    <row r="239" spans="1:17" s="459" customFormat="1" ht="18.75" customHeight="1">
      <c r="A239" s="473">
        <v>2</v>
      </c>
      <c r="B239" s="473" t="s">
        <v>23</v>
      </c>
      <c r="C239" s="474">
        <v>520</v>
      </c>
      <c r="D239" s="473" t="s">
        <v>1</v>
      </c>
      <c r="E239" s="473" t="s">
        <v>88</v>
      </c>
      <c r="F239" s="475">
        <v>54.79</v>
      </c>
      <c r="G239" s="465">
        <v>242939</v>
      </c>
      <c r="H239" s="455" t="s">
        <v>118</v>
      </c>
      <c r="I239" s="455" t="s">
        <v>90</v>
      </c>
      <c r="J239" s="454">
        <v>1.85</v>
      </c>
      <c r="K239" s="466">
        <v>2.6833333333333336</v>
      </c>
      <c r="L239" s="467">
        <v>2.7666666666666671</v>
      </c>
      <c r="M239" s="476">
        <v>1.6</v>
      </c>
      <c r="N239" s="477">
        <v>10839.639639639639</v>
      </c>
      <c r="O239" s="470">
        <v>17.520931167386056</v>
      </c>
      <c r="P239" s="478">
        <v>17.343423423423424</v>
      </c>
      <c r="Q239" s="472">
        <v>15.017703960576748</v>
      </c>
    </row>
    <row r="240" spans="1:17" s="459" customFormat="1" ht="18.75" customHeight="1">
      <c r="A240" s="473">
        <v>2</v>
      </c>
      <c r="B240" s="473" t="s">
        <v>23</v>
      </c>
      <c r="C240" s="474" t="s">
        <v>135</v>
      </c>
      <c r="D240" s="473" t="s">
        <v>1</v>
      </c>
      <c r="E240" s="462" t="s">
        <v>88</v>
      </c>
      <c r="F240" s="475">
        <v>39.93</v>
      </c>
      <c r="G240" s="465">
        <v>242923</v>
      </c>
      <c r="H240" s="455" t="s">
        <v>99</v>
      </c>
      <c r="I240" s="455" t="s">
        <v>90</v>
      </c>
      <c r="J240" s="454">
        <v>1.85</v>
      </c>
      <c r="K240" s="466">
        <v>2.4733333333333332</v>
      </c>
      <c r="L240" s="467">
        <v>2.8000000000000003</v>
      </c>
      <c r="M240" s="476">
        <v>1.7</v>
      </c>
      <c r="N240" s="477">
        <v>8216.2162162162167</v>
      </c>
      <c r="O240" s="470">
        <v>12.537894490522525</v>
      </c>
      <c r="P240" s="478">
        <v>13.967567567567569</v>
      </c>
      <c r="Q240" s="472">
        <v>13.341848234410218</v>
      </c>
    </row>
    <row r="241" spans="1:17" s="459" customFormat="1" ht="18.75" customHeight="1">
      <c r="A241" s="473">
        <v>2</v>
      </c>
      <c r="B241" s="473" t="s">
        <v>23</v>
      </c>
      <c r="C241" s="474">
        <v>525</v>
      </c>
      <c r="D241" s="473" t="s">
        <v>1</v>
      </c>
      <c r="E241" s="473" t="s">
        <v>88</v>
      </c>
      <c r="F241" s="475">
        <v>24.43</v>
      </c>
      <c r="G241" s="465">
        <v>242944</v>
      </c>
      <c r="H241" s="455" t="s">
        <v>91</v>
      </c>
      <c r="I241" s="455" t="s">
        <v>119</v>
      </c>
      <c r="J241" s="454">
        <v>1.85</v>
      </c>
      <c r="K241" s="466">
        <v>2.9</v>
      </c>
      <c r="L241" s="467">
        <v>2.5666666666666669</v>
      </c>
      <c r="M241" s="476">
        <v>1.3</v>
      </c>
      <c r="N241" s="477">
        <v>12511.71171171171</v>
      </c>
      <c r="O241" s="470">
        <v>18.81081905528729</v>
      </c>
      <c r="P241" s="478">
        <v>16.265225225225223</v>
      </c>
      <c r="Q241" s="472">
        <v>17.374948833401557</v>
      </c>
    </row>
    <row r="242" spans="1:17" s="459" customFormat="1" ht="18.75" customHeight="1">
      <c r="A242" s="473">
        <v>2</v>
      </c>
      <c r="B242" s="473" t="s">
        <v>23</v>
      </c>
      <c r="C242" s="474">
        <v>526</v>
      </c>
      <c r="D242" s="473" t="s">
        <v>98</v>
      </c>
      <c r="E242" s="462" t="s">
        <v>88</v>
      </c>
      <c r="F242" s="475">
        <v>8.86</v>
      </c>
      <c r="G242" s="465">
        <v>242880</v>
      </c>
      <c r="H242" s="455" t="s">
        <v>99</v>
      </c>
      <c r="I242" s="455" t="s">
        <v>119</v>
      </c>
      <c r="J242" s="454">
        <v>1.85</v>
      </c>
      <c r="K242" s="466">
        <v>3.2433333333333336</v>
      </c>
      <c r="L242" s="467">
        <v>2.7333333333333329</v>
      </c>
      <c r="M242" s="476">
        <v>1.7</v>
      </c>
      <c r="N242" s="477">
        <v>12511.71171171171</v>
      </c>
      <c r="O242" s="470">
        <v>23.85874238835849</v>
      </c>
      <c r="P242" s="478">
        <v>21.269909909909906</v>
      </c>
      <c r="Q242" s="472">
        <v>13.867945823927766</v>
      </c>
    </row>
    <row r="243" spans="1:17" s="459" customFormat="1" ht="18.75" customHeight="1">
      <c r="A243" s="473">
        <v>2</v>
      </c>
      <c r="B243" s="473" t="s">
        <v>23</v>
      </c>
      <c r="C243" s="474">
        <v>527</v>
      </c>
      <c r="D243" s="473" t="s">
        <v>95</v>
      </c>
      <c r="E243" s="473" t="s">
        <v>2</v>
      </c>
      <c r="F243" s="475">
        <v>30.15</v>
      </c>
      <c r="G243" s="465">
        <v>242880</v>
      </c>
      <c r="H243" s="455" t="s">
        <v>91</v>
      </c>
      <c r="I243" s="455" t="s">
        <v>119</v>
      </c>
      <c r="J243" s="454">
        <v>1.65</v>
      </c>
      <c r="K243" s="466">
        <v>2.3633333333333333</v>
      </c>
      <c r="L243" s="467">
        <v>2.6666666666666665</v>
      </c>
      <c r="M243" s="476">
        <v>1.2</v>
      </c>
      <c r="N243" s="477">
        <v>11410.101010101011</v>
      </c>
      <c r="O243" s="470">
        <v>14.514053447082375</v>
      </c>
      <c r="P243" s="478">
        <v>13.692121212121211</v>
      </c>
      <c r="Q243" s="472">
        <v>12.251409618573797</v>
      </c>
    </row>
    <row r="244" spans="1:17" s="459" customFormat="1" ht="18.75" customHeight="1">
      <c r="A244" s="473">
        <v>2</v>
      </c>
      <c r="B244" s="473" t="s">
        <v>43</v>
      </c>
      <c r="C244" s="474">
        <v>1501</v>
      </c>
      <c r="D244" s="473" t="s">
        <v>1</v>
      </c>
      <c r="E244" s="462" t="s">
        <v>88</v>
      </c>
      <c r="F244" s="475">
        <v>18.670000000000002</v>
      </c>
      <c r="G244" s="465">
        <v>242881</v>
      </c>
      <c r="H244" s="455" t="s">
        <v>99</v>
      </c>
      <c r="I244" s="455" t="s">
        <v>90</v>
      </c>
      <c r="J244" s="454">
        <v>1.85</v>
      </c>
      <c r="K244" s="466">
        <v>2.1166666666666667</v>
      </c>
      <c r="L244" s="467">
        <v>2.7666666666666671</v>
      </c>
      <c r="M244" s="476">
        <v>1.3666666666666665</v>
      </c>
      <c r="N244" s="477">
        <v>10349.549549549549</v>
      </c>
      <c r="O244" s="470">
        <v>13.195979495087755</v>
      </c>
      <c r="P244" s="478">
        <v>14.144384384384381</v>
      </c>
      <c r="Q244" s="472">
        <v>11.618103910016069</v>
      </c>
    </row>
    <row r="245" spans="1:17" s="459" customFormat="1" ht="18.75" customHeight="1">
      <c r="A245" s="473">
        <v>2</v>
      </c>
      <c r="B245" s="473" t="s">
        <v>43</v>
      </c>
      <c r="C245" s="474">
        <v>1502</v>
      </c>
      <c r="D245" s="473" t="s">
        <v>1</v>
      </c>
      <c r="E245" s="462" t="s">
        <v>88</v>
      </c>
      <c r="F245" s="475">
        <v>30.78</v>
      </c>
      <c r="G245" s="465">
        <v>242895</v>
      </c>
      <c r="H245" s="455" t="s">
        <v>99</v>
      </c>
      <c r="I245" s="455" t="s">
        <v>90</v>
      </c>
      <c r="J245" s="454">
        <v>1.85</v>
      </c>
      <c r="K245" s="466">
        <v>2.1666666666666665</v>
      </c>
      <c r="L245" s="467">
        <v>2.6666666666666665</v>
      </c>
      <c r="M245" s="476">
        <v>1.3666666666666665</v>
      </c>
      <c r="N245" s="477">
        <v>12108.108108108108</v>
      </c>
      <c r="O245" s="470">
        <v>14.681143863863861</v>
      </c>
      <c r="P245" s="478">
        <v>16.547747747747746</v>
      </c>
      <c r="Q245" s="472">
        <v>8.980831708901885</v>
      </c>
    </row>
    <row r="246" spans="1:17" s="459" customFormat="1" ht="18.75" customHeight="1">
      <c r="A246" s="473">
        <v>2</v>
      </c>
      <c r="B246" s="473" t="s">
        <v>43</v>
      </c>
      <c r="C246" s="474">
        <v>1503</v>
      </c>
      <c r="D246" s="473" t="s">
        <v>1</v>
      </c>
      <c r="E246" s="462" t="s">
        <v>88</v>
      </c>
      <c r="F246" s="475">
        <v>7.52</v>
      </c>
      <c r="G246" s="465">
        <v>242893</v>
      </c>
      <c r="H246" s="455" t="s">
        <v>99</v>
      </c>
      <c r="I246" s="455" t="s">
        <v>90</v>
      </c>
      <c r="J246" s="454">
        <v>1.85</v>
      </c>
      <c r="K246" s="466">
        <v>2.6</v>
      </c>
      <c r="L246" s="467">
        <v>2.5666666666666664</v>
      </c>
      <c r="M246" s="476">
        <v>1.8</v>
      </c>
      <c r="N246" s="477">
        <v>11963.963963963964</v>
      </c>
      <c r="O246" s="470">
        <v>16.126548355835833</v>
      </c>
      <c r="P246" s="478">
        <v>21.535135135135135</v>
      </c>
      <c r="Q246" s="472">
        <v>12.942819148936172</v>
      </c>
    </row>
    <row r="247" spans="1:17" s="459" customFormat="1" ht="18.75" customHeight="1">
      <c r="A247" s="473">
        <v>2</v>
      </c>
      <c r="B247" s="473" t="s">
        <v>43</v>
      </c>
      <c r="C247" s="474" t="s">
        <v>136</v>
      </c>
      <c r="D247" s="473" t="s">
        <v>1</v>
      </c>
      <c r="E247" s="462" t="s">
        <v>88</v>
      </c>
      <c r="F247" s="475">
        <v>24.33</v>
      </c>
      <c r="G247" s="465">
        <v>242891</v>
      </c>
      <c r="H247" s="455" t="s">
        <v>99</v>
      </c>
      <c r="I247" s="455" t="s">
        <v>90</v>
      </c>
      <c r="J247" s="454">
        <v>1.85</v>
      </c>
      <c r="K247" s="466">
        <v>2.5</v>
      </c>
      <c r="L247" s="467">
        <v>2.8666666666666667</v>
      </c>
      <c r="M247" s="476">
        <v>1.7666666666666666</v>
      </c>
      <c r="N247" s="477">
        <v>12425.225225225224</v>
      </c>
      <c r="O247" s="470">
        <v>20.088740533733731</v>
      </c>
      <c r="P247" s="478">
        <v>21.951231231231226</v>
      </c>
      <c r="Q247" s="472">
        <v>10.388820386354297</v>
      </c>
    </row>
    <row r="248" spans="1:17" s="459" customFormat="1" ht="18.75" customHeight="1">
      <c r="A248" s="473">
        <v>2</v>
      </c>
      <c r="B248" s="473" t="s">
        <v>43</v>
      </c>
      <c r="C248" s="474">
        <v>1504</v>
      </c>
      <c r="D248" s="473" t="s">
        <v>1</v>
      </c>
      <c r="E248" s="462" t="s">
        <v>88</v>
      </c>
      <c r="F248" s="475">
        <v>42.59</v>
      </c>
      <c r="G248" s="465">
        <v>242899</v>
      </c>
      <c r="H248" s="455" t="s">
        <v>99</v>
      </c>
      <c r="I248" s="455" t="s">
        <v>90</v>
      </c>
      <c r="J248" s="454">
        <v>1.85</v>
      </c>
      <c r="K248" s="466">
        <v>2.3000000000000003</v>
      </c>
      <c r="L248" s="467">
        <v>2.9333333333333336</v>
      </c>
      <c r="M248" s="476">
        <v>1.5666666666666664</v>
      </c>
      <c r="N248" s="477">
        <v>13203.603603603604</v>
      </c>
      <c r="O248" s="470">
        <v>20.563507148236244</v>
      </c>
      <c r="P248" s="478">
        <v>20.685645645645643</v>
      </c>
      <c r="Q248" s="472">
        <v>10.675041089457618</v>
      </c>
    </row>
    <row r="249" spans="1:17" s="459" customFormat="1" ht="18.75" customHeight="1">
      <c r="A249" s="473">
        <v>2</v>
      </c>
      <c r="B249" s="473" t="s">
        <v>43</v>
      </c>
      <c r="C249" s="474">
        <v>1505</v>
      </c>
      <c r="D249" s="473" t="s">
        <v>1</v>
      </c>
      <c r="E249" s="462" t="s">
        <v>88</v>
      </c>
      <c r="F249" s="475">
        <v>36.659999999999997</v>
      </c>
      <c r="G249" s="465">
        <v>242903</v>
      </c>
      <c r="H249" s="455" t="s">
        <v>99</v>
      </c>
      <c r="I249" s="455" t="s">
        <v>90</v>
      </c>
      <c r="J249" s="454">
        <v>1.85</v>
      </c>
      <c r="K249" s="466">
        <v>2.0333333333333332</v>
      </c>
      <c r="L249" s="467">
        <v>2.8333333333333335</v>
      </c>
      <c r="M249" s="476">
        <v>1.4666666666666668</v>
      </c>
      <c r="N249" s="477">
        <v>12540.54054054054</v>
      </c>
      <c r="O249" s="470">
        <v>16.109209027527523</v>
      </c>
      <c r="P249" s="478">
        <v>18.392792792792793</v>
      </c>
      <c r="Q249" s="472">
        <v>10.79159847244954</v>
      </c>
    </row>
    <row r="250" spans="1:17" s="459" customFormat="1" ht="18.75" customHeight="1">
      <c r="A250" s="473">
        <v>2</v>
      </c>
      <c r="B250" s="473" t="s">
        <v>43</v>
      </c>
      <c r="C250" s="474">
        <v>1506</v>
      </c>
      <c r="D250" s="473" t="s">
        <v>1</v>
      </c>
      <c r="E250" s="462" t="s">
        <v>88</v>
      </c>
      <c r="F250" s="475">
        <v>45.58</v>
      </c>
      <c r="G250" s="465">
        <v>242908</v>
      </c>
      <c r="H250" s="455" t="s">
        <v>99</v>
      </c>
      <c r="I250" s="455" t="s">
        <v>90</v>
      </c>
      <c r="J250" s="454">
        <v>1.85</v>
      </c>
      <c r="K250" s="466">
        <v>2.2166666666666668</v>
      </c>
      <c r="L250" s="467">
        <v>2.9666666666666668</v>
      </c>
      <c r="M250" s="476">
        <v>1.7333333333333332</v>
      </c>
      <c r="N250" s="477">
        <v>11790.990990990991</v>
      </c>
      <c r="O250" s="470">
        <v>18.10265355329263</v>
      </c>
      <c r="P250" s="478">
        <v>20.437717717717714</v>
      </c>
      <c r="Q250" s="472">
        <v>10.442518648530058</v>
      </c>
    </row>
    <row r="251" spans="1:17" s="459" customFormat="1" ht="18.75" customHeight="1">
      <c r="A251" s="473">
        <v>2</v>
      </c>
      <c r="B251" s="473" t="s">
        <v>43</v>
      </c>
      <c r="C251" s="474" t="s">
        <v>137</v>
      </c>
      <c r="D251" s="473" t="s">
        <v>93</v>
      </c>
      <c r="E251" s="462" t="s">
        <v>2</v>
      </c>
      <c r="F251" s="475">
        <v>7.72</v>
      </c>
      <c r="G251" s="465">
        <v>242869</v>
      </c>
      <c r="H251" s="455" t="s">
        <v>91</v>
      </c>
      <c r="I251" s="455" t="s">
        <v>90</v>
      </c>
      <c r="J251" s="454">
        <v>1.85</v>
      </c>
      <c r="K251" s="466">
        <v>2.3166666666666669</v>
      </c>
      <c r="L251" s="467">
        <v>2.7333333333333329</v>
      </c>
      <c r="M251" s="476">
        <v>1.7</v>
      </c>
      <c r="N251" s="477">
        <v>13981.981981981982</v>
      </c>
      <c r="O251" s="470">
        <v>18.316996702228625</v>
      </c>
      <c r="P251" s="478">
        <v>23.769369369369368</v>
      </c>
      <c r="Q251" s="472">
        <v>8.5051813471502591</v>
      </c>
    </row>
    <row r="252" spans="1:17" s="459" customFormat="1" ht="18.75" customHeight="1">
      <c r="A252" s="473">
        <v>2</v>
      </c>
      <c r="B252" s="473" t="s">
        <v>43</v>
      </c>
      <c r="C252" s="474">
        <v>1507</v>
      </c>
      <c r="D252" s="473" t="s">
        <v>1</v>
      </c>
      <c r="E252" s="462" t="s">
        <v>88</v>
      </c>
      <c r="F252" s="475">
        <v>49.36</v>
      </c>
      <c r="G252" s="465">
        <v>242914</v>
      </c>
      <c r="H252" s="455" t="s">
        <v>109</v>
      </c>
      <c r="I252" s="455" t="s">
        <v>90</v>
      </c>
      <c r="J252" s="454">
        <v>1.85</v>
      </c>
      <c r="K252" s="466">
        <v>2.2000000000000002</v>
      </c>
      <c r="L252" s="467">
        <v>2.8000000000000003</v>
      </c>
      <c r="M252" s="476">
        <v>1.6333333333333335</v>
      </c>
      <c r="N252" s="477">
        <v>10839.639639639639</v>
      </c>
      <c r="O252" s="470">
        <v>14.713216516612619</v>
      </c>
      <c r="P252" s="478">
        <v>17.704744744744744</v>
      </c>
      <c r="Q252" s="472">
        <v>10.736223662884923</v>
      </c>
    </row>
    <row r="253" spans="1:17" s="459" customFormat="1" ht="18.75" customHeight="1">
      <c r="A253" s="473">
        <v>2</v>
      </c>
      <c r="B253" s="473" t="s">
        <v>43</v>
      </c>
      <c r="C253" s="474">
        <v>1510</v>
      </c>
      <c r="D253" s="473" t="s">
        <v>95</v>
      </c>
      <c r="E253" s="462" t="s">
        <v>2</v>
      </c>
      <c r="F253" s="475">
        <v>23.2</v>
      </c>
      <c r="G253" s="465">
        <v>242955</v>
      </c>
      <c r="H253" s="455" t="s">
        <v>138</v>
      </c>
      <c r="I253" s="455" t="s">
        <v>90</v>
      </c>
      <c r="J253" s="454">
        <v>1.85</v>
      </c>
      <c r="K253" s="466">
        <v>2.1833333333333336</v>
      </c>
      <c r="L253" s="467">
        <v>3.0333333333333332</v>
      </c>
      <c r="M253" s="476">
        <v>1.3333333333333333</v>
      </c>
      <c r="N253" s="477">
        <v>15423.423423423423</v>
      </c>
      <c r="O253" s="470">
        <v>24.383449234531199</v>
      </c>
      <c r="P253" s="478">
        <v>20.564564564564563</v>
      </c>
      <c r="Q253" s="472">
        <v>7.6939655172413781</v>
      </c>
    </row>
    <row r="254" spans="1:17" s="459" customFormat="1" ht="18.75" customHeight="1">
      <c r="A254" s="473">
        <v>2</v>
      </c>
      <c r="B254" s="473" t="s">
        <v>43</v>
      </c>
      <c r="C254" s="474">
        <v>1512</v>
      </c>
      <c r="D254" s="473" t="s">
        <v>95</v>
      </c>
      <c r="E254" s="462" t="s">
        <v>2</v>
      </c>
      <c r="F254" s="475">
        <v>35.03</v>
      </c>
      <c r="G254" s="465">
        <v>242893</v>
      </c>
      <c r="H254" s="455" t="s">
        <v>91</v>
      </c>
      <c r="I254" s="455" t="s">
        <v>90</v>
      </c>
      <c r="J254" s="454">
        <v>1.65</v>
      </c>
      <c r="K254" s="466">
        <v>1.8</v>
      </c>
      <c r="L254" s="467">
        <v>2.3666666666666667</v>
      </c>
      <c r="M254" s="476">
        <v>0.96666666666666667</v>
      </c>
      <c r="N254" s="477">
        <v>13349.494949494949</v>
      </c>
      <c r="O254" s="470">
        <v>10.187047058753938</v>
      </c>
      <c r="P254" s="478">
        <v>12.904511784511785</v>
      </c>
      <c r="Q254" s="472">
        <v>9.150157008278617</v>
      </c>
    </row>
    <row r="255" spans="1:17" s="459" customFormat="1" ht="18.75" customHeight="1">
      <c r="A255" s="473">
        <v>2</v>
      </c>
      <c r="B255" s="473" t="s">
        <v>43</v>
      </c>
      <c r="C255" s="474" t="s">
        <v>139</v>
      </c>
      <c r="D255" s="473" t="s">
        <v>95</v>
      </c>
      <c r="E255" s="462" t="s">
        <v>2</v>
      </c>
      <c r="F255" s="475">
        <v>36.950000000000003</v>
      </c>
      <c r="G255" s="465">
        <v>242959</v>
      </c>
      <c r="H255" s="455" t="s">
        <v>91</v>
      </c>
      <c r="I255" s="455" t="s">
        <v>90</v>
      </c>
      <c r="J255" s="454">
        <v>1.65</v>
      </c>
      <c r="K255" s="466">
        <v>1.7666666666666666</v>
      </c>
      <c r="L255" s="467">
        <v>2.6</v>
      </c>
      <c r="M255" s="476">
        <v>1.2</v>
      </c>
      <c r="N255" s="477">
        <v>10925.252525252525</v>
      </c>
      <c r="O255" s="470">
        <v>9.8757384317931294</v>
      </c>
      <c r="P255" s="478">
        <v>13.110303030303029</v>
      </c>
      <c r="Q255" s="472">
        <v>8.1935047361299045</v>
      </c>
    </row>
    <row r="256" spans="1:17" s="459" customFormat="1" ht="18.75" customHeight="1">
      <c r="A256" s="473">
        <v>2</v>
      </c>
      <c r="B256" s="473" t="s">
        <v>43</v>
      </c>
      <c r="C256" s="474">
        <v>1513</v>
      </c>
      <c r="D256" s="473" t="s">
        <v>93</v>
      </c>
      <c r="E256" s="462" t="s">
        <v>2</v>
      </c>
      <c r="F256" s="475">
        <v>61.66</v>
      </c>
      <c r="G256" s="465">
        <v>242908</v>
      </c>
      <c r="H256" s="455" t="s">
        <v>123</v>
      </c>
      <c r="I256" s="455" t="s">
        <v>90</v>
      </c>
      <c r="J256" s="454">
        <v>1.65</v>
      </c>
      <c r="K256" s="466">
        <v>1.9000000000000001</v>
      </c>
      <c r="L256" s="467">
        <v>2.4666666666666668</v>
      </c>
      <c r="M256" s="476">
        <v>1.5</v>
      </c>
      <c r="N256" s="477">
        <v>18165.656565656565</v>
      </c>
      <c r="O256" s="470">
        <v>16.526453587860832</v>
      </c>
      <c r="P256" s="478">
        <v>27.248484848484846</v>
      </c>
      <c r="Q256" s="472">
        <v>10.557898151151475</v>
      </c>
    </row>
    <row r="257" spans="1:17" s="459" customFormat="1" ht="18.75" customHeight="1">
      <c r="A257" s="473">
        <v>2</v>
      </c>
      <c r="B257" s="473" t="s">
        <v>43</v>
      </c>
      <c r="C257" s="474">
        <v>1514</v>
      </c>
      <c r="D257" s="473" t="s">
        <v>95</v>
      </c>
      <c r="E257" s="473" t="s">
        <v>2</v>
      </c>
      <c r="F257" s="475">
        <v>31.4</v>
      </c>
      <c r="G257" s="465">
        <v>242946</v>
      </c>
      <c r="H257" s="455" t="s">
        <v>91</v>
      </c>
      <c r="I257" s="455" t="s">
        <v>90</v>
      </c>
      <c r="J257" s="454">
        <v>1.65</v>
      </c>
      <c r="K257" s="466">
        <v>2.2666666666666666</v>
      </c>
      <c r="L257" s="467">
        <v>2.7000000000000006</v>
      </c>
      <c r="M257" s="476">
        <v>1.3333333333333333</v>
      </c>
      <c r="N257" s="477">
        <v>16840.404040404042</v>
      </c>
      <c r="O257" s="470">
        <v>21.06223612311274</v>
      </c>
      <c r="P257" s="478">
        <v>22.453872053872054</v>
      </c>
      <c r="Q257" s="472">
        <v>9.5404458598726123</v>
      </c>
    </row>
    <row r="258" spans="1:17" s="459" customFormat="1" ht="18.75" customHeight="1">
      <c r="A258" s="473">
        <v>2</v>
      </c>
      <c r="B258" s="473" t="s">
        <v>43</v>
      </c>
      <c r="C258" s="474">
        <v>1515</v>
      </c>
      <c r="D258" s="473" t="s">
        <v>95</v>
      </c>
      <c r="E258" s="462" t="s">
        <v>2</v>
      </c>
      <c r="F258" s="475">
        <v>14.85</v>
      </c>
      <c r="G258" s="465">
        <v>242908</v>
      </c>
      <c r="H258" s="455" t="s">
        <v>91</v>
      </c>
      <c r="I258" s="455" t="s">
        <v>90</v>
      </c>
      <c r="J258" s="454">
        <v>1.65</v>
      </c>
      <c r="K258" s="466">
        <v>2.0666666666666669</v>
      </c>
      <c r="L258" s="467">
        <v>2.8000000000000003</v>
      </c>
      <c r="M258" s="476">
        <v>1.2333333333333332</v>
      </c>
      <c r="N258" s="477">
        <v>15612.12121212121</v>
      </c>
      <c r="O258" s="470">
        <v>19.146314826783033</v>
      </c>
      <c r="P258" s="478">
        <v>19.254949494949493</v>
      </c>
      <c r="Q258" s="472">
        <v>13.51043771043771</v>
      </c>
    </row>
    <row r="259" spans="1:17" s="459" customFormat="1" ht="18.75" customHeight="1">
      <c r="A259" s="473">
        <v>2</v>
      </c>
      <c r="B259" s="473" t="s">
        <v>43</v>
      </c>
      <c r="C259" s="474">
        <v>1519</v>
      </c>
      <c r="D259" s="473" t="s">
        <v>95</v>
      </c>
      <c r="E259" s="462" t="s">
        <v>2</v>
      </c>
      <c r="F259" s="475">
        <v>9.99</v>
      </c>
      <c r="G259" s="465">
        <v>242909</v>
      </c>
      <c r="H259" s="455" t="s">
        <v>91</v>
      </c>
      <c r="I259" s="455" t="s">
        <v>90</v>
      </c>
      <c r="J259" s="454">
        <v>1.85</v>
      </c>
      <c r="K259" s="466">
        <v>2.1833333333333331</v>
      </c>
      <c r="L259" s="467">
        <v>2.5666666666666664</v>
      </c>
      <c r="M259" s="476">
        <v>1.2666666666666666</v>
      </c>
      <c r="N259" s="477">
        <v>14616.216216216215</v>
      </c>
      <c r="O259" s="470">
        <v>15.912218325126238</v>
      </c>
      <c r="P259" s="478">
        <v>18.513873873873873</v>
      </c>
      <c r="Q259" s="472">
        <v>9.1491491491491495</v>
      </c>
    </row>
    <row r="260" spans="1:17" s="459" customFormat="1" ht="18.75" customHeight="1">
      <c r="A260" s="473">
        <v>2</v>
      </c>
      <c r="B260" s="473" t="s">
        <v>43</v>
      </c>
      <c r="C260" s="474">
        <v>1520</v>
      </c>
      <c r="D260" s="473" t="s">
        <v>95</v>
      </c>
      <c r="E260" s="462" t="s">
        <v>2</v>
      </c>
      <c r="F260" s="475">
        <v>29.08</v>
      </c>
      <c r="G260" s="465">
        <v>242945</v>
      </c>
      <c r="H260" s="455" t="s">
        <v>91</v>
      </c>
      <c r="I260" s="455" t="s">
        <v>90</v>
      </c>
      <c r="J260" s="454">
        <v>1.85</v>
      </c>
      <c r="K260" s="466">
        <v>1.7833333333333332</v>
      </c>
      <c r="L260" s="467">
        <v>2.7333333333333329</v>
      </c>
      <c r="M260" s="476">
        <v>1</v>
      </c>
      <c r="N260" s="477">
        <v>11762.162162162162</v>
      </c>
      <c r="O260" s="470">
        <v>11.86155615267363</v>
      </c>
      <c r="P260" s="478">
        <v>11.762162162162161</v>
      </c>
      <c r="Q260" s="472">
        <v>6.4621733149931222</v>
      </c>
    </row>
    <row r="261" spans="1:17" s="459" customFormat="1" ht="18.75" customHeight="1">
      <c r="A261" s="473">
        <v>2</v>
      </c>
      <c r="B261" s="473" t="s">
        <v>43</v>
      </c>
      <c r="C261" s="474">
        <v>1523</v>
      </c>
      <c r="D261" s="473" t="s">
        <v>95</v>
      </c>
      <c r="E261" s="462" t="s">
        <v>2</v>
      </c>
      <c r="F261" s="475">
        <v>13.57</v>
      </c>
      <c r="G261" s="465">
        <v>242947</v>
      </c>
      <c r="H261" s="455" t="s">
        <v>91</v>
      </c>
      <c r="I261" s="455" t="s">
        <v>90</v>
      </c>
      <c r="J261" s="454">
        <v>1.85</v>
      </c>
      <c r="K261" s="466">
        <v>2.1666666666666665</v>
      </c>
      <c r="L261" s="467">
        <v>2.5666666666666664</v>
      </c>
      <c r="M261" s="476">
        <v>1.1000000000000001</v>
      </c>
      <c r="N261" s="477">
        <v>14875.675675675675</v>
      </c>
      <c r="O261" s="470">
        <v>16.071060199187983</v>
      </c>
      <c r="P261" s="478">
        <v>16.363243243243243</v>
      </c>
      <c r="Q261" s="472">
        <v>10.640383198231392</v>
      </c>
    </row>
    <row r="262" spans="1:17" s="459" customFormat="1" ht="18.75" customHeight="1">
      <c r="A262" s="473">
        <v>2</v>
      </c>
      <c r="B262" s="473" t="s">
        <v>29</v>
      </c>
      <c r="C262" s="474">
        <v>807901</v>
      </c>
      <c r="D262" s="473" t="s">
        <v>1</v>
      </c>
      <c r="E262" s="462" t="s">
        <v>88</v>
      </c>
      <c r="F262" s="475">
        <v>9.59</v>
      </c>
      <c r="G262" s="465">
        <v>242954</v>
      </c>
      <c r="H262" s="455" t="s">
        <v>91</v>
      </c>
      <c r="I262" s="455" t="s">
        <v>119</v>
      </c>
      <c r="J262" s="454">
        <v>1.85</v>
      </c>
      <c r="K262" s="466">
        <v>2.3000000000000003</v>
      </c>
      <c r="L262" s="467">
        <v>3.0333333333333332</v>
      </c>
      <c r="M262" s="476">
        <v>1.7</v>
      </c>
      <c r="N262" s="477">
        <v>8562.1621621621616</v>
      </c>
      <c r="O262" s="470">
        <v>14.25954270281081</v>
      </c>
      <c r="P262" s="478">
        <v>14.555675675675674</v>
      </c>
      <c r="Q262" s="472">
        <v>13.970281543274243</v>
      </c>
    </row>
    <row r="263" spans="1:17" s="459" customFormat="1" ht="18.75" customHeight="1">
      <c r="A263" s="473">
        <v>2</v>
      </c>
      <c r="B263" s="473" t="s">
        <v>29</v>
      </c>
      <c r="C263" s="474">
        <v>807903</v>
      </c>
      <c r="D263" s="473" t="s">
        <v>95</v>
      </c>
      <c r="E263" s="462" t="s">
        <v>2</v>
      </c>
      <c r="F263" s="475">
        <v>19.260000000000002</v>
      </c>
      <c r="G263" s="465">
        <v>242915</v>
      </c>
      <c r="H263" s="455" t="s">
        <v>91</v>
      </c>
      <c r="I263" s="455" t="s">
        <v>119</v>
      </c>
      <c r="J263" s="454">
        <v>1.65</v>
      </c>
      <c r="K263" s="466">
        <v>2.1</v>
      </c>
      <c r="L263" s="467">
        <v>2.8333333333333335</v>
      </c>
      <c r="M263" s="476">
        <v>1.4666666666666668</v>
      </c>
      <c r="N263" s="477">
        <v>9664.6464646464647</v>
      </c>
      <c r="O263" s="470">
        <v>12.332110078626263</v>
      </c>
      <c r="P263" s="478">
        <v>14.174814814814816</v>
      </c>
      <c r="Q263" s="472">
        <v>8.1744548286604353</v>
      </c>
    </row>
    <row r="264" spans="1:17" s="459" customFormat="1" ht="18.75" customHeight="1">
      <c r="A264" s="473">
        <v>2</v>
      </c>
      <c r="B264" s="473" t="s">
        <v>29</v>
      </c>
      <c r="C264" s="474" t="s">
        <v>140</v>
      </c>
      <c r="D264" s="473" t="s">
        <v>95</v>
      </c>
      <c r="E264" s="462" t="s">
        <v>2</v>
      </c>
      <c r="F264" s="475">
        <v>17.03</v>
      </c>
      <c r="G264" s="465">
        <v>242915</v>
      </c>
      <c r="H264" s="455" t="s">
        <v>91</v>
      </c>
      <c r="I264" s="455" t="s">
        <v>119</v>
      </c>
      <c r="J264" s="454">
        <v>1.65</v>
      </c>
      <c r="K264" s="466">
        <v>2.0666666666666664</v>
      </c>
      <c r="L264" s="467">
        <v>2.8333333333333335</v>
      </c>
      <c r="M264" s="476">
        <v>1.3666666666666665</v>
      </c>
      <c r="N264" s="477">
        <v>8242.424242424242</v>
      </c>
      <c r="O264" s="470">
        <v>10.350409319057237</v>
      </c>
      <c r="P264" s="478">
        <v>11.264646464646463</v>
      </c>
      <c r="Q264" s="472">
        <v>9.1808573106283013</v>
      </c>
    </row>
    <row r="265" spans="1:17" s="459" customFormat="1" ht="18.75" customHeight="1">
      <c r="A265" s="473">
        <v>2</v>
      </c>
      <c r="B265" s="473" t="s">
        <v>29</v>
      </c>
      <c r="C265" s="474">
        <v>807904</v>
      </c>
      <c r="D265" s="473" t="s">
        <v>95</v>
      </c>
      <c r="E265" s="462" t="s">
        <v>2</v>
      </c>
      <c r="F265" s="475">
        <v>28.03</v>
      </c>
      <c r="G265" s="465">
        <v>242918</v>
      </c>
      <c r="H265" s="455" t="s">
        <v>91</v>
      </c>
      <c r="I265" s="455" t="s">
        <v>119</v>
      </c>
      <c r="J265" s="454">
        <v>1.65</v>
      </c>
      <c r="K265" s="466">
        <v>2.2000000000000002</v>
      </c>
      <c r="L265" s="467">
        <v>3.2666666666666671</v>
      </c>
      <c r="M265" s="476">
        <v>1.6000000000000003</v>
      </c>
      <c r="N265" s="477">
        <v>9373.7373737373728</v>
      </c>
      <c r="O265" s="470">
        <v>16.656428630281482</v>
      </c>
      <c r="P265" s="478">
        <v>14.997979797979799</v>
      </c>
      <c r="Q265" s="472">
        <v>12.657153050303247</v>
      </c>
    </row>
    <row r="266" spans="1:17" s="459" customFormat="1" ht="18.75" customHeight="1">
      <c r="A266" s="473">
        <v>2</v>
      </c>
      <c r="B266" s="473" t="s">
        <v>29</v>
      </c>
      <c r="C266" s="474">
        <v>807906</v>
      </c>
      <c r="D266" s="473" t="s">
        <v>93</v>
      </c>
      <c r="E266" s="462" t="s">
        <v>2</v>
      </c>
      <c r="F266" s="475">
        <v>67.03</v>
      </c>
      <c r="G266" s="465">
        <v>242918</v>
      </c>
      <c r="H266" s="455" t="s">
        <v>91</v>
      </c>
      <c r="I266" s="455" t="s">
        <v>90</v>
      </c>
      <c r="J266" s="454">
        <v>1.65</v>
      </c>
      <c r="K266" s="466">
        <v>2.333333333333333</v>
      </c>
      <c r="L266" s="467">
        <v>3.5</v>
      </c>
      <c r="M266" s="476">
        <v>1.9333333333333336</v>
      </c>
      <c r="N266" s="477">
        <v>9858.5858585858587</v>
      </c>
      <c r="O266" s="470">
        <v>21.328694856565651</v>
      </c>
      <c r="P266" s="478">
        <v>19.059932659932663</v>
      </c>
      <c r="Q266" s="472">
        <v>12.316127107265403</v>
      </c>
    </row>
    <row r="267" spans="1:17" s="459" customFormat="1" ht="18.75" customHeight="1">
      <c r="A267" s="473">
        <v>2</v>
      </c>
      <c r="B267" s="473" t="s">
        <v>29</v>
      </c>
      <c r="C267" s="474">
        <v>807914</v>
      </c>
      <c r="D267" s="473" t="s">
        <v>93</v>
      </c>
      <c r="E267" s="462" t="s">
        <v>2</v>
      </c>
      <c r="F267" s="475">
        <v>22.21</v>
      </c>
      <c r="G267" s="465">
        <v>242915</v>
      </c>
      <c r="H267" s="455" t="s">
        <v>91</v>
      </c>
      <c r="I267" s="455" t="s">
        <v>90</v>
      </c>
      <c r="J267" s="454">
        <v>1.65</v>
      </c>
      <c r="K267" s="466">
        <v>1.9666666666666668</v>
      </c>
      <c r="L267" s="467">
        <v>3</v>
      </c>
      <c r="M267" s="476">
        <v>1.6333333333333335</v>
      </c>
      <c r="N267" s="477">
        <v>8016.1616161616157</v>
      </c>
      <c r="O267" s="470">
        <v>10.739313361454546</v>
      </c>
      <c r="P267" s="478">
        <v>13.093063973063973</v>
      </c>
      <c r="Q267" s="472">
        <v>6.9927960378208009</v>
      </c>
    </row>
    <row r="268" spans="1:17" s="459" customFormat="1" ht="18.75" customHeight="1">
      <c r="A268" s="473">
        <v>2</v>
      </c>
      <c r="B268" s="473" t="s">
        <v>29</v>
      </c>
      <c r="C268" s="474">
        <v>807919</v>
      </c>
      <c r="D268" s="473" t="s">
        <v>95</v>
      </c>
      <c r="E268" s="462" t="s">
        <v>2</v>
      </c>
      <c r="F268" s="475">
        <v>34.5</v>
      </c>
      <c r="G268" s="465">
        <v>242964</v>
      </c>
      <c r="H268" s="455" t="s">
        <v>91</v>
      </c>
      <c r="I268" s="455" t="s">
        <v>119</v>
      </c>
      <c r="J268" s="454">
        <v>1.85</v>
      </c>
      <c r="K268" s="466">
        <v>1.9666666666666668</v>
      </c>
      <c r="L268" s="467">
        <v>2.7333333333333329</v>
      </c>
      <c r="M268" s="476">
        <v>1.7</v>
      </c>
      <c r="N268" s="477">
        <v>9945.9459459459467</v>
      </c>
      <c r="O268" s="470">
        <v>11.061113042315913</v>
      </c>
      <c r="P268" s="478">
        <v>16.908108108108109</v>
      </c>
      <c r="Q268" s="472">
        <v>7.0431884057971006</v>
      </c>
    </row>
    <row r="269" spans="1:17" s="459" customFormat="1" ht="18.75" customHeight="1">
      <c r="A269" s="473">
        <v>2</v>
      </c>
      <c r="B269" s="473" t="s">
        <v>29</v>
      </c>
      <c r="C269" s="474">
        <v>807923</v>
      </c>
      <c r="D269" s="473" t="s">
        <v>93</v>
      </c>
      <c r="E269" s="462" t="s">
        <v>2</v>
      </c>
      <c r="F269" s="475">
        <v>24.7</v>
      </c>
      <c r="G269" s="465">
        <v>242914</v>
      </c>
      <c r="H269" s="455" t="s">
        <v>91</v>
      </c>
      <c r="I269" s="455" t="s">
        <v>90</v>
      </c>
      <c r="J269" s="454">
        <v>1.65</v>
      </c>
      <c r="K269" s="466">
        <v>2.3666666666666667</v>
      </c>
      <c r="L269" s="467">
        <v>3.4</v>
      </c>
      <c r="M269" s="476">
        <v>1.8666666666666665</v>
      </c>
      <c r="N269" s="477">
        <v>10020.202020202019</v>
      </c>
      <c r="O269" s="470">
        <v>20.749526446674743</v>
      </c>
      <c r="P269" s="478">
        <v>18.704377104377102</v>
      </c>
      <c r="Q269" s="472">
        <v>11.609716599190284</v>
      </c>
    </row>
    <row r="270" spans="1:17" s="459" customFormat="1" ht="18.75" customHeight="1">
      <c r="A270" s="473">
        <v>2</v>
      </c>
      <c r="B270" s="473" t="s">
        <v>29</v>
      </c>
      <c r="C270" s="474">
        <v>807925</v>
      </c>
      <c r="D270" s="473" t="s">
        <v>93</v>
      </c>
      <c r="E270" s="462" t="s">
        <v>2</v>
      </c>
      <c r="F270" s="475">
        <v>19.559999999999999</v>
      </c>
      <c r="G270" s="465">
        <v>242920</v>
      </c>
      <c r="H270" s="455" t="s">
        <v>141</v>
      </c>
      <c r="I270" s="455" t="s">
        <v>90</v>
      </c>
      <c r="J270" s="454">
        <v>1.65</v>
      </c>
      <c r="K270" s="466">
        <v>2.3666666666666667</v>
      </c>
      <c r="L270" s="467">
        <v>3.3000000000000003</v>
      </c>
      <c r="M270" s="476">
        <v>1.7666666666666666</v>
      </c>
      <c r="N270" s="477">
        <v>9373.7373737373728</v>
      </c>
      <c r="O270" s="470">
        <v>18.285824163200001</v>
      </c>
      <c r="P270" s="478">
        <v>16.560269360269359</v>
      </c>
      <c r="Q270" s="472">
        <v>15.698875255623719</v>
      </c>
    </row>
    <row r="271" spans="1:17" s="459" customFormat="1" ht="18.75" customHeight="1">
      <c r="A271" s="473">
        <v>2</v>
      </c>
      <c r="B271" s="473" t="s">
        <v>29</v>
      </c>
      <c r="C271" s="474">
        <v>807926</v>
      </c>
      <c r="D271" s="473" t="s">
        <v>93</v>
      </c>
      <c r="E271" s="462" t="s">
        <v>2</v>
      </c>
      <c r="F271" s="475">
        <v>56.47</v>
      </c>
      <c r="G271" s="465">
        <v>242913</v>
      </c>
      <c r="H271" s="455" t="s">
        <v>123</v>
      </c>
      <c r="I271" s="455" t="s">
        <v>90</v>
      </c>
      <c r="J271" s="454">
        <v>1.65</v>
      </c>
      <c r="K271" s="466">
        <v>2.3666666666666667</v>
      </c>
      <c r="L271" s="467">
        <v>3.1</v>
      </c>
      <c r="M271" s="476">
        <v>1.6666666666666667</v>
      </c>
      <c r="N271" s="477">
        <v>11022.222222222224</v>
      </c>
      <c r="O271" s="470">
        <v>19.72802830770371</v>
      </c>
      <c r="P271" s="478">
        <v>18.370370370370377</v>
      </c>
      <c r="Q271" s="472">
        <v>13.530015937666018</v>
      </c>
    </row>
    <row r="272" spans="1:17" s="459" customFormat="1" ht="18.75" customHeight="1">
      <c r="A272" s="473">
        <v>2</v>
      </c>
      <c r="B272" s="473" t="s">
        <v>29</v>
      </c>
      <c r="C272" s="474">
        <v>807927</v>
      </c>
      <c r="D272" s="473" t="s">
        <v>93</v>
      </c>
      <c r="E272" s="462" t="s">
        <v>2</v>
      </c>
      <c r="F272" s="475">
        <v>17.14</v>
      </c>
      <c r="G272" s="465">
        <v>242912</v>
      </c>
      <c r="H272" s="455" t="s">
        <v>94</v>
      </c>
      <c r="I272" s="455" t="s">
        <v>90</v>
      </c>
      <c r="J272" s="454">
        <v>1.85</v>
      </c>
      <c r="K272" s="466">
        <v>2.4666666666666668</v>
      </c>
      <c r="L272" s="467">
        <v>3.1</v>
      </c>
      <c r="M272" s="476">
        <v>1.9666666666666668</v>
      </c>
      <c r="N272" s="477">
        <v>10263.063063063062</v>
      </c>
      <c r="O272" s="470">
        <v>18.413978599253333</v>
      </c>
      <c r="P272" s="478">
        <v>20.184024024024023</v>
      </c>
      <c r="Q272" s="472">
        <v>13.556009334889147</v>
      </c>
    </row>
    <row r="273" spans="1:17" s="459" customFormat="1" ht="18.75" customHeight="1">
      <c r="A273" s="473">
        <v>2</v>
      </c>
      <c r="B273" s="473" t="s">
        <v>29</v>
      </c>
      <c r="C273" s="474" t="s">
        <v>142</v>
      </c>
      <c r="D273" s="473" t="s">
        <v>93</v>
      </c>
      <c r="E273" s="473" t="s">
        <v>2</v>
      </c>
      <c r="F273" s="475">
        <v>32.340000000000003</v>
      </c>
      <c r="G273" s="465">
        <v>242911</v>
      </c>
      <c r="H273" s="455" t="s">
        <v>99</v>
      </c>
      <c r="I273" s="455" t="s">
        <v>90</v>
      </c>
      <c r="J273" s="454">
        <v>1.85</v>
      </c>
      <c r="K273" s="466">
        <v>2.2333333333333329</v>
      </c>
      <c r="L273" s="467">
        <v>3.1333333333333333</v>
      </c>
      <c r="M273" s="476">
        <v>1.8666666666666665</v>
      </c>
      <c r="N273" s="477">
        <v>10032.432432432432</v>
      </c>
      <c r="O273" s="470">
        <v>17.311194154730725</v>
      </c>
      <c r="P273" s="478">
        <v>18.727207207207204</v>
      </c>
      <c r="Q273" s="472">
        <v>12.222325293753864</v>
      </c>
    </row>
    <row r="274" spans="1:17" s="459" customFormat="1" ht="18.75" customHeight="1">
      <c r="A274" s="473">
        <v>2</v>
      </c>
      <c r="B274" s="473" t="s">
        <v>29</v>
      </c>
      <c r="C274" s="474">
        <v>807930</v>
      </c>
      <c r="D274" s="473" t="s">
        <v>95</v>
      </c>
      <c r="E274" s="473" t="s">
        <v>2</v>
      </c>
      <c r="F274" s="475">
        <v>9.5299999999999994</v>
      </c>
      <c r="G274" s="465">
        <v>242920</v>
      </c>
      <c r="H274" s="455" t="s">
        <v>91</v>
      </c>
      <c r="I274" s="455" t="s">
        <v>90</v>
      </c>
      <c r="J274" s="454">
        <v>1.85</v>
      </c>
      <c r="K274" s="466">
        <v>2.1333333333333333</v>
      </c>
      <c r="L274" s="467">
        <v>3.0333333333333332</v>
      </c>
      <c r="M274" s="476">
        <v>1.5</v>
      </c>
      <c r="N274" s="477">
        <v>9571.1711711711705</v>
      </c>
      <c r="O274" s="470">
        <v>14.220041426294131</v>
      </c>
      <c r="P274" s="478">
        <v>14.356756756756756</v>
      </c>
      <c r="Q274" s="472">
        <v>6.2339979013641145</v>
      </c>
    </row>
    <row r="275" spans="1:17" s="459" customFormat="1" ht="18.75" customHeight="1">
      <c r="A275" s="473">
        <v>2</v>
      </c>
      <c r="B275" s="473" t="s">
        <v>29</v>
      </c>
      <c r="C275" s="474" t="s">
        <v>143</v>
      </c>
      <c r="D275" s="473" t="s">
        <v>1</v>
      </c>
      <c r="E275" s="462" t="s">
        <v>88</v>
      </c>
      <c r="F275" s="475">
        <v>5.03</v>
      </c>
      <c r="G275" s="465">
        <v>242934</v>
      </c>
      <c r="H275" s="455" t="s">
        <v>99</v>
      </c>
      <c r="I275" s="455" t="s">
        <v>90</v>
      </c>
      <c r="J275" s="454">
        <v>1.85</v>
      </c>
      <c r="K275" s="466">
        <v>2.2333333333333334</v>
      </c>
      <c r="L275" s="467">
        <v>3</v>
      </c>
      <c r="M275" s="476">
        <v>1.7</v>
      </c>
      <c r="N275" s="477">
        <v>7236.0360360360364</v>
      </c>
      <c r="O275" s="470">
        <v>11.445922908108109</v>
      </c>
      <c r="P275" s="478">
        <v>12.301261261261262</v>
      </c>
      <c r="Q275" s="472">
        <v>11.393638170974155</v>
      </c>
    </row>
    <row r="276" spans="1:17" s="459" customFormat="1" ht="18.75" customHeight="1">
      <c r="A276" s="473">
        <v>2</v>
      </c>
      <c r="B276" s="473" t="s">
        <v>29</v>
      </c>
      <c r="C276" s="474">
        <v>807933</v>
      </c>
      <c r="D276" s="473" t="s">
        <v>1</v>
      </c>
      <c r="E276" s="462" t="s">
        <v>88</v>
      </c>
      <c r="F276" s="475">
        <v>18.23</v>
      </c>
      <c r="G276" s="465">
        <v>242933</v>
      </c>
      <c r="H276" s="455" t="s">
        <v>91</v>
      </c>
      <c r="I276" s="455" t="s">
        <v>90</v>
      </c>
      <c r="J276" s="454">
        <v>1.85</v>
      </c>
      <c r="K276" s="466">
        <v>2.0666666666666669</v>
      </c>
      <c r="L276" s="467">
        <v>3</v>
      </c>
      <c r="M276" s="476">
        <v>1.8666666666666665</v>
      </c>
      <c r="N276" s="477">
        <v>7178.3783783783792</v>
      </c>
      <c r="O276" s="470">
        <v>10.507353145945949</v>
      </c>
      <c r="P276" s="478">
        <v>13.39963963963964</v>
      </c>
      <c r="Q276" s="472">
        <v>14.253976961053207</v>
      </c>
    </row>
    <row r="277" spans="1:17" s="459" customFormat="1" ht="18.75" customHeight="1">
      <c r="A277" s="473">
        <v>2</v>
      </c>
      <c r="B277" s="473" t="s">
        <v>29</v>
      </c>
      <c r="C277" s="474">
        <v>807934</v>
      </c>
      <c r="D277" s="473" t="s">
        <v>98</v>
      </c>
      <c r="E277" s="462" t="s">
        <v>88</v>
      </c>
      <c r="F277" s="475">
        <v>18.010000000000002</v>
      </c>
      <c r="G277" s="465">
        <v>242876</v>
      </c>
      <c r="H277" s="455" t="s">
        <v>99</v>
      </c>
      <c r="I277" s="455" t="s">
        <v>90</v>
      </c>
      <c r="J277" s="454">
        <v>1.85</v>
      </c>
      <c r="K277" s="466">
        <v>2.5333333333333332</v>
      </c>
      <c r="L277" s="467">
        <v>3.3666666666666667</v>
      </c>
      <c r="M277" s="476">
        <v>1.4666666666666668</v>
      </c>
      <c r="N277" s="477">
        <v>10320.720720720719</v>
      </c>
      <c r="O277" s="470">
        <v>23.321508582256925</v>
      </c>
      <c r="P277" s="478">
        <v>15.137057057057056</v>
      </c>
      <c r="Q277" s="472">
        <v>15.574125485841199</v>
      </c>
    </row>
    <row r="278" spans="1:17" s="459" customFormat="1" ht="18.75" customHeight="1">
      <c r="A278" s="473">
        <v>2</v>
      </c>
      <c r="B278" s="473" t="s">
        <v>29</v>
      </c>
      <c r="C278" s="474">
        <v>807935</v>
      </c>
      <c r="D278" s="473" t="s">
        <v>93</v>
      </c>
      <c r="E278" s="462" t="s">
        <v>2</v>
      </c>
      <c r="F278" s="475">
        <v>20.79</v>
      </c>
      <c r="G278" s="465">
        <v>242920</v>
      </c>
      <c r="H278" s="455" t="s">
        <v>91</v>
      </c>
      <c r="I278" s="455" t="s">
        <v>90</v>
      </c>
      <c r="J278" s="454">
        <v>1.85</v>
      </c>
      <c r="K278" s="466">
        <v>2.1333333333333333</v>
      </c>
      <c r="L278" s="467">
        <v>3.0333333333333332</v>
      </c>
      <c r="M278" s="476">
        <v>1.3333333333333333</v>
      </c>
      <c r="N278" s="477">
        <v>7610.8108108108108</v>
      </c>
      <c r="O278" s="470">
        <v>11.307502820908587</v>
      </c>
      <c r="P278" s="478">
        <v>10.147747747747747</v>
      </c>
      <c r="Q278" s="472">
        <v>6.7585377585377602</v>
      </c>
    </row>
    <row r="279" spans="1:17" s="459" customFormat="1" ht="18.75" customHeight="1">
      <c r="A279" s="473">
        <v>2</v>
      </c>
      <c r="B279" s="473" t="s">
        <v>29</v>
      </c>
      <c r="C279" s="474">
        <v>807939</v>
      </c>
      <c r="D279" s="473" t="s">
        <v>144</v>
      </c>
      <c r="E279" s="462" t="s">
        <v>2</v>
      </c>
      <c r="F279" s="475">
        <v>12.59</v>
      </c>
      <c r="G279" s="465">
        <v>242930</v>
      </c>
      <c r="H279" s="455" t="s">
        <v>91</v>
      </c>
      <c r="I279" s="455" t="s">
        <v>90</v>
      </c>
      <c r="J279" s="454">
        <v>1.85</v>
      </c>
      <c r="K279" s="466">
        <v>2.0333333333333332</v>
      </c>
      <c r="L279" s="467">
        <v>3.0333333333333332</v>
      </c>
      <c r="M279" s="476">
        <v>1.7</v>
      </c>
      <c r="N279" s="477">
        <v>8273.8738738738739</v>
      </c>
      <c r="O279" s="470">
        <v>11.716409320883441</v>
      </c>
      <c r="P279" s="478">
        <v>14.065585585585584</v>
      </c>
      <c r="Q279" s="472">
        <v>9.3455123113582221</v>
      </c>
    </row>
    <row r="280" spans="1:17" s="459" customFormat="1" ht="18.75" customHeight="1">
      <c r="A280" s="473">
        <v>2</v>
      </c>
      <c r="B280" s="473" t="s">
        <v>29</v>
      </c>
      <c r="C280" s="474">
        <v>807940</v>
      </c>
      <c r="D280" s="473" t="s">
        <v>144</v>
      </c>
      <c r="E280" s="462" t="s">
        <v>2</v>
      </c>
      <c r="F280" s="475">
        <v>26.31</v>
      </c>
      <c r="G280" s="465">
        <v>242930</v>
      </c>
      <c r="H280" s="455" t="s">
        <v>91</v>
      </c>
      <c r="I280" s="455" t="s">
        <v>90</v>
      </c>
      <c r="J280" s="454">
        <v>1.85</v>
      </c>
      <c r="K280" s="466">
        <v>2.0666666666666669</v>
      </c>
      <c r="L280" s="467">
        <v>3.0333333333333332</v>
      </c>
      <c r="M280" s="476">
        <v>1.0999999999999999</v>
      </c>
      <c r="N280" s="477">
        <v>9571.1711711711705</v>
      </c>
      <c r="O280" s="470">
        <v>13.775665131722443</v>
      </c>
      <c r="P280" s="478">
        <v>10.528288288288286</v>
      </c>
      <c r="Q280" s="472">
        <v>7.9304446978335239</v>
      </c>
    </row>
    <row r="281" spans="1:17" s="459" customFormat="1" ht="18.75" customHeight="1">
      <c r="A281" s="473">
        <v>2</v>
      </c>
      <c r="B281" s="473" t="s">
        <v>29</v>
      </c>
      <c r="C281" s="474">
        <v>807945</v>
      </c>
      <c r="D281" s="473" t="s">
        <v>98</v>
      </c>
      <c r="E281" s="462" t="s">
        <v>88</v>
      </c>
      <c r="F281" s="475">
        <v>12</v>
      </c>
      <c r="G281" s="465">
        <v>242877</v>
      </c>
      <c r="H281" s="455" t="s">
        <v>99</v>
      </c>
      <c r="I281" s="455" t="s">
        <v>90</v>
      </c>
      <c r="J281" s="454">
        <v>1.85</v>
      </c>
      <c r="K281" s="466">
        <v>2.4333333333333336</v>
      </c>
      <c r="L281" s="467">
        <v>3.2000000000000006</v>
      </c>
      <c r="M281" s="476">
        <v>1.2333333333333332</v>
      </c>
      <c r="N281" s="477">
        <v>8619.8198198198206</v>
      </c>
      <c r="O281" s="470">
        <v>16.902610661093103</v>
      </c>
      <c r="P281" s="478">
        <v>10.631111111111112</v>
      </c>
      <c r="Q281" s="472">
        <v>14.128333333333332</v>
      </c>
    </row>
    <row r="282" spans="1:17" s="459" customFormat="1" ht="18.75" customHeight="1">
      <c r="A282" s="473">
        <v>2</v>
      </c>
      <c r="B282" s="473" t="s">
        <v>29</v>
      </c>
      <c r="C282" s="474">
        <v>807946</v>
      </c>
      <c r="D282" s="473" t="s">
        <v>93</v>
      </c>
      <c r="E282" s="462" t="s">
        <v>2</v>
      </c>
      <c r="F282" s="475">
        <v>26.4</v>
      </c>
      <c r="G282" s="465">
        <v>242911</v>
      </c>
      <c r="H282" s="455" t="s">
        <v>94</v>
      </c>
      <c r="I282" s="455" t="s">
        <v>90</v>
      </c>
      <c r="J282" s="454">
        <v>1.85</v>
      </c>
      <c r="K282" s="466">
        <v>2.0333333333333332</v>
      </c>
      <c r="L282" s="467">
        <v>3.1999999999999997</v>
      </c>
      <c r="M282" s="476">
        <v>1.6666666666666667</v>
      </c>
      <c r="N282" s="477">
        <v>8072.0720720720719</v>
      </c>
      <c r="O282" s="470">
        <v>12.721266525636032</v>
      </c>
      <c r="P282" s="478">
        <v>13.453453453453454</v>
      </c>
      <c r="Q282" s="472">
        <v>7.168181818181818</v>
      </c>
    </row>
    <row r="283" spans="1:17" s="459" customFormat="1" ht="18.75" customHeight="1">
      <c r="A283" s="473">
        <v>2</v>
      </c>
      <c r="B283" s="473" t="s">
        <v>29</v>
      </c>
      <c r="C283" s="474">
        <v>807947</v>
      </c>
      <c r="D283" s="473" t="s">
        <v>93</v>
      </c>
      <c r="E283" s="462" t="s">
        <v>2</v>
      </c>
      <c r="F283" s="475">
        <v>30.73</v>
      </c>
      <c r="G283" s="465">
        <v>242875</v>
      </c>
      <c r="H283" s="455" t="s">
        <v>99</v>
      </c>
      <c r="I283" s="455" t="s">
        <v>90</v>
      </c>
      <c r="J283" s="454">
        <v>1.85</v>
      </c>
      <c r="K283" s="466">
        <v>2.1</v>
      </c>
      <c r="L283" s="467">
        <v>3.4</v>
      </c>
      <c r="M283" s="476">
        <v>1.8666666666666665</v>
      </c>
      <c r="N283" s="477">
        <v>9138.7387387387389</v>
      </c>
      <c r="O283" s="470">
        <v>17.458922156540538</v>
      </c>
      <c r="P283" s="478">
        <v>17.058978978978978</v>
      </c>
      <c r="Q283" s="472">
        <v>8.468272046859747</v>
      </c>
    </row>
    <row r="284" spans="1:17" s="459" customFormat="1" ht="18.75" customHeight="1">
      <c r="A284" s="473">
        <v>2</v>
      </c>
      <c r="B284" s="473" t="s">
        <v>29</v>
      </c>
      <c r="C284" s="474">
        <v>807949</v>
      </c>
      <c r="D284" s="473" t="s">
        <v>95</v>
      </c>
      <c r="E284" s="462" t="s">
        <v>2</v>
      </c>
      <c r="F284" s="475">
        <v>6.1</v>
      </c>
      <c r="G284" s="465">
        <v>242933</v>
      </c>
      <c r="H284" s="455" t="s">
        <v>91</v>
      </c>
      <c r="I284" s="455" t="s">
        <v>90</v>
      </c>
      <c r="J284" s="454">
        <v>1.85</v>
      </c>
      <c r="K284" s="466">
        <v>2.166666666666667</v>
      </c>
      <c r="L284" s="467">
        <v>3.0333333333333332</v>
      </c>
      <c r="M284" s="476">
        <v>1.4666666666666668</v>
      </c>
      <c r="N284" s="477">
        <v>6400</v>
      </c>
      <c r="O284" s="470">
        <v>9.6571535100444432</v>
      </c>
      <c r="P284" s="478">
        <v>9.3866666666666685</v>
      </c>
      <c r="Q284" s="472">
        <v>7.8754098360655744</v>
      </c>
    </row>
    <row r="285" spans="1:17" s="459" customFormat="1" ht="18.75" customHeight="1">
      <c r="A285" s="473">
        <v>2</v>
      </c>
      <c r="B285" s="473" t="s">
        <v>30</v>
      </c>
      <c r="C285" s="474">
        <v>117</v>
      </c>
      <c r="D285" s="473" t="s">
        <v>98</v>
      </c>
      <c r="E285" s="462" t="s">
        <v>88</v>
      </c>
      <c r="F285" s="475">
        <v>24.64</v>
      </c>
      <c r="G285" s="465">
        <v>242841</v>
      </c>
      <c r="H285" s="455" t="s">
        <v>91</v>
      </c>
      <c r="I285" s="455" t="s">
        <v>119</v>
      </c>
      <c r="J285" s="454">
        <v>1.85</v>
      </c>
      <c r="K285" s="466">
        <v>2.2333333333333334</v>
      </c>
      <c r="L285" s="467">
        <v>2.9</v>
      </c>
      <c r="M285" s="476">
        <v>1.5999999999999999</v>
      </c>
      <c r="N285" s="477">
        <v>7783.7837837837842</v>
      </c>
      <c r="O285" s="470">
        <v>11.82080869621622</v>
      </c>
      <c r="P285" s="478">
        <v>12.454054054054053</v>
      </c>
      <c r="Q285" s="472">
        <v>13.286525974025974</v>
      </c>
    </row>
    <row r="286" spans="1:17" s="459" customFormat="1" ht="18.75" customHeight="1">
      <c r="A286" s="473">
        <v>2</v>
      </c>
      <c r="B286" s="473" t="s">
        <v>30</v>
      </c>
      <c r="C286" s="474">
        <v>118</v>
      </c>
      <c r="D286" s="473" t="s">
        <v>93</v>
      </c>
      <c r="E286" s="462" t="s">
        <v>2</v>
      </c>
      <c r="F286" s="475">
        <v>31.96</v>
      </c>
      <c r="G286" s="465">
        <v>242904</v>
      </c>
      <c r="H286" s="455" t="s">
        <v>91</v>
      </c>
      <c r="I286" s="455" t="s">
        <v>119</v>
      </c>
      <c r="J286" s="454">
        <v>1.65</v>
      </c>
      <c r="K286" s="466">
        <v>1.6333333333333335</v>
      </c>
      <c r="L286" s="467">
        <v>2.7666666666666671</v>
      </c>
      <c r="M286" s="476">
        <v>0.8666666666666667</v>
      </c>
      <c r="N286" s="477">
        <v>7305.0505050505053</v>
      </c>
      <c r="O286" s="470">
        <v>6.9127126981868496</v>
      </c>
      <c r="P286" s="478">
        <v>6.3310437710437721</v>
      </c>
      <c r="Q286" s="472">
        <v>7.0028160200250307</v>
      </c>
    </row>
    <row r="287" spans="1:17" s="459" customFormat="1" ht="18.75" customHeight="1">
      <c r="A287" s="473">
        <v>2</v>
      </c>
      <c r="B287" s="473" t="s">
        <v>30</v>
      </c>
      <c r="C287" s="474">
        <v>120</v>
      </c>
      <c r="D287" s="473" t="s">
        <v>98</v>
      </c>
      <c r="E287" s="462" t="s">
        <v>88</v>
      </c>
      <c r="F287" s="475">
        <v>70.45</v>
      </c>
      <c r="G287" s="465">
        <v>242881</v>
      </c>
      <c r="H287" s="455" t="s">
        <v>91</v>
      </c>
      <c r="I287" s="455" t="s">
        <v>119</v>
      </c>
      <c r="J287" s="454">
        <v>1.85</v>
      </c>
      <c r="K287" s="466">
        <v>2.8333333333333335</v>
      </c>
      <c r="L287" s="467">
        <v>2.8333333333333335</v>
      </c>
      <c r="M287" s="476">
        <v>1.8</v>
      </c>
      <c r="N287" s="477">
        <v>9888.2882882882896</v>
      </c>
      <c r="O287" s="470">
        <v>18.185322782115453</v>
      </c>
      <c r="P287" s="478">
        <v>17.798918918918922</v>
      </c>
      <c r="Q287" s="472">
        <v>16.813342796309438</v>
      </c>
    </row>
    <row r="288" spans="1:17" s="459" customFormat="1" ht="18.75" customHeight="1">
      <c r="A288" s="473">
        <v>2</v>
      </c>
      <c r="B288" s="473" t="s">
        <v>30</v>
      </c>
      <c r="C288" s="474">
        <v>125</v>
      </c>
      <c r="D288" s="473" t="s">
        <v>98</v>
      </c>
      <c r="E288" s="462" t="s">
        <v>88</v>
      </c>
      <c r="F288" s="475">
        <v>8.66</v>
      </c>
      <c r="G288" s="465">
        <v>242883</v>
      </c>
      <c r="H288" s="455" t="s">
        <v>91</v>
      </c>
      <c r="I288" s="455" t="s">
        <v>119</v>
      </c>
      <c r="J288" s="454">
        <v>1.85</v>
      </c>
      <c r="K288" s="466">
        <v>2.4333333333333336</v>
      </c>
      <c r="L288" s="467">
        <v>2.8666666666666667</v>
      </c>
      <c r="M288" s="476">
        <v>1.5666666666666667</v>
      </c>
      <c r="N288" s="477">
        <v>10378.378378378378</v>
      </c>
      <c r="O288" s="470">
        <v>16.780016370930934</v>
      </c>
      <c r="P288" s="478">
        <v>16.25945945945946</v>
      </c>
      <c r="Q288" s="472">
        <v>12.635103926096997</v>
      </c>
    </row>
    <row r="289" spans="1:17" s="459" customFormat="1" ht="18.75" customHeight="1">
      <c r="A289" s="473">
        <v>2</v>
      </c>
      <c r="B289" s="473" t="s">
        <v>30</v>
      </c>
      <c r="C289" s="474">
        <v>129</v>
      </c>
      <c r="D289" s="473" t="s">
        <v>98</v>
      </c>
      <c r="E289" s="462" t="s">
        <v>88</v>
      </c>
      <c r="F289" s="475">
        <v>20.63</v>
      </c>
      <c r="G289" s="465">
        <v>242871</v>
      </c>
      <c r="H289" s="455" t="s">
        <v>91</v>
      </c>
      <c r="I289" s="455" t="s">
        <v>119</v>
      </c>
      <c r="J289" s="454">
        <v>1.85</v>
      </c>
      <c r="K289" s="466">
        <v>2.5</v>
      </c>
      <c r="L289" s="467">
        <v>2.8666666666666671</v>
      </c>
      <c r="M289" s="476">
        <v>1.6666666666666667</v>
      </c>
      <c r="N289" s="477">
        <v>9772.9729729729734</v>
      </c>
      <c r="O289" s="470">
        <v>16.234091180780787</v>
      </c>
      <c r="P289" s="478">
        <v>16.288288288288289</v>
      </c>
      <c r="Q289" s="472">
        <v>19.402811439650993</v>
      </c>
    </row>
    <row r="290" spans="1:17" s="459" customFormat="1" ht="18.75" customHeight="1">
      <c r="A290" s="473">
        <v>2</v>
      </c>
      <c r="B290" s="473" t="s">
        <v>30</v>
      </c>
      <c r="C290" s="474">
        <v>121</v>
      </c>
      <c r="D290" s="473" t="s">
        <v>98</v>
      </c>
      <c r="E290" s="473" t="s">
        <v>88</v>
      </c>
      <c r="F290" s="475">
        <v>23.4</v>
      </c>
      <c r="G290" s="465">
        <v>242855</v>
      </c>
      <c r="H290" s="455" t="s">
        <v>91</v>
      </c>
      <c r="I290" s="455" t="s">
        <v>119</v>
      </c>
      <c r="J290" s="454">
        <v>1.85</v>
      </c>
      <c r="K290" s="466">
        <v>2.7333333333333338</v>
      </c>
      <c r="L290" s="467">
        <v>2.8333333333333335</v>
      </c>
      <c r="M290" s="476">
        <v>1.7333333333333332</v>
      </c>
      <c r="N290" s="477">
        <v>9427.0270270270266</v>
      </c>
      <c r="O290" s="470">
        <v>16.725132741541543</v>
      </c>
      <c r="P290" s="478">
        <v>16.340180180180177</v>
      </c>
      <c r="Q290" s="472">
        <v>20.017521367521368</v>
      </c>
    </row>
    <row r="291" spans="1:17" s="459" customFormat="1" ht="18.75" customHeight="1">
      <c r="A291" s="473">
        <v>2</v>
      </c>
      <c r="B291" s="473" t="s">
        <v>30</v>
      </c>
      <c r="C291" s="474" t="s">
        <v>145</v>
      </c>
      <c r="D291" s="473" t="s">
        <v>98</v>
      </c>
      <c r="E291" s="462" t="s">
        <v>88</v>
      </c>
      <c r="F291" s="475">
        <v>51.41</v>
      </c>
      <c r="G291" s="465">
        <v>242846</v>
      </c>
      <c r="H291" s="455" t="s">
        <v>91</v>
      </c>
      <c r="I291" s="455" t="s">
        <v>119</v>
      </c>
      <c r="J291" s="454">
        <v>1.85</v>
      </c>
      <c r="K291" s="466">
        <v>2.9666666666666663</v>
      </c>
      <c r="L291" s="467">
        <v>3.0333333333333332</v>
      </c>
      <c r="M291" s="476">
        <v>2.1</v>
      </c>
      <c r="N291" s="477">
        <v>8908.1081081081084</v>
      </c>
      <c r="O291" s="470">
        <v>19.660809153425422</v>
      </c>
      <c r="P291" s="478">
        <v>18.707027027027028</v>
      </c>
      <c r="Q291" s="472">
        <v>15.731180704143163</v>
      </c>
    </row>
    <row r="292" spans="1:17" s="459" customFormat="1" ht="18.75" customHeight="1">
      <c r="A292" s="473">
        <v>2</v>
      </c>
      <c r="B292" s="473" t="s">
        <v>30</v>
      </c>
      <c r="C292" s="474">
        <v>406</v>
      </c>
      <c r="D292" s="473" t="s">
        <v>98</v>
      </c>
      <c r="E292" s="473" t="s">
        <v>88</v>
      </c>
      <c r="F292" s="475">
        <v>21.02</v>
      </c>
      <c r="G292" s="465">
        <v>242834</v>
      </c>
      <c r="H292" s="455" t="s">
        <v>91</v>
      </c>
      <c r="I292" s="455" t="s">
        <v>119</v>
      </c>
      <c r="J292" s="454">
        <v>1.85</v>
      </c>
      <c r="K292" s="466">
        <v>2.0666666666666669</v>
      </c>
      <c r="L292" s="467">
        <v>2.6333333333333333</v>
      </c>
      <c r="M292" s="476">
        <v>1.1333333333333335</v>
      </c>
      <c r="N292" s="477">
        <v>8302.7027027027034</v>
      </c>
      <c r="O292" s="470">
        <v>9.6207399699219263</v>
      </c>
      <c r="P292" s="478">
        <v>9.4097297297297313</v>
      </c>
      <c r="Q292" s="472">
        <v>11.901046622264509</v>
      </c>
    </row>
    <row r="293" spans="1:17" s="459" customFormat="1" ht="18.75" customHeight="1">
      <c r="A293" s="473">
        <v>2</v>
      </c>
      <c r="B293" s="473" t="s">
        <v>30</v>
      </c>
      <c r="C293" s="474">
        <v>408</v>
      </c>
      <c r="D293" s="473" t="s">
        <v>98</v>
      </c>
      <c r="E293" s="473" t="s">
        <v>88</v>
      </c>
      <c r="F293" s="475">
        <v>49.16</v>
      </c>
      <c r="G293" s="465">
        <v>242864</v>
      </c>
      <c r="H293" s="455" t="s">
        <v>91</v>
      </c>
      <c r="I293" s="455" t="s">
        <v>119</v>
      </c>
      <c r="J293" s="454">
        <v>1.85</v>
      </c>
      <c r="K293" s="466">
        <v>2.8333333333333335</v>
      </c>
      <c r="L293" s="467">
        <v>2.7666666666666671</v>
      </c>
      <c r="M293" s="476">
        <v>1.9333333333333333</v>
      </c>
      <c r="N293" s="477">
        <v>9686.4864864864867</v>
      </c>
      <c r="O293" s="470">
        <v>16.985741275355362</v>
      </c>
      <c r="P293" s="478">
        <v>18.727207207207208</v>
      </c>
      <c r="Q293" s="472">
        <v>19.537225386493091</v>
      </c>
    </row>
    <row r="294" spans="1:17" s="459" customFormat="1" ht="18.75" customHeight="1">
      <c r="A294" s="473">
        <v>2</v>
      </c>
      <c r="B294" s="473" t="s">
        <v>30</v>
      </c>
      <c r="C294" s="474">
        <v>418</v>
      </c>
      <c r="D294" s="473" t="s">
        <v>98</v>
      </c>
      <c r="E294" s="462" t="s">
        <v>88</v>
      </c>
      <c r="F294" s="475">
        <v>10.49</v>
      </c>
      <c r="G294" s="465">
        <v>242834</v>
      </c>
      <c r="H294" s="455" t="s">
        <v>91</v>
      </c>
      <c r="I294" s="455" t="s">
        <v>119</v>
      </c>
      <c r="J294" s="454">
        <v>1.85</v>
      </c>
      <c r="K294" s="466">
        <v>2.3666666666666667</v>
      </c>
      <c r="L294" s="467">
        <v>2.6999999999999997</v>
      </c>
      <c r="M294" s="476">
        <v>1.4333333333333333</v>
      </c>
      <c r="N294" s="477">
        <v>7985.5855855855852</v>
      </c>
      <c r="O294" s="470">
        <v>11.139822537081077</v>
      </c>
      <c r="P294" s="478">
        <v>11.446006006006005</v>
      </c>
      <c r="Q294" s="472">
        <v>13.661582459485224</v>
      </c>
    </row>
    <row r="295" spans="1:17" s="459" customFormat="1" ht="18.75" customHeight="1">
      <c r="A295" s="473">
        <v>2</v>
      </c>
      <c r="B295" s="473" t="s">
        <v>30</v>
      </c>
      <c r="C295" s="474" t="s">
        <v>146</v>
      </c>
      <c r="D295" s="473" t="s">
        <v>98</v>
      </c>
      <c r="E295" s="473" t="s">
        <v>88</v>
      </c>
      <c r="F295" s="475">
        <v>34</v>
      </c>
      <c r="G295" s="465">
        <v>242838</v>
      </c>
      <c r="H295" s="455" t="s">
        <v>91</v>
      </c>
      <c r="I295" s="455" t="s">
        <v>119</v>
      </c>
      <c r="J295" s="454">
        <v>1.85</v>
      </c>
      <c r="K295" s="466">
        <v>2.1</v>
      </c>
      <c r="L295" s="467">
        <v>2.9000000000000004</v>
      </c>
      <c r="M295" s="476">
        <v>1.4000000000000001</v>
      </c>
      <c r="N295" s="477">
        <v>7495.4954954954956</v>
      </c>
      <c r="O295" s="470">
        <v>10.703418819459461</v>
      </c>
      <c r="P295" s="478">
        <v>10.493693693693695</v>
      </c>
      <c r="Q295" s="472">
        <v>12.04264705882353</v>
      </c>
    </row>
    <row r="296" spans="1:17" s="459" customFormat="1" ht="18.75" customHeight="1">
      <c r="A296" s="473">
        <v>2</v>
      </c>
      <c r="B296" s="473" t="s">
        <v>30</v>
      </c>
      <c r="C296" s="474">
        <v>445</v>
      </c>
      <c r="D296" s="473" t="s">
        <v>98</v>
      </c>
      <c r="E296" s="462" t="s">
        <v>88</v>
      </c>
      <c r="F296" s="475">
        <v>10.26</v>
      </c>
      <c r="G296" s="465">
        <v>242842</v>
      </c>
      <c r="H296" s="455" t="s">
        <v>91</v>
      </c>
      <c r="I296" s="455" t="s">
        <v>119</v>
      </c>
      <c r="J296" s="454">
        <v>1.85</v>
      </c>
      <c r="K296" s="466">
        <v>2.6666666666666665</v>
      </c>
      <c r="L296" s="467">
        <v>2.9333333333333336</v>
      </c>
      <c r="M296" s="476">
        <v>1.7333333333333334</v>
      </c>
      <c r="N296" s="477">
        <v>10032.432432432433</v>
      </c>
      <c r="O296" s="470">
        <v>18.612499198718723</v>
      </c>
      <c r="P296" s="478">
        <v>17.389549549549553</v>
      </c>
      <c r="Q296" s="472">
        <v>14.890838206627681</v>
      </c>
    </row>
    <row r="297" spans="1:17" s="459" customFormat="1" ht="18.75" customHeight="1">
      <c r="A297" s="473">
        <v>2</v>
      </c>
      <c r="B297" s="473" t="s">
        <v>30</v>
      </c>
      <c r="C297" s="474">
        <v>446</v>
      </c>
      <c r="D297" s="473" t="s">
        <v>98</v>
      </c>
      <c r="E297" s="462" t="s">
        <v>88</v>
      </c>
      <c r="F297" s="475">
        <v>27.43</v>
      </c>
      <c r="G297" s="465">
        <v>242842</v>
      </c>
      <c r="H297" s="455" t="s">
        <v>91</v>
      </c>
      <c r="I297" s="455" t="s">
        <v>119</v>
      </c>
      <c r="J297" s="454">
        <v>1.85</v>
      </c>
      <c r="K297" s="466">
        <v>2.2999999999999998</v>
      </c>
      <c r="L297" s="467">
        <v>2.7999999999999994</v>
      </c>
      <c r="M297" s="476">
        <v>1.5</v>
      </c>
      <c r="N297" s="477">
        <v>7927.927927927929</v>
      </c>
      <c r="O297" s="470">
        <v>11.558739430630627</v>
      </c>
      <c r="P297" s="478">
        <v>11.891891891891893</v>
      </c>
      <c r="Q297" s="472">
        <v>13.41450966095516</v>
      </c>
    </row>
    <row r="298" spans="1:17" s="459" customFormat="1" ht="18.75" customHeight="1">
      <c r="A298" s="473">
        <v>2</v>
      </c>
      <c r="B298" s="473" t="s">
        <v>39</v>
      </c>
      <c r="C298" s="474">
        <v>206</v>
      </c>
      <c r="D298" s="473" t="s">
        <v>95</v>
      </c>
      <c r="E298" s="462" t="s">
        <v>2</v>
      </c>
      <c r="F298" s="475">
        <v>30.6</v>
      </c>
      <c r="G298" s="465">
        <v>242908</v>
      </c>
      <c r="H298" s="455" t="s">
        <v>91</v>
      </c>
      <c r="I298" s="455" t="s">
        <v>90</v>
      </c>
      <c r="J298" s="454">
        <v>1.65</v>
      </c>
      <c r="K298" s="466">
        <v>2.1666666666666665</v>
      </c>
      <c r="L298" s="467">
        <v>2.7999999999999994</v>
      </c>
      <c r="M298" s="476">
        <v>1.3333333333333333</v>
      </c>
      <c r="N298" s="477">
        <v>8824.242424242424</v>
      </c>
      <c r="O298" s="470">
        <v>11.34546706075151</v>
      </c>
      <c r="P298" s="478">
        <v>11.765656565656565</v>
      </c>
      <c r="Q298" s="472">
        <v>7.6248366013071882</v>
      </c>
    </row>
    <row r="299" spans="1:17" s="459" customFormat="1" ht="18.75" customHeight="1">
      <c r="A299" s="473">
        <v>2</v>
      </c>
      <c r="B299" s="473" t="s">
        <v>39</v>
      </c>
      <c r="C299" s="474">
        <v>208</v>
      </c>
      <c r="D299" s="473" t="s">
        <v>98</v>
      </c>
      <c r="E299" s="462" t="s">
        <v>88</v>
      </c>
      <c r="F299" s="475">
        <v>10.38</v>
      </c>
      <c r="G299" s="465">
        <v>242856</v>
      </c>
      <c r="H299" s="455" t="s">
        <v>99</v>
      </c>
      <c r="I299" s="455" t="s">
        <v>119</v>
      </c>
      <c r="J299" s="454">
        <v>1.85</v>
      </c>
      <c r="K299" s="466">
        <v>1.9666666666666666</v>
      </c>
      <c r="L299" s="467">
        <v>2.8333333333333335</v>
      </c>
      <c r="M299" s="476">
        <v>1.2666666666666666</v>
      </c>
      <c r="N299" s="477">
        <v>8446.8468468468473</v>
      </c>
      <c r="O299" s="470">
        <v>10.494814262629298</v>
      </c>
      <c r="P299" s="478">
        <v>10.699339339339339</v>
      </c>
      <c r="Q299" s="472">
        <v>10.26878612716763</v>
      </c>
    </row>
    <row r="300" spans="1:17" s="459" customFormat="1" ht="18.75" customHeight="1">
      <c r="A300" s="473">
        <v>2</v>
      </c>
      <c r="B300" s="473" t="s">
        <v>39</v>
      </c>
      <c r="C300" s="474">
        <v>209</v>
      </c>
      <c r="D300" s="473" t="s">
        <v>98</v>
      </c>
      <c r="E300" s="462" t="s">
        <v>88</v>
      </c>
      <c r="F300" s="475">
        <v>17.649999999999999</v>
      </c>
      <c r="G300" s="465">
        <v>242866</v>
      </c>
      <c r="H300" s="455" t="s">
        <v>99</v>
      </c>
      <c r="I300" s="455" t="s">
        <v>119</v>
      </c>
      <c r="J300" s="454">
        <v>1.85</v>
      </c>
      <c r="K300" s="466">
        <v>1.9000000000000001</v>
      </c>
      <c r="L300" s="467">
        <v>2.7666666666666671</v>
      </c>
      <c r="M300" s="476">
        <v>1.1666666666666667</v>
      </c>
      <c r="N300" s="477">
        <v>7322.5225225225222</v>
      </c>
      <c r="O300" s="470">
        <v>8.3807334954874904</v>
      </c>
      <c r="P300" s="478">
        <v>8.5429429429429433</v>
      </c>
      <c r="Q300" s="472">
        <v>10.121813031161475</v>
      </c>
    </row>
    <row r="301" spans="1:17" s="459" customFormat="1" ht="18.75" customHeight="1">
      <c r="A301" s="473">
        <v>2</v>
      </c>
      <c r="B301" s="473" t="s">
        <v>39</v>
      </c>
      <c r="C301" s="474">
        <v>210</v>
      </c>
      <c r="D301" s="473" t="s">
        <v>98</v>
      </c>
      <c r="E301" s="473" t="s">
        <v>88</v>
      </c>
      <c r="F301" s="475">
        <v>14.75</v>
      </c>
      <c r="G301" s="465">
        <v>242876</v>
      </c>
      <c r="H301" s="455" t="s">
        <v>99</v>
      </c>
      <c r="I301" s="455" t="s">
        <v>119</v>
      </c>
      <c r="J301" s="454">
        <v>1.85</v>
      </c>
      <c r="K301" s="466">
        <v>2.3000000000000003</v>
      </c>
      <c r="L301" s="467">
        <v>2.8000000000000003</v>
      </c>
      <c r="M301" s="476">
        <v>1.5</v>
      </c>
      <c r="N301" s="477">
        <v>7207.2072072072069</v>
      </c>
      <c r="O301" s="470">
        <v>10.227393009009013</v>
      </c>
      <c r="P301" s="478">
        <v>10.810810810810811</v>
      </c>
      <c r="Q301" s="472">
        <v>9.7932203389830494</v>
      </c>
    </row>
    <row r="302" spans="1:17" s="459" customFormat="1" ht="18.75" customHeight="1">
      <c r="A302" s="473">
        <v>2</v>
      </c>
      <c r="B302" s="473" t="s">
        <v>39</v>
      </c>
      <c r="C302" s="474">
        <v>211</v>
      </c>
      <c r="D302" s="473" t="s">
        <v>98</v>
      </c>
      <c r="E302" s="462" t="s">
        <v>88</v>
      </c>
      <c r="F302" s="475">
        <v>12.19</v>
      </c>
      <c r="G302" s="465">
        <v>242878</v>
      </c>
      <c r="H302" s="455" t="s">
        <v>99</v>
      </c>
      <c r="I302" s="455" t="s">
        <v>119</v>
      </c>
      <c r="J302" s="454">
        <v>1.85</v>
      </c>
      <c r="K302" s="466">
        <v>2.5</v>
      </c>
      <c r="L302" s="467">
        <v>2.9</v>
      </c>
      <c r="M302" s="476">
        <v>1.6333333333333335</v>
      </c>
      <c r="N302" s="477">
        <v>7293.6936936936936</v>
      </c>
      <c r="O302" s="470">
        <v>12.068062847747747</v>
      </c>
      <c r="P302" s="478">
        <v>11.913033033033035</v>
      </c>
      <c r="Q302" s="472">
        <v>11.528301886792454</v>
      </c>
    </row>
    <row r="303" spans="1:17" s="459" customFormat="1" ht="18.75" customHeight="1">
      <c r="A303" s="473">
        <v>2</v>
      </c>
      <c r="B303" s="473" t="s">
        <v>39</v>
      </c>
      <c r="C303" s="474">
        <v>214</v>
      </c>
      <c r="D303" s="473" t="s">
        <v>93</v>
      </c>
      <c r="E303" s="462" t="s">
        <v>2</v>
      </c>
      <c r="F303" s="475">
        <v>30.48</v>
      </c>
      <c r="G303" s="465">
        <v>242901</v>
      </c>
      <c r="H303" s="455" t="s">
        <v>91</v>
      </c>
      <c r="I303" s="455" t="s">
        <v>119</v>
      </c>
      <c r="J303" s="454">
        <v>1.65</v>
      </c>
      <c r="K303" s="466">
        <v>1.6666666666666667</v>
      </c>
      <c r="L303" s="467">
        <v>2.8333333333333335</v>
      </c>
      <c r="M303" s="476">
        <v>1.0333333333333334</v>
      </c>
      <c r="N303" s="477">
        <v>6561.6161616161626</v>
      </c>
      <c r="O303" s="470">
        <v>6.6449496893378246</v>
      </c>
      <c r="P303" s="478">
        <v>6.7803367003367017</v>
      </c>
      <c r="Q303" s="472">
        <v>5.0666010498687664</v>
      </c>
    </row>
    <row r="304" spans="1:17" s="459" customFormat="1" ht="18.75" customHeight="1">
      <c r="A304" s="473">
        <v>2</v>
      </c>
      <c r="B304" s="473" t="s">
        <v>39</v>
      </c>
      <c r="C304" s="474">
        <v>218</v>
      </c>
      <c r="D304" s="473" t="s">
        <v>95</v>
      </c>
      <c r="E304" s="462" t="s">
        <v>2</v>
      </c>
      <c r="F304" s="475">
        <v>39.21</v>
      </c>
      <c r="G304" s="465">
        <v>242902</v>
      </c>
      <c r="H304" s="455" t="s">
        <v>91</v>
      </c>
      <c r="I304" s="455" t="s">
        <v>119</v>
      </c>
      <c r="J304" s="454">
        <v>1.85</v>
      </c>
      <c r="K304" s="466">
        <v>1.7666666666666666</v>
      </c>
      <c r="L304" s="467">
        <v>2.6333333333333333</v>
      </c>
      <c r="M304" s="476">
        <v>0.96666666666666667</v>
      </c>
      <c r="N304" s="477">
        <v>6976.5765765765755</v>
      </c>
      <c r="O304" s="470">
        <v>6.4691234289438224</v>
      </c>
      <c r="P304" s="478">
        <v>6.7440240240240223</v>
      </c>
      <c r="Q304" s="472">
        <v>5.146391226727876</v>
      </c>
    </row>
    <row r="305" spans="1:17" s="459" customFormat="1" ht="18.75" customHeight="1">
      <c r="A305" s="473">
        <v>2</v>
      </c>
      <c r="B305" s="473" t="s">
        <v>39</v>
      </c>
      <c r="C305" s="474">
        <v>225</v>
      </c>
      <c r="D305" s="473" t="s">
        <v>1</v>
      </c>
      <c r="E305" s="462" t="s">
        <v>88</v>
      </c>
      <c r="F305" s="475">
        <v>20.25</v>
      </c>
      <c r="G305" s="465">
        <v>242930</v>
      </c>
      <c r="H305" s="455" t="s">
        <v>91</v>
      </c>
      <c r="I305" s="455" t="s">
        <v>90</v>
      </c>
      <c r="J305" s="454">
        <v>1.85</v>
      </c>
      <c r="K305" s="466">
        <v>2.4</v>
      </c>
      <c r="L305" s="467">
        <v>2.9333333333333336</v>
      </c>
      <c r="M305" s="476">
        <v>1.5999999999999999</v>
      </c>
      <c r="N305" s="477">
        <v>9945.9459459459449</v>
      </c>
      <c r="O305" s="470">
        <v>16.163455400360363</v>
      </c>
      <c r="P305" s="478">
        <v>15.913513513513509</v>
      </c>
      <c r="Q305" s="472">
        <v>17.335308641975313</v>
      </c>
    </row>
    <row r="306" spans="1:17" s="459" customFormat="1" ht="18.75" customHeight="1">
      <c r="A306" s="473">
        <v>2</v>
      </c>
      <c r="B306" s="473" t="s">
        <v>39</v>
      </c>
      <c r="C306" s="474">
        <v>228</v>
      </c>
      <c r="D306" s="473" t="s">
        <v>1</v>
      </c>
      <c r="E306" s="462" t="s">
        <v>88</v>
      </c>
      <c r="F306" s="475">
        <v>41.11</v>
      </c>
      <c r="G306" s="465">
        <v>242928</v>
      </c>
      <c r="H306" s="455" t="s">
        <v>99</v>
      </c>
      <c r="I306" s="455" t="s">
        <v>90</v>
      </c>
      <c r="J306" s="454">
        <v>1.85</v>
      </c>
      <c r="K306" s="466">
        <v>2.4</v>
      </c>
      <c r="L306" s="467">
        <v>3.1</v>
      </c>
      <c r="M306" s="476">
        <v>1.6666666666666667</v>
      </c>
      <c r="N306" s="477">
        <v>8735.135135135135</v>
      </c>
      <c r="O306" s="470">
        <v>15.85470973491892</v>
      </c>
      <c r="P306" s="478">
        <v>14.558558558558559</v>
      </c>
      <c r="Q306" s="472">
        <v>14.598881050839214</v>
      </c>
    </row>
    <row r="307" spans="1:17" s="459" customFormat="1" ht="18.75" customHeight="1">
      <c r="A307" s="473">
        <v>2</v>
      </c>
      <c r="B307" s="473" t="s">
        <v>39</v>
      </c>
      <c r="C307" s="474">
        <v>230</v>
      </c>
      <c r="D307" s="473" t="s">
        <v>93</v>
      </c>
      <c r="E307" s="462" t="s">
        <v>2</v>
      </c>
      <c r="F307" s="475">
        <v>46.98</v>
      </c>
      <c r="G307" s="465">
        <v>242898</v>
      </c>
      <c r="H307" s="455" t="s">
        <v>91</v>
      </c>
      <c r="I307" s="455" t="s">
        <v>90</v>
      </c>
      <c r="J307" s="454">
        <v>1.85</v>
      </c>
      <c r="K307" s="466">
        <v>2.7666666666666671</v>
      </c>
      <c r="L307" s="467">
        <v>2.7333333333333338</v>
      </c>
      <c r="M307" s="476">
        <v>1.7</v>
      </c>
      <c r="N307" s="477">
        <v>9686.4864864864867</v>
      </c>
      <c r="O307" s="470">
        <v>15.154621494674844</v>
      </c>
      <c r="P307" s="478">
        <v>16.467027027027026</v>
      </c>
      <c r="Q307" s="472">
        <v>16.461260110685402</v>
      </c>
    </row>
    <row r="308" spans="1:17" s="459" customFormat="1" ht="18.75" customHeight="1">
      <c r="A308" s="473">
        <v>2</v>
      </c>
      <c r="B308" s="473" t="s">
        <v>39</v>
      </c>
      <c r="C308" s="474">
        <v>246</v>
      </c>
      <c r="D308" s="473" t="s">
        <v>95</v>
      </c>
      <c r="E308" s="462" t="s">
        <v>2</v>
      </c>
      <c r="F308" s="475">
        <v>8.08</v>
      </c>
      <c r="G308" s="465">
        <v>242899</v>
      </c>
      <c r="H308" s="455" t="s">
        <v>91</v>
      </c>
      <c r="I308" s="455" t="s">
        <v>119</v>
      </c>
      <c r="J308" s="454">
        <v>1.85</v>
      </c>
      <c r="K308" s="466">
        <v>2.2666666666666666</v>
      </c>
      <c r="L308" s="467">
        <v>2.8666666666666667</v>
      </c>
      <c r="M308" s="476">
        <v>1.4333333333333333</v>
      </c>
      <c r="N308" s="477">
        <v>9628.8288288288295</v>
      </c>
      <c r="O308" s="470">
        <v>13.575389569296656</v>
      </c>
      <c r="P308" s="478">
        <v>13.801321321321321</v>
      </c>
      <c r="Q308" s="472">
        <v>12.613861386138614</v>
      </c>
    </row>
    <row r="309" spans="1:17" s="459" customFormat="1" ht="18.75" customHeight="1">
      <c r="A309" s="473">
        <v>2</v>
      </c>
      <c r="B309" s="473" t="s">
        <v>39</v>
      </c>
      <c r="C309" s="474">
        <v>249</v>
      </c>
      <c r="D309" s="473" t="s">
        <v>95</v>
      </c>
      <c r="E309" s="462" t="s">
        <v>2</v>
      </c>
      <c r="F309" s="475">
        <v>42.06</v>
      </c>
      <c r="G309" s="465">
        <v>242895</v>
      </c>
      <c r="H309" s="455" t="s">
        <v>91</v>
      </c>
      <c r="I309" s="455" t="s">
        <v>90</v>
      </c>
      <c r="J309" s="454">
        <v>1.65</v>
      </c>
      <c r="K309" s="466">
        <v>2.6333333333333333</v>
      </c>
      <c r="L309" s="467">
        <v>2.8333333333333335</v>
      </c>
      <c r="M309" s="476">
        <v>1.6333333333333335</v>
      </c>
      <c r="N309" s="477">
        <v>10181.818181818182</v>
      </c>
      <c r="O309" s="470">
        <v>16.291583548686869</v>
      </c>
      <c r="P309" s="478">
        <v>16.630303030303033</v>
      </c>
      <c r="Q309" s="472">
        <v>15.213742272943408</v>
      </c>
    </row>
    <row r="310" spans="1:17" s="459" customFormat="1" ht="18.75" customHeight="1">
      <c r="A310" s="473">
        <v>2</v>
      </c>
      <c r="B310" s="473" t="s">
        <v>42</v>
      </c>
      <c r="C310" s="474">
        <v>151</v>
      </c>
      <c r="D310" s="473" t="s">
        <v>93</v>
      </c>
      <c r="E310" s="473" t="s">
        <v>2</v>
      </c>
      <c r="F310" s="475">
        <v>25.36</v>
      </c>
      <c r="G310" s="465">
        <v>242922</v>
      </c>
      <c r="H310" s="455" t="s">
        <v>91</v>
      </c>
      <c r="I310" s="455" t="s">
        <v>119</v>
      </c>
      <c r="J310" s="454">
        <v>1.85</v>
      </c>
      <c r="K310" s="466">
        <v>1.8333333333333333</v>
      </c>
      <c r="L310" s="467">
        <v>2.7333333333333329</v>
      </c>
      <c r="M310" s="476">
        <v>1.4333333333333333</v>
      </c>
      <c r="N310" s="477">
        <v>9571.1711711711705</v>
      </c>
      <c r="O310" s="470">
        <v>9.9226688357989943</v>
      </c>
      <c r="P310" s="478">
        <v>13.718678678678678</v>
      </c>
      <c r="Q310" s="472">
        <v>11.180599369085174</v>
      </c>
    </row>
    <row r="311" spans="1:17" s="459" customFormat="1" ht="18.75" customHeight="1">
      <c r="A311" s="473">
        <v>2</v>
      </c>
      <c r="B311" s="473" t="s">
        <v>42</v>
      </c>
      <c r="C311" s="474">
        <v>806803</v>
      </c>
      <c r="D311" s="473" t="s">
        <v>93</v>
      </c>
      <c r="E311" s="473" t="s">
        <v>2</v>
      </c>
      <c r="F311" s="475">
        <v>9.6999999999999993</v>
      </c>
      <c r="G311" s="465">
        <v>242917</v>
      </c>
      <c r="H311" s="455" t="s">
        <v>91</v>
      </c>
      <c r="I311" s="455" t="s">
        <v>119</v>
      </c>
      <c r="J311" s="454">
        <v>1.85</v>
      </c>
      <c r="K311" s="466">
        <v>1.7333333333333334</v>
      </c>
      <c r="L311" s="467">
        <v>3.1333333333333333</v>
      </c>
      <c r="M311" s="476">
        <v>1.4333333333333333</v>
      </c>
      <c r="N311" s="477">
        <v>12396.396396396396</v>
      </c>
      <c r="O311" s="470">
        <v>15.967154429642443</v>
      </c>
      <c r="P311" s="478">
        <v>17.76816816816817</v>
      </c>
      <c r="Q311" s="472">
        <v>10.696907216494845</v>
      </c>
    </row>
    <row r="312" spans="1:17" s="459" customFormat="1" ht="18.75" customHeight="1">
      <c r="A312" s="473">
        <v>2</v>
      </c>
      <c r="B312" s="473" t="s">
        <v>42</v>
      </c>
      <c r="C312" s="474">
        <v>806804</v>
      </c>
      <c r="D312" s="473" t="s">
        <v>93</v>
      </c>
      <c r="E312" s="473" t="s">
        <v>2</v>
      </c>
      <c r="F312" s="475">
        <v>15.26</v>
      </c>
      <c r="G312" s="465">
        <v>242917</v>
      </c>
      <c r="H312" s="455" t="s">
        <v>91</v>
      </c>
      <c r="I312" s="455" t="s">
        <v>119</v>
      </c>
      <c r="J312" s="454">
        <v>1.65</v>
      </c>
      <c r="K312" s="466">
        <v>1.8666666666666669</v>
      </c>
      <c r="L312" s="467">
        <v>3</v>
      </c>
      <c r="M312" s="476">
        <v>1.5</v>
      </c>
      <c r="N312" s="477">
        <v>12412.12121212121</v>
      </c>
      <c r="O312" s="470">
        <v>15.783091479272725</v>
      </c>
      <c r="P312" s="478">
        <v>18.618181818181817</v>
      </c>
      <c r="Q312" s="472">
        <v>10.442332896461336</v>
      </c>
    </row>
    <row r="313" spans="1:17" s="459" customFormat="1" ht="18.75" customHeight="1">
      <c r="A313" s="473">
        <v>2</v>
      </c>
      <c r="B313" s="473" t="s">
        <v>42</v>
      </c>
      <c r="C313" s="474">
        <v>806805</v>
      </c>
      <c r="D313" s="473" t="s">
        <v>93</v>
      </c>
      <c r="E313" s="462" t="s">
        <v>2</v>
      </c>
      <c r="F313" s="475">
        <v>25.45</v>
      </c>
      <c r="G313" s="465">
        <v>242923</v>
      </c>
      <c r="H313" s="455" t="s">
        <v>91</v>
      </c>
      <c r="I313" s="455" t="s">
        <v>119</v>
      </c>
      <c r="J313" s="454">
        <v>1.65</v>
      </c>
      <c r="K313" s="466">
        <v>2.0333333333333332</v>
      </c>
      <c r="L313" s="467">
        <v>3</v>
      </c>
      <c r="M313" s="476">
        <v>1.5333333333333332</v>
      </c>
      <c r="N313" s="477">
        <v>12864.646464646465</v>
      </c>
      <c r="O313" s="470">
        <v>17.819098536727271</v>
      </c>
      <c r="P313" s="478">
        <v>19.725791245791243</v>
      </c>
      <c r="Q313" s="472">
        <v>10.973280943025543</v>
      </c>
    </row>
    <row r="314" spans="1:17" s="459" customFormat="1" ht="18.75" customHeight="1">
      <c r="A314" s="473">
        <v>2</v>
      </c>
      <c r="B314" s="473" t="s">
        <v>42</v>
      </c>
      <c r="C314" s="474" t="s">
        <v>147</v>
      </c>
      <c r="D314" s="473" t="s">
        <v>1</v>
      </c>
      <c r="E314" s="462" t="s">
        <v>88</v>
      </c>
      <c r="F314" s="475">
        <v>20.94</v>
      </c>
      <c r="G314" s="465">
        <v>242955</v>
      </c>
      <c r="H314" s="455" t="s">
        <v>91</v>
      </c>
      <c r="I314" s="455" t="s">
        <v>119</v>
      </c>
      <c r="J314" s="454">
        <v>1.85</v>
      </c>
      <c r="K314" s="466">
        <v>1.7</v>
      </c>
      <c r="L314" s="467">
        <v>2.9333333333333336</v>
      </c>
      <c r="M314" s="476">
        <v>1.6666666666666667</v>
      </c>
      <c r="N314" s="477">
        <v>13030.630630630631</v>
      </c>
      <c r="O314" s="470">
        <v>14.999998948836842</v>
      </c>
      <c r="P314" s="478">
        <v>21.717717717717719</v>
      </c>
      <c r="Q314" s="472">
        <v>13.120343839541547</v>
      </c>
    </row>
    <row r="315" spans="1:17" s="459" customFormat="1" ht="18.75" customHeight="1">
      <c r="A315" s="473">
        <v>2</v>
      </c>
      <c r="B315" s="473" t="s">
        <v>42</v>
      </c>
      <c r="C315" s="474">
        <v>806812</v>
      </c>
      <c r="D315" s="473" t="s">
        <v>1</v>
      </c>
      <c r="E315" s="462" t="s">
        <v>88</v>
      </c>
      <c r="F315" s="475">
        <v>12.51</v>
      </c>
      <c r="G315" s="465">
        <v>242950</v>
      </c>
      <c r="H315" s="455" t="s">
        <v>91</v>
      </c>
      <c r="I315" s="455" t="s">
        <v>119</v>
      </c>
      <c r="J315" s="454">
        <v>1.85</v>
      </c>
      <c r="K315" s="466">
        <v>1.7</v>
      </c>
      <c r="L315" s="467">
        <v>2.8666666666666667</v>
      </c>
      <c r="M315" s="476">
        <v>1.5333333333333332</v>
      </c>
      <c r="N315" s="477">
        <v>12511.71171171171</v>
      </c>
      <c r="O315" s="470">
        <v>13.755427160824821</v>
      </c>
      <c r="P315" s="478">
        <v>19.184624624624622</v>
      </c>
      <c r="Q315" s="472">
        <v>10.881694644284572</v>
      </c>
    </row>
    <row r="316" spans="1:17" s="459" customFormat="1" ht="18.75" customHeight="1">
      <c r="A316" s="473">
        <v>2</v>
      </c>
      <c r="B316" s="473" t="s">
        <v>42</v>
      </c>
      <c r="C316" s="474">
        <v>806813</v>
      </c>
      <c r="D316" s="473" t="s">
        <v>98</v>
      </c>
      <c r="E316" s="462" t="s">
        <v>88</v>
      </c>
      <c r="F316" s="475">
        <v>15.93</v>
      </c>
      <c r="G316" s="465">
        <v>242858</v>
      </c>
      <c r="H316" s="455" t="s">
        <v>99</v>
      </c>
      <c r="I316" s="455" t="s">
        <v>119</v>
      </c>
      <c r="J316" s="454">
        <v>1.85</v>
      </c>
      <c r="K316" s="466">
        <v>2</v>
      </c>
      <c r="L316" s="467">
        <v>3.1999999999999997</v>
      </c>
      <c r="M316" s="476">
        <v>1.9333333333333333</v>
      </c>
      <c r="N316" s="477">
        <v>8360.3603603603606</v>
      </c>
      <c r="O316" s="470">
        <v>13.474386104504504</v>
      </c>
      <c r="P316" s="478">
        <v>16.163363363363363</v>
      </c>
      <c r="Q316" s="472">
        <v>14.469554300062773</v>
      </c>
    </row>
    <row r="317" spans="1:17" s="459" customFormat="1" ht="18.75" customHeight="1">
      <c r="A317" s="473">
        <v>2</v>
      </c>
      <c r="B317" s="473" t="s">
        <v>42</v>
      </c>
      <c r="C317" s="474">
        <v>806814</v>
      </c>
      <c r="D317" s="473" t="s">
        <v>98</v>
      </c>
      <c r="E317" s="473" t="s">
        <v>88</v>
      </c>
      <c r="F317" s="475">
        <v>19.23</v>
      </c>
      <c r="G317" s="465">
        <v>242858</v>
      </c>
      <c r="H317" s="455" t="s">
        <v>99</v>
      </c>
      <c r="I317" s="455" t="s">
        <v>119</v>
      </c>
      <c r="J317" s="454">
        <v>1.85</v>
      </c>
      <c r="K317" s="466">
        <v>1.9000000000000001</v>
      </c>
      <c r="L317" s="467">
        <v>3</v>
      </c>
      <c r="M317" s="476">
        <v>1.8</v>
      </c>
      <c r="N317" s="477">
        <v>9340.54054054054</v>
      </c>
      <c r="O317" s="470">
        <v>12.569620281081081</v>
      </c>
      <c r="P317" s="478">
        <v>16.812972972972972</v>
      </c>
      <c r="Q317" s="472">
        <v>13.877275091003638</v>
      </c>
    </row>
    <row r="318" spans="1:17" s="459" customFormat="1" ht="18.75" customHeight="1">
      <c r="A318" s="473">
        <v>2</v>
      </c>
      <c r="B318" s="473" t="s">
        <v>42</v>
      </c>
      <c r="C318" s="474">
        <v>806815</v>
      </c>
      <c r="D318" s="473" t="s">
        <v>1</v>
      </c>
      <c r="E318" s="473" t="s">
        <v>88</v>
      </c>
      <c r="F318" s="475">
        <v>23.12</v>
      </c>
      <c r="G318" s="465">
        <v>242947</v>
      </c>
      <c r="H318" s="455" t="s">
        <v>91</v>
      </c>
      <c r="I318" s="455" t="s">
        <v>119</v>
      </c>
      <c r="J318" s="454">
        <v>1.85</v>
      </c>
      <c r="K318" s="466">
        <v>1.8</v>
      </c>
      <c r="L318" s="467">
        <v>2.333333333333333</v>
      </c>
      <c r="M318" s="476">
        <v>2.0333333333333332</v>
      </c>
      <c r="N318" s="477">
        <v>12396.396396396398</v>
      </c>
      <c r="O318" s="470">
        <v>9.5603891171171167</v>
      </c>
      <c r="P318" s="478">
        <v>25.206006006006007</v>
      </c>
      <c r="Q318" s="472">
        <v>13.953287197231834</v>
      </c>
    </row>
    <row r="319" spans="1:17" s="459" customFormat="1" ht="18.75" customHeight="1">
      <c r="A319" s="473">
        <v>2</v>
      </c>
      <c r="B319" s="473" t="s">
        <v>42</v>
      </c>
      <c r="C319" s="474">
        <v>806816</v>
      </c>
      <c r="D319" s="473" t="s">
        <v>93</v>
      </c>
      <c r="E319" s="462" t="s">
        <v>2</v>
      </c>
      <c r="F319" s="475">
        <v>25.97</v>
      </c>
      <c r="G319" s="465">
        <v>242883</v>
      </c>
      <c r="H319" s="455" t="s">
        <v>99</v>
      </c>
      <c r="I319" s="455" t="s">
        <v>119</v>
      </c>
      <c r="J319" s="454">
        <v>1.85</v>
      </c>
      <c r="K319" s="466">
        <v>2.1</v>
      </c>
      <c r="L319" s="467">
        <v>3.1666666666666665</v>
      </c>
      <c r="M319" s="476">
        <v>1.6333333333333335</v>
      </c>
      <c r="N319" s="477">
        <v>9109.9099099099094</v>
      </c>
      <c r="O319" s="470">
        <v>15.097050787987985</v>
      </c>
      <c r="P319" s="478">
        <v>14.879519519519521</v>
      </c>
      <c r="Q319" s="472">
        <v>8.6838659992298819</v>
      </c>
    </row>
    <row r="320" spans="1:17" s="459" customFormat="1" ht="18.75" customHeight="1">
      <c r="A320" s="473">
        <v>2</v>
      </c>
      <c r="B320" s="473" t="s">
        <v>42</v>
      </c>
      <c r="C320" s="474">
        <v>806817</v>
      </c>
      <c r="D320" s="473" t="s">
        <v>1</v>
      </c>
      <c r="E320" s="473" t="s">
        <v>88</v>
      </c>
      <c r="F320" s="475">
        <v>31.45</v>
      </c>
      <c r="G320" s="465">
        <v>242901</v>
      </c>
      <c r="H320" s="455" t="s">
        <v>99</v>
      </c>
      <c r="I320" s="455" t="s">
        <v>119</v>
      </c>
      <c r="J320" s="454">
        <v>1.85</v>
      </c>
      <c r="K320" s="466">
        <v>2.3666666666666667</v>
      </c>
      <c r="L320" s="467">
        <v>3.4333333333333336</v>
      </c>
      <c r="M320" s="476">
        <v>2.5666666666666664</v>
      </c>
      <c r="N320" s="477">
        <v>9196.3963963963961</v>
      </c>
      <c r="O320" s="470">
        <v>20.190206211060396</v>
      </c>
      <c r="P320" s="478">
        <v>23.604084084084082</v>
      </c>
      <c r="Q320" s="472">
        <v>13.874085850556439</v>
      </c>
    </row>
    <row r="321" spans="1:17" s="459" customFormat="1" ht="18.75" customHeight="1">
      <c r="A321" s="473">
        <v>2</v>
      </c>
      <c r="B321" s="473" t="s">
        <v>42</v>
      </c>
      <c r="C321" s="474">
        <v>806818</v>
      </c>
      <c r="D321" s="473" t="s">
        <v>98</v>
      </c>
      <c r="E321" s="473" t="s">
        <v>88</v>
      </c>
      <c r="F321" s="475">
        <v>13.43</v>
      </c>
      <c r="G321" s="465">
        <v>242868</v>
      </c>
      <c r="H321" s="455" t="s">
        <v>99</v>
      </c>
      <c r="I321" s="455" t="s">
        <v>119</v>
      </c>
      <c r="J321" s="454">
        <v>1.85</v>
      </c>
      <c r="K321" s="466">
        <v>2.3000000000000003</v>
      </c>
      <c r="L321" s="467">
        <v>3.4</v>
      </c>
      <c r="M321" s="476">
        <v>2.4666666666666668</v>
      </c>
      <c r="N321" s="477">
        <v>10868.468468468467</v>
      </c>
      <c r="O321" s="470">
        <v>22.740921438990988</v>
      </c>
      <c r="P321" s="478">
        <v>26.808888888888887</v>
      </c>
      <c r="Q321" s="472">
        <v>14.088607594936708</v>
      </c>
    </row>
    <row r="322" spans="1:17" s="483" customFormat="1" ht="18.75" customHeight="1">
      <c r="A322" s="473">
        <v>2</v>
      </c>
      <c r="B322" s="480" t="s">
        <v>42</v>
      </c>
      <c r="C322" s="481">
        <v>806819</v>
      </c>
      <c r="D322" s="473" t="s">
        <v>93</v>
      </c>
      <c r="E322" s="473" t="s">
        <v>2</v>
      </c>
      <c r="F322" s="482">
        <v>9.36</v>
      </c>
      <c r="G322" s="465">
        <v>242913</v>
      </c>
      <c r="H322" s="457" t="s">
        <v>91</v>
      </c>
      <c r="I322" s="455" t="s">
        <v>119</v>
      </c>
      <c r="J322" s="454">
        <v>1.85</v>
      </c>
      <c r="K322" s="466">
        <v>1.7333333333333334</v>
      </c>
      <c r="L322" s="467">
        <v>2.5666666666666669</v>
      </c>
      <c r="M322" s="476">
        <v>2.6666666666666665</v>
      </c>
      <c r="N322" s="477">
        <v>10868.468468468469</v>
      </c>
      <c r="O322" s="470">
        <v>9.393472395494376</v>
      </c>
      <c r="P322" s="478">
        <v>28.98258258258258</v>
      </c>
      <c r="Q322" s="472">
        <v>10.292735042735044</v>
      </c>
    </row>
    <row r="323" spans="1:17" s="483" customFormat="1" ht="18.75" customHeight="1">
      <c r="A323" s="473">
        <v>2</v>
      </c>
      <c r="B323" s="480" t="s">
        <v>42</v>
      </c>
      <c r="C323" s="481">
        <v>806820</v>
      </c>
      <c r="D323" s="473" t="s">
        <v>93</v>
      </c>
      <c r="E323" s="473" t="s">
        <v>2</v>
      </c>
      <c r="F323" s="482">
        <v>31.77</v>
      </c>
      <c r="G323" s="465">
        <v>242912</v>
      </c>
      <c r="H323" s="457" t="s">
        <v>91</v>
      </c>
      <c r="I323" s="455" t="s">
        <v>119</v>
      </c>
      <c r="J323" s="454">
        <v>1.65</v>
      </c>
      <c r="K323" s="466">
        <v>1.9333333333333333</v>
      </c>
      <c r="L323" s="467">
        <v>2.6333333333333333</v>
      </c>
      <c r="M323" s="476">
        <v>1.3666666666666665</v>
      </c>
      <c r="N323" s="477">
        <v>8048.484848484848</v>
      </c>
      <c r="O323" s="470">
        <v>8.1671273330919849</v>
      </c>
      <c r="P323" s="478">
        <v>10.999595959595958</v>
      </c>
      <c r="Q323" s="472">
        <v>8.1677683349071444</v>
      </c>
    </row>
    <row r="324" spans="1:17" s="459" customFormat="1" ht="18.75" customHeight="1">
      <c r="A324" s="473">
        <v>2</v>
      </c>
      <c r="B324" s="473" t="s">
        <v>42</v>
      </c>
      <c r="C324" s="474">
        <v>806821</v>
      </c>
      <c r="D324" s="473" t="s">
        <v>93</v>
      </c>
      <c r="E324" s="462" t="s">
        <v>2</v>
      </c>
      <c r="F324" s="475">
        <v>25.86</v>
      </c>
      <c r="G324" s="465">
        <v>242915</v>
      </c>
      <c r="H324" s="455" t="s">
        <v>96</v>
      </c>
      <c r="I324" s="455" t="s">
        <v>119</v>
      </c>
      <c r="J324" s="454">
        <v>1.85</v>
      </c>
      <c r="K324" s="466">
        <v>2.1333333333333333</v>
      </c>
      <c r="L324" s="467">
        <v>2.9</v>
      </c>
      <c r="M324" s="476">
        <v>1.6333333333333335</v>
      </c>
      <c r="N324" s="477">
        <v>10090.090090090089</v>
      </c>
      <c r="O324" s="470">
        <v>13.702081388396392</v>
      </c>
      <c r="P324" s="478">
        <v>16.48048048048048</v>
      </c>
      <c r="Q324" s="472">
        <v>6.7764887857695291</v>
      </c>
    </row>
    <row r="325" spans="1:17" s="459" customFormat="1" ht="18.75" customHeight="1">
      <c r="A325" s="473">
        <v>2</v>
      </c>
      <c r="B325" s="473" t="s">
        <v>42</v>
      </c>
      <c r="C325" s="474">
        <v>806822</v>
      </c>
      <c r="D325" s="473" t="s">
        <v>1</v>
      </c>
      <c r="E325" s="462" t="s">
        <v>88</v>
      </c>
      <c r="F325" s="475">
        <v>17.13</v>
      </c>
      <c r="G325" s="465">
        <v>242945</v>
      </c>
      <c r="H325" s="455" t="s">
        <v>118</v>
      </c>
      <c r="I325" s="455" t="s">
        <v>119</v>
      </c>
      <c r="J325" s="454">
        <v>1.85</v>
      </c>
      <c r="K325" s="466">
        <v>2.1999999999999997</v>
      </c>
      <c r="L325" s="467">
        <v>2.9666666666666668</v>
      </c>
      <c r="M325" s="476">
        <v>1.8333333333333333</v>
      </c>
      <c r="N325" s="477">
        <v>11243.243243243245</v>
      </c>
      <c r="O325" s="470">
        <v>17.131911776816821</v>
      </c>
      <c r="P325" s="478">
        <v>20.612612612612615</v>
      </c>
      <c r="Q325" s="472">
        <v>18.646234676007005</v>
      </c>
    </row>
    <row r="326" spans="1:17" s="459" customFormat="1" ht="18.75" customHeight="1">
      <c r="A326" s="473">
        <v>2</v>
      </c>
      <c r="B326" s="473" t="s">
        <v>42</v>
      </c>
      <c r="C326" s="474">
        <v>806825</v>
      </c>
      <c r="D326" s="473" t="s">
        <v>93</v>
      </c>
      <c r="E326" s="473" t="s">
        <v>2</v>
      </c>
      <c r="F326" s="475">
        <v>30.05</v>
      </c>
      <c r="G326" s="465">
        <v>242911</v>
      </c>
      <c r="H326" s="455" t="s">
        <v>91</v>
      </c>
      <c r="I326" s="455" t="s">
        <v>90</v>
      </c>
      <c r="J326" s="454">
        <v>1.85</v>
      </c>
      <c r="K326" s="466">
        <v>2.0333333333333332</v>
      </c>
      <c r="L326" s="467">
        <v>2.9</v>
      </c>
      <c r="M326" s="476">
        <v>2.0333333333333332</v>
      </c>
      <c r="N326" s="477">
        <v>11992.792792792794</v>
      </c>
      <c r="O326" s="470">
        <v>15.522500772854773</v>
      </c>
      <c r="P326" s="478">
        <v>24.385345345345346</v>
      </c>
      <c r="Q326" s="472">
        <v>12.009317803660563</v>
      </c>
    </row>
    <row r="327" spans="1:17" s="459" customFormat="1" ht="18.75" customHeight="1">
      <c r="A327" s="473">
        <v>2</v>
      </c>
      <c r="B327" s="473" t="s">
        <v>42</v>
      </c>
      <c r="C327" s="474">
        <v>806828</v>
      </c>
      <c r="D327" s="473" t="s">
        <v>93</v>
      </c>
      <c r="E327" s="473" t="s">
        <v>2</v>
      </c>
      <c r="F327" s="475">
        <v>24.72</v>
      </c>
      <c r="G327" s="465">
        <v>242927</v>
      </c>
      <c r="H327" s="455" t="s">
        <v>91</v>
      </c>
      <c r="I327" s="455" t="s">
        <v>119</v>
      </c>
      <c r="J327" s="454">
        <v>1.65</v>
      </c>
      <c r="K327" s="466">
        <v>1.8333333333333333</v>
      </c>
      <c r="L327" s="467">
        <v>2.8333333333333335</v>
      </c>
      <c r="M327" s="476">
        <v>1.7333333333333334</v>
      </c>
      <c r="N327" s="477">
        <v>11345.454545454546</v>
      </c>
      <c r="O327" s="470">
        <v>12.638497906666666</v>
      </c>
      <c r="P327" s="478">
        <v>19.665454545454548</v>
      </c>
      <c r="Q327" s="472">
        <v>13.352346278317153</v>
      </c>
    </row>
    <row r="328" spans="1:17" s="459" customFormat="1" ht="18.75" customHeight="1">
      <c r="A328" s="473">
        <v>2</v>
      </c>
      <c r="B328" s="473" t="s">
        <v>42</v>
      </c>
      <c r="C328" s="474">
        <v>806829</v>
      </c>
      <c r="D328" s="473" t="s">
        <v>93</v>
      </c>
      <c r="E328" s="473" t="s">
        <v>2</v>
      </c>
      <c r="F328" s="475">
        <v>20.440000000000001</v>
      </c>
      <c r="G328" s="465">
        <v>242927</v>
      </c>
      <c r="H328" s="455" t="s">
        <v>91</v>
      </c>
      <c r="I328" s="455" t="s">
        <v>119</v>
      </c>
      <c r="J328" s="454">
        <v>1.65</v>
      </c>
      <c r="K328" s="466">
        <v>1.6666666666666667</v>
      </c>
      <c r="L328" s="467">
        <v>2.6666666666666665</v>
      </c>
      <c r="M328" s="476">
        <v>1.7333333333333332</v>
      </c>
      <c r="N328" s="477">
        <v>8888.8888888888887</v>
      </c>
      <c r="O328" s="470">
        <v>7.9738943209876529</v>
      </c>
      <c r="P328" s="478">
        <v>15.407407407407405</v>
      </c>
      <c r="Q328" s="472">
        <v>8.7010763209393343</v>
      </c>
    </row>
    <row r="329" spans="1:17" s="459" customFormat="1" ht="18.75" customHeight="1">
      <c r="A329" s="473">
        <v>2</v>
      </c>
      <c r="B329" s="473" t="s">
        <v>42</v>
      </c>
      <c r="C329" s="474">
        <v>806832</v>
      </c>
      <c r="D329" s="473" t="s">
        <v>98</v>
      </c>
      <c r="E329" s="473" t="s">
        <v>88</v>
      </c>
      <c r="F329" s="475">
        <v>27.35</v>
      </c>
      <c r="G329" s="465">
        <v>242887</v>
      </c>
      <c r="H329" s="455" t="s">
        <v>99</v>
      </c>
      <c r="I329" s="455" t="s">
        <v>90</v>
      </c>
      <c r="J329" s="454">
        <v>1.85</v>
      </c>
      <c r="K329" s="466">
        <v>2.4</v>
      </c>
      <c r="L329" s="467">
        <v>3.5</v>
      </c>
      <c r="M329" s="476">
        <v>2.5666666666666669</v>
      </c>
      <c r="N329" s="477">
        <v>9715.3153153153162</v>
      </c>
      <c r="O329" s="470">
        <v>22.47803115675676</v>
      </c>
      <c r="P329" s="478">
        <v>24.935975975975978</v>
      </c>
      <c r="Q329" s="472">
        <v>16.887385740402195</v>
      </c>
    </row>
    <row r="330" spans="1:17" s="459" customFormat="1" ht="18.75" customHeight="1">
      <c r="A330" s="473">
        <v>2</v>
      </c>
      <c r="B330" s="473" t="s">
        <v>42</v>
      </c>
      <c r="C330" s="474">
        <v>806833</v>
      </c>
      <c r="D330" s="473" t="s">
        <v>1</v>
      </c>
      <c r="E330" s="473" t="s">
        <v>88</v>
      </c>
      <c r="F330" s="475">
        <v>25</v>
      </c>
      <c r="G330" s="465">
        <v>242976</v>
      </c>
      <c r="H330" s="455" t="s">
        <v>91</v>
      </c>
      <c r="I330" s="455" t="s">
        <v>90</v>
      </c>
      <c r="J330" s="454">
        <v>1.85</v>
      </c>
      <c r="K330" s="466">
        <v>1.5666666666666667</v>
      </c>
      <c r="L330" s="467">
        <v>3.1666666666666665</v>
      </c>
      <c r="M330" s="476">
        <v>1.5666666666666667</v>
      </c>
      <c r="N330" s="477">
        <v>10810.810810810812</v>
      </c>
      <c r="O330" s="470">
        <v>13.365758495995998</v>
      </c>
      <c r="P330" s="478">
        <v>16.936936936936938</v>
      </c>
      <c r="Q330" s="472">
        <v>11.2972</v>
      </c>
    </row>
    <row r="331" spans="1:17" s="459" customFormat="1" ht="18.75" customHeight="1">
      <c r="A331" s="473">
        <v>2</v>
      </c>
      <c r="B331" s="473" t="s">
        <v>42</v>
      </c>
      <c r="C331" s="474">
        <v>806834</v>
      </c>
      <c r="D331" s="473" t="s">
        <v>1</v>
      </c>
      <c r="E331" s="473" t="s">
        <v>88</v>
      </c>
      <c r="F331" s="475">
        <v>21.13</v>
      </c>
      <c r="G331" s="465">
        <v>242970</v>
      </c>
      <c r="H331" s="455" t="s">
        <v>91</v>
      </c>
      <c r="I331" s="455" t="s">
        <v>90</v>
      </c>
      <c r="J331" s="454">
        <v>1.85</v>
      </c>
      <c r="K331" s="466">
        <v>1.6333333333333335</v>
      </c>
      <c r="L331" s="467">
        <v>2.4</v>
      </c>
      <c r="M331" s="476">
        <v>1.8999999999999997</v>
      </c>
      <c r="N331" s="477">
        <v>10176.576576576577</v>
      </c>
      <c r="O331" s="470">
        <v>7.5344759628108129</v>
      </c>
      <c r="P331" s="478">
        <v>19.335495495495493</v>
      </c>
      <c r="Q331" s="472">
        <v>14.711784193090397</v>
      </c>
    </row>
    <row r="332" spans="1:17" s="459" customFormat="1" ht="18.75" customHeight="1">
      <c r="A332" s="473">
        <v>2</v>
      </c>
      <c r="B332" s="473" t="s">
        <v>42</v>
      </c>
      <c r="C332" s="474">
        <v>806840</v>
      </c>
      <c r="D332" s="473" t="s">
        <v>98</v>
      </c>
      <c r="E332" s="462" t="s">
        <v>88</v>
      </c>
      <c r="F332" s="475">
        <v>36.86</v>
      </c>
      <c r="G332" s="465">
        <v>242874</v>
      </c>
      <c r="H332" s="455" t="s">
        <v>99</v>
      </c>
      <c r="I332" s="455" t="s">
        <v>119</v>
      </c>
      <c r="J332" s="454">
        <v>1.85</v>
      </c>
      <c r="K332" s="466">
        <v>2.2333333333333329</v>
      </c>
      <c r="L332" s="467">
        <v>3.0333333333333332</v>
      </c>
      <c r="M332" s="476">
        <v>2.0333333333333332</v>
      </c>
      <c r="N332" s="477">
        <v>11300.900900900902</v>
      </c>
      <c r="O332" s="470">
        <v>18.275149053170498</v>
      </c>
      <c r="P332" s="478">
        <v>22.978498498498499</v>
      </c>
      <c r="Q332" s="472">
        <v>15.753391209983725</v>
      </c>
    </row>
    <row r="333" spans="1:17" s="459" customFormat="1" ht="18.75" customHeight="1">
      <c r="A333" s="473">
        <v>2</v>
      </c>
      <c r="B333" s="473" t="s">
        <v>42</v>
      </c>
      <c r="C333" s="474">
        <v>806850</v>
      </c>
      <c r="D333" s="473" t="s">
        <v>1</v>
      </c>
      <c r="E333" s="462" t="s">
        <v>88</v>
      </c>
      <c r="F333" s="475">
        <v>21.53</v>
      </c>
      <c r="G333" s="465">
        <v>242913</v>
      </c>
      <c r="H333" s="455" t="s">
        <v>99</v>
      </c>
      <c r="I333" s="455" t="s">
        <v>119</v>
      </c>
      <c r="J333" s="454">
        <v>1.85</v>
      </c>
      <c r="K333" s="466">
        <v>2.4666666666666663</v>
      </c>
      <c r="L333" s="467">
        <v>3.1666666666666665</v>
      </c>
      <c r="M333" s="476">
        <v>1.3666666666666665</v>
      </c>
      <c r="N333" s="477">
        <v>13088.28828828829</v>
      </c>
      <c r="O333" s="470">
        <v>25.477221130864198</v>
      </c>
      <c r="P333" s="478">
        <v>17.887327327327327</v>
      </c>
      <c r="Q333" s="472">
        <v>10.46539712029726</v>
      </c>
    </row>
    <row r="334" spans="1:17" s="459" customFormat="1" ht="18.75" customHeight="1">
      <c r="A334" s="473">
        <v>3</v>
      </c>
      <c r="B334" s="473" t="s">
        <v>40</v>
      </c>
      <c r="C334" s="474">
        <v>805701</v>
      </c>
      <c r="D334" s="473" t="s">
        <v>95</v>
      </c>
      <c r="E334" s="473" t="s">
        <v>2</v>
      </c>
      <c r="F334" s="475">
        <v>35.19</v>
      </c>
      <c r="G334" s="465">
        <v>242878</v>
      </c>
      <c r="H334" s="455" t="s">
        <v>91</v>
      </c>
      <c r="I334" s="455" t="s">
        <v>90</v>
      </c>
      <c r="J334" s="454">
        <v>1.85</v>
      </c>
      <c r="K334" s="466">
        <v>2.6</v>
      </c>
      <c r="L334" s="467">
        <v>2.8333333333333335</v>
      </c>
      <c r="M334" s="476">
        <v>1.2</v>
      </c>
      <c r="N334" s="477">
        <v>11243.243243243245</v>
      </c>
      <c r="O334" s="470">
        <v>17.762213274234242</v>
      </c>
      <c r="P334" s="478">
        <v>13.491891891891893</v>
      </c>
      <c r="Q334" s="472">
        <v>13.85848252344416</v>
      </c>
    </row>
    <row r="335" spans="1:17" s="459" customFormat="1" ht="18.75" customHeight="1">
      <c r="A335" s="473">
        <v>3</v>
      </c>
      <c r="B335" s="473" t="s">
        <v>40</v>
      </c>
      <c r="C335" s="474">
        <v>805704</v>
      </c>
      <c r="D335" s="473" t="s">
        <v>93</v>
      </c>
      <c r="E335" s="473" t="s">
        <v>2</v>
      </c>
      <c r="F335" s="475">
        <v>31.02</v>
      </c>
      <c r="G335" s="465">
        <v>242906</v>
      </c>
      <c r="H335" s="455" t="s">
        <v>91</v>
      </c>
      <c r="I335" s="455" t="s">
        <v>90</v>
      </c>
      <c r="J335" s="454">
        <v>1.85</v>
      </c>
      <c r="K335" s="466">
        <v>3</v>
      </c>
      <c r="L335" s="467">
        <v>2.9666666666666668</v>
      </c>
      <c r="M335" s="476">
        <v>1.6</v>
      </c>
      <c r="N335" s="477">
        <v>13001.801801801803</v>
      </c>
      <c r="O335" s="470">
        <v>25.983585756511715</v>
      </c>
      <c r="P335" s="478">
        <v>20.802882882882884</v>
      </c>
      <c r="Q335" s="472">
        <v>13.393294648613798</v>
      </c>
    </row>
    <row r="336" spans="1:17" s="459" customFormat="1" ht="18.75" customHeight="1">
      <c r="A336" s="473">
        <v>3</v>
      </c>
      <c r="B336" s="473" t="s">
        <v>40</v>
      </c>
      <c r="C336" s="474">
        <v>805709</v>
      </c>
      <c r="D336" s="473" t="s">
        <v>101</v>
      </c>
      <c r="E336" s="473" t="s">
        <v>2</v>
      </c>
      <c r="F336" s="475">
        <v>11.36</v>
      </c>
      <c r="G336" s="465">
        <v>242903</v>
      </c>
      <c r="H336" s="455" t="s">
        <v>91</v>
      </c>
      <c r="I336" s="455" t="s">
        <v>90</v>
      </c>
      <c r="J336" s="454">
        <v>1.85</v>
      </c>
      <c r="K336" s="466">
        <v>2.2000000000000002</v>
      </c>
      <c r="L336" s="467">
        <v>2.7666666666666671</v>
      </c>
      <c r="M336" s="476">
        <v>1</v>
      </c>
      <c r="N336" s="477">
        <v>7207.2072072072069</v>
      </c>
      <c r="O336" s="470">
        <v>9.1862899320120164</v>
      </c>
      <c r="P336" s="478">
        <v>7.2072072072072073</v>
      </c>
      <c r="Q336" s="472">
        <v>7.782570422535211</v>
      </c>
    </row>
    <row r="337" spans="1:17" s="459" customFormat="1" ht="18.75" customHeight="1">
      <c r="A337" s="473">
        <v>3</v>
      </c>
      <c r="B337" s="473" t="s">
        <v>40</v>
      </c>
      <c r="C337" s="474">
        <v>805710</v>
      </c>
      <c r="D337" s="473" t="s">
        <v>93</v>
      </c>
      <c r="E337" s="462" t="s">
        <v>2</v>
      </c>
      <c r="F337" s="475">
        <v>4.92</v>
      </c>
      <c r="G337" s="465">
        <v>242920</v>
      </c>
      <c r="H337" s="455" t="s">
        <v>99</v>
      </c>
      <c r="I337" s="455" t="s">
        <v>90</v>
      </c>
      <c r="J337" s="454">
        <v>1.85</v>
      </c>
      <c r="K337" s="466">
        <v>2.2666666666666666</v>
      </c>
      <c r="L337" s="467">
        <v>2.9</v>
      </c>
      <c r="M337" s="476">
        <v>1.3</v>
      </c>
      <c r="N337" s="477">
        <v>10609.009009009009</v>
      </c>
      <c r="O337" s="470">
        <v>15.915215004060062</v>
      </c>
      <c r="P337" s="478">
        <v>13.791711711711713</v>
      </c>
      <c r="Q337" s="472">
        <v>18.76829268292683</v>
      </c>
    </row>
    <row r="338" spans="1:17" s="459" customFormat="1" ht="18.75" customHeight="1">
      <c r="A338" s="473">
        <v>3</v>
      </c>
      <c r="B338" s="473" t="s">
        <v>40</v>
      </c>
      <c r="C338" s="474">
        <v>805712</v>
      </c>
      <c r="D338" s="473" t="s">
        <v>93</v>
      </c>
      <c r="E338" s="462" t="s">
        <v>2</v>
      </c>
      <c r="F338" s="475">
        <v>6.86</v>
      </c>
      <c r="G338" s="465">
        <v>242903</v>
      </c>
      <c r="H338" s="455" t="s">
        <v>91</v>
      </c>
      <c r="I338" s="455" t="s">
        <v>90</v>
      </c>
      <c r="J338" s="454">
        <v>1.85</v>
      </c>
      <c r="K338" s="466">
        <v>2.6666666666666665</v>
      </c>
      <c r="L338" s="467">
        <v>2.8333333333333335</v>
      </c>
      <c r="M338" s="476">
        <v>1.5</v>
      </c>
      <c r="N338" s="477">
        <v>10810.81081081081</v>
      </c>
      <c r="O338" s="470">
        <v>17.51697561561561</v>
      </c>
      <c r="P338" s="478">
        <v>16.216216216216214</v>
      </c>
      <c r="Q338" s="472">
        <v>20.285714285714285</v>
      </c>
    </row>
    <row r="339" spans="1:17" s="459" customFormat="1" ht="18.75" customHeight="1">
      <c r="A339" s="473">
        <v>3</v>
      </c>
      <c r="B339" s="473" t="s">
        <v>40</v>
      </c>
      <c r="C339" s="474">
        <v>805716</v>
      </c>
      <c r="D339" s="473" t="s">
        <v>95</v>
      </c>
      <c r="E339" s="462" t="s">
        <v>2</v>
      </c>
      <c r="F339" s="475">
        <v>53.51</v>
      </c>
      <c r="G339" s="465">
        <v>242902</v>
      </c>
      <c r="H339" s="455" t="s">
        <v>148</v>
      </c>
      <c r="I339" s="455" t="s">
        <v>90</v>
      </c>
      <c r="J339" s="454">
        <v>1.85</v>
      </c>
      <c r="K339" s="466">
        <v>2.6999999999999997</v>
      </c>
      <c r="L339" s="467">
        <v>2.8333333333333335</v>
      </c>
      <c r="M339" s="476">
        <v>1.3</v>
      </c>
      <c r="N339" s="477">
        <v>11618.018018018018</v>
      </c>
      <c r="O339" s="470">
        <v>19.060221167351351</v>
      </c>
      <c r="P339" s="478">
        <v>15.103423423423422</v>
      </c>
      <c r="Q339" s="472">
        <v>13.82302373388152</v>
      </c>
    </row>
    <row r="340" spans="1:17" s="459" customFormat="1" ht="18.75" customHeight="1">
      <c r="A340" s="473">
        <v>3</v>
      </c>
      <c r="B340" s="473" t="s">
        <v>40</v>
      </c>
      <c r="C340" s="474">
        <v>805721</v>
      </c>
      <c r="D340" s="473" t="s">
        <v>93</v>
      </c>
      <c r="E340" s="462" t="s">
        <v>2</v>
      </c>
      <c r="F340" s="475">
        <v>9.44</v>
      </c>
      <c r="G340" s="465">
        <v>242881</v>
      </c>
      <c r="H340" s="455" t="s">
        <v>99</v>
      </c>
      <c r="I340" s="455" t="s">
        <v>90</v>
      </c>
      <c r="J340" s="454">
        <v>1.85</v>
      </c>
      <c r="K340" s="466">
        <v>2.7333333333333329</v>
      </c>
      <c r="L340" s="467">
        <v>2.8666666666666667</v>
      </c>
      <c r="M340" s="476">
        <v>1.4</v>
      </c>
      <c r="N340" s="477">
        <v>12944.144144144144</v>
      </c>
      <c r="O340" s="470">
        <v>22.880966712173503</v>
      </c>
      <c r="P340" s="478">
        <v>18.121801801801801</v>
      </c>
      <c r="Q340" s="472">
        <v>14.721398305084746</v>
      </c>
    </row>
    <row r="341" spans="1:17" s="459" customFormat="1" ht="18.75" customHeight="1">
      <c r="A341" s="473">
        <v>3</v>
      </c>
      <c r="B341" s="473" t="s">
        <v>40</v>
      </c>
      <c r="C341" s="474">
        <v>805722</v>
      </c>
      <c r="D341" s="473" t="s">
        <v>93</v>
      </c>
      <c r="E341" s="462" t="s">
        <v>2</v>
      </c>
      <c r="F341" s="475">
        <v>25.14</v>
      </c>
      <c r="G341" s="465">
        <v>242893</v>
      </c>
      <c r="H341" s="455" t="s">
        <v>99</v>
      </c>
      <c r="I341" s="455" t="s">
        <v>90</v>
      </c>
      <c r="J341" s="454">
        <v>1.85</v>
      </c>
      <c r="K341" s="466">
        <v>2.6</v>
      </c>
      <c r="L341" s="467">
        <v>2.9666666666666668</v>
      </c>
      <c r="M341" s="476">
        <v>1.3</v>
      </c>
      <c r="N341" s="477">
        <v>11790.990990990991</v>
      </c>
      <c r="O341" s="470">
        <v>21.23318762641842</v>
      </c>
      <c r="P341" s="478">
        <v>15.32828828828829</v>
      </c>
      <c r="Q341" s="472">
        <v>12.245027844073189</v>
      </c>
    </row>
    <row r="342" spans="1:17" s="459" customFormat="1" ht="18.75" customHeight="1">
      <c r="A342" s="473">
        <v>3</v>
      </c>
      <c r="B342" s="473" t="s">
        <v>40</v>
      </c>
      <c r="C342" s="474">
        <v>805723</v>
      </c>
      <c r="D342" s="473" t="s">
        <v>93</v>
      </c>
      <c r="E342" s="462" t="s">
        <v>2</v>
      </c>
      <c r="F342" s="475">
        <v>13.4</v>
      </c>
      <c r="G342" s="465">
        <v>242895</v>
      </c>
      <c r="H342" s="455" t="s">
        <v>99</v>
      </c>
      <c r="I342" s="455" t="s">
        <v>90</v>
      </c>
      <c r="J342" s="454">
        <v>1.85</v>
      </c>
      <c r="K342" s="466">
        <v>2.5666666666666664</v>
      </c>
      <c r="L342" s="467">
        <v>3.0666666666666664</v>
      </c>
      <c r="M342" s="476">
        <v>1.2</v>
      </c>
      <c r="N342" s="477">
        <v>11589.189189189192</v>
      </c>
      <c r="O342" s="470">
        <v>22.014544621677675</v>
      </c>
      <c r="P342" s="478">
        <v>13.907027027027031</v>
      </c>
      <c r="Q342" s="472">
        <v>18.228358208955225</v>
      </c>
    </row>
    <row r="343" spans="1:17" s="459" customFormat="1" ht="18.75" customHeight="1">
      <c r="A343" s="473">
        <v>3</v>
      </c>
      <c r="B343" s="473" t="s">
        <v>40</v>
      </c>
      <c r="C343" s="474">
        <v>805724</v>
      </c>
      <c r="D343" s="473" t="s">
        <v>93</v>
      </c>
      <c r="E343" s="462" t="s">
        <v>2</v>
      </c>
      <c r="F343" s="475">
        <v>22.74</v>
      </c>
      <c r="G343" s="465">
        <v>242880</v>
      </c>
      <c r="H343" s="455" t="s">
        <v>99</v>
      </c>
      <c r="I343" s="455" t="s">
        <v>90</v>
      </c>
      <c r="J343" s="454">
        <v>1.85</v>
      </c>
      <c r="K343" s="466">
        <v>2.6</v>
      </c>
      <c r="L343" s="467">
        <v>2.8333333333333335</v>
      </c>
      <c r="M343" s="476">
        <v>1.4</v>
      </c>
      <c r="N343" s="477">
        <v>11819.819819819821</v>
      </c>
      <c r="O343" s="470">
        <v>19.41482964764765</v>
      </c>
      <c r="P343" s="478">
        <v>16.547747747747749</v>
      </c>
      <c r="Q343" s="472">
        <v>15.057607739665789</v>
      </c>
    </row>
    <row r="344" spans="1:17" s="459" customFormat="1" ht="18.75" customHeight="1">
      <c r="A344" s="473">
        <v>3</v>
      </c>
      <c r="B344" s="473" t="s">
        <v>40</v>
      </c>
      <c r="C344" s="474">
        <v>805726</v>
      </c>
      <c r="D344" s="473" t="s">
        <v>93</v>
      </c>
      <c r="E344" s="462" t="s">
        <v>2</v>
      </c>
      <c r="F344" s="475">
        <v>21.04</v>
      </c>
      <c r="G344" s="465">
        <v>242880</v>
      </c>
      <c r="H344" s="455" t="s">
        <v>99</v>
      </c>
      <c r="I344" s="455" t="s">
        <v>90</v>
      </c>
      <c r="J344" s="454">
        <v>1.85</v>
      </c>
      <c r="K344" s="466">
        <v>2.6333333333333333</v>
      </c>
      <c r="L344" s="467">
        <v>2.8333333333333335</v>
      </c>
      <c r="M344" s="476">
        <v>1.3</v>
      </c>
      <c r="N344" s="477">
        <v>11531.531531531531</v>
      </c>
      <c r="O344" s="470">
        <v>19.184134361027695</v>
      </c>
      <c r="P344" s="478">
        <v>14.990990990990991</v>
      </c>
      <c r="Q344" s="472">
        <v>14.52471482889734</v>
      </c>
    </row>
    <row r="345" spans="1:17" s="459" customFormat="1" ht="18.75" customHeight="1">
      <c r="A345" s="473">
        <v>3</v>
      </c>
      <c r="B345" s="473" t="s">
        <v>40</v>
      </c>
      <c r="C345" s="474">
        <v>805727</v>
      </c>
      <c r="D345" s="473" t="s">
        <v>93</v>
      </c>
      <c r="E345" s="462" t="s">
        <v>2</v>
      </c>
      <c r="F345" s="475">
        <v>8.33</v>
      </c>
      <c r="G345" s="465">
        <v>242895</v>
      </c>
      <c r="H345" s="455" t="s">
        <v>99</v>
      </c>
      <c r="I345" s="455" t="s">
        <v>90</v>
      </c>
      <c r="J345" s="454">
        <v>1.85</v>
      </c>
      <c r="K345" s="466">
        <v>2.7000000000000006</v>
      </c>
      <c r="L345" s="467">
        <v>2.8333333333333335</v>
      </c>
      <c r="M345" s="476">
        <v>1.4</v>
      </c>
      <c r="N345" s="477">
        <v>11790.990990990991</v>
      </c>
      <c r="O345" s="470">
        <v>20.112379343243248</v>
      </c>
      <c r="P345" s="478">
        <v>16.507387387387386</v>
      </c>
      <c r="Q345" s="472">
        <v>16.573829531812724</v>
      </c>
    </row>
    <row r="346" spans="1:17" s="459" customFormat="1" ht="18.75" customHeight="1">
      <c r="A346" s="473">
        <v>3</v>
      </c>
      <c r="B346" s="473" t="s">
        <v>40</v>
      </c>
      <c r="C346" s="474">
        <v>805728</v>
      </c>
      <c r="D346" s="473" t="s">
        <v>93</v>
      </c>
      <c r="E346" s="462" t="s">
        <v>2</v>
      </c>
      <c r="F346" s="475">
        <v>21.22</v>
      </c>
      <c r="G346" s="465">
        <v>242925</v>
      </c>
      <c r="H346" s="455" t="s">
        <v>99</v>
      </c>
      <c r="I346" s="455" t="s">
        <v>90</v>
      </c>
      <c r="J346" s="454">
        <v>1.85</v>
      </c>
      <c r="K346" s="466">
        <v>2.4666666666666668</v>
      </c>
      <c r="L346" s="467">
        <v>2.9333333333333336</v>
      </c>
      <c r="M346" s="476">
        <v>1.3</v>
      </c>
      <c r="N346" s="477">
        <v>12511.71171171171</v>
      </c>
      <c r="O346" s="470">
        <v>20.897968342913583</v>
      </c>
      <c r="P346" s="478">
        <v>16.265225225225223</v>
      </c>
      <c r="Q346" s="472">
        <v>14.189443920829405</v>
      </c>
    </row>
    <row r="347" spans="1:17" s="459" customFormat="1" ht="18.75" customHeight="1">
      <c r="A347" s="473">
        <v>3</v>
      </c>
      <c r="B347" s="473" t="s">
        <v>40</v>
      </c>
      <c r="C347" s="474">
        <v>805729</v>
      </c>
      <c r="D347" s="473" t="s">
        <v>95</v>
      </c>
      <c r="E347" s="462" t="s">
        <v>2</v>
      </c>
      <c r="F347" s="475">
        <v>9.43</v>
      </c>
      <c r="G347" s="465">
        <v>242896</v>
      </c>
      <c r="H347" s="455" t="s">
        <v>91</v>
      </c>
      <c r="I347" s="455" t="s">
        <v>90</v>
      </c>
      <c r="J347" s="454">
        <v>1.85</v>
      </c>
      <c r="K347" s="466">
        <v>2.7999999999999994</v>
      </c>
      <c r="L347" s="467">
        <v>2.6666666666666665</v>
      </c>
      <c r="M347" s="476">
        <v>1</v>
      </c>
      <c r="N347" s="477">
        <v>12915.315315315316</v>
      </c>
      <c r="O347" s="470">
        <v>19.464232935399391</v>
      </c>
      <c r="P347" s="478">
        <v>12.915315315315317</v>
      </c>
      <c r="Q347" s="472">
        <v>11.094379639448569</v>
      </c>
    </row>
    <row r="348" spans="1:17" s="459" customFormat="1" ht="18.75" customHeight="1">
      <c r="A348" s="473">
        <v>3</v>
      </c>
      <c r="B348" s="473" t="s">
        <v>40</v>
      </c>
      <c r="C348" s="474">
        <v>805730</v>
      </c>
      <c r="D348" s="473" t="s">
        <v>95</v>
      </c>
      <c r="E348" s="462" t="s">
        <v>2</v>
      </c>
      <c r="F348" s="475">
        <v>16.73</v>
      </c>
      <c r="G348" s="465">
        <v>242900</v>
      </c>
      <c r="H348" s="455" t="s">
        <v>91</v>
      </c>
      <c r="I348" s="455" t="s">
        <v>90</v>
      </c>
      <c r="J348" s="454">
        <v>1.85</v>
      </c>
      <c r="K348" s="466">
        <v>2.6</v>
      </c>
      <c r="L348" s="467">
        <v>2.6666666666666665</v>
      </c>
      <c r="M348" s="476">
        <v>1.3</v>
      </c>
      <c r="N348" s="477">
        <v>9369.3693693693695</v>
      </c>
      <c r="O348" s="470">
        <v>13.111668391591589</v>
      </c>
      <c r="P348" s="478">
        <v>12.180180180180182</v>
      </c>
      <c r="Q348" s="472">
        <v>10.951583980872684</v>
      </c>
    </row>
    <row r="349" spans="1:17" s="459" customFormat="1" ht="18.75" customHeight="1">
      <c r="A349" s="473">
        <v>3</v>
      </c>
      <c r="B349" s="473" t="s">
        <v>40</v>
      </c>
      <c r="C349" s="474">
        <v>805731</v>
      </c>
      <c r="D349" s="473" t="s">
        <v>95</v>
      </c>
      <c r="E349" s="462" t="s">
        <v>2</v>
      </c>
      <c r="F349" s="475">
        <v>15.84</v>
      </c>
      <c r="G349" s="465">
        <v>242903</v>
      </c>
      <c r="H349" s="455" t="s">
        <v>149</v>
      </c>
      <c r="I349" s="455" t="s">
        <v>90</v>
      </c>
      <c r="J349" s="454">
        <v>1.85</v>
      </c>
      <c r="K349" s="466">
        <v>2.6666666666666665</v>
      </c>
      <c r="L349" s="467">
        <v>2.7000000000000006</v>
      </c>
      <c r="M349" s="476">
        <v>0.9</v>
      </c>
      <c r="N349" s="477">
        <v>11445.045045045044</v>
      </c>
      <c r="O349" s="470">
        <v>17.509260531891897</v>
      </c>
      <c r="P349" s="478">
        <v>10.30054054054054</v>
      </c>
      <c r="Q349" s="472">
        <v>11.886363636363637</v>
      </c>
    </row>
    <row r="350" spans="1:17" s="459" customFormat="1" ht="18.75" customHeight="1">
      <c r="A350" s="473">
        <v>3</v>
      </c>
      <c r="B350" s="473" t="s">
        <v>40</v>
      </c>
      <c r="C350" s="474">
        <v>805732</v>
      </c>
      <c r="D350" s="473" t="s">
        <v>95</v>
      </c>
      <c r="E350" s="462" t="s">
        <v>2</v>
      </c>
      <c r="F350" s="475">
        <v>22.71</v>
      </c>
      <c r="G350" s="465">
        <v>242898</v>
      </c>
      <c r="H350" s="455" t="s">
        <v>131</v>
      </c>
      <c r="I350" s="455" t="s">
        <v>90</v>
      </c>
      <c r="J350" s="454">
        <v>1.85</v>
      </c>
      <c r="K350" s="466">
        <v>2.5666666666666669</v>
      </c>
      <c r="L350" s="467">
        <v>2.4333333333333336</v>
      </c>
      <c r="M350" s="476">
        <v>1.2</v>
      </c>
      <c r="N350" s="477">
        <v>13261.261261261263</v>
      </c>
      <c r="O350" s="470">
        <v>15.860305576589928</v>
      </c>
      <c r="P350" s="478">
        <v>15.913513513513514</v>
      </c>
      <c r="Q350" s="472">
        <v>11.876706296785555</v>
      </c>
    </row>
    <row r="351" spans="1:17" s="459" customFormat="1" ht="18.75" customHeight="1">
      <c r="A351" s="473">
        <v>3</v>
      </c>
      <c r="B351" s="473" t="s">
        <v>40</v>
      </c>
      <c r="C351" s="474">
        <v>805733</v>
      </c>
      <c r="D351" s="473" t="s">
        <v>95</v>
      </c>
      <c r="E351" s="473" t="s">
        <v>2</v>
      </c>
      <c r="F351" s="475">
        <v>20.18</v>
      </c>
      <c r="G351" s="465">
        <v>242897</v>
      </c>
      <c r="H351" s="455" t="s">
        <v>138</v>
      </c>
      <c r="I351" s="455" t="s">
        <v>90</v>
      </c>
      <c r="J351" s="454">
        <v>1.85</v>
      </c>
      <c r="K351" s="466">
        <v>2.5666666666666664</v>
      </c>
      <c r="L351" s="467">
        <v>2.6</v>
      </c>
      <c r="M351" s="476">
        <v>1.3</v>
      </c>
      <c r="N351" s="477">
        <v>10666.666666666666</v>
      </c>
      <c r="O351" s="470">
        <v>14.564612284444443</v>
      </c>
      <c r="P351" s="478">
        <v>13.866666666666665</v>
      </c>
      <c r="Q351" s="472">
        <v>12.805252725470764</v>
      </c>
    </row>
    <row r="352" spans="1:17" s="459" customFormat="1" ht="18.75" customHeight="1">
      <c r="A352" s="473">
        <v>3</v>
      </c>
      <c r="B352" s="473" t="s">
        <v>40</v>
      </c>
      <c r="C352" s="474">
        <v>805736</v>
      </c>
      <c r="D352" s="473" t="s">
        <v>93</v>
      </c>
      <c r="E352" s="473" t="s">
        <v>2</v>
      </c>
      <c r="F352" s="475">
        <v>30.94</v>
      </c>
      <c r="G352" s="465">
        <v>242887</v>
      </c>
      <c r="H352" s="455" t="s">
        <v>99</v>
      </c>
      <c r="I352" s="455" t="s">
        <v>90</v>
      </c>
      <c r="J352" s="454">
        <v>1.85</v>
      </c>
      <c r="K352" s="466">
        <v>2.6999999999999997</v>
      </c>
      <c r="L352" s="467">
        <v>2.8333333333333335</v>
      </c>
      <c r="M352" s="476">
        <v>1.3</v>
      </c>
      <c r="N352" s="477">
        <v>11445.045045045044</v>
      </c>
      <c r="O352" s="470">
        <v>19.522285083783782</v>
      </c>
      <c r="P352" s="478">
        <v>14.878558558558558</v>
      </c>
      <c r="Q352" s="472">
        <v>15.634453781512605</v>
      </c>
    </row>
    <row r="353" spans="1:17" s="459" customFormat="1" ht="18.75" customHeight="1">
      <c r="A353" s="473">
        <v>3</v>
      </c>
      <c r="B353" s="473" t="s">
        <v>40</v>
      </c>
      <c r="C353" s="474">
        <v>805738</v>
      </c>
      <c r="D353" s="473" t="s">
        <v>93</v>
      </c>
      <c r="E353" s="462" t="s">
        <v>2</v>
      </c>
      <c r="F353" s="475">
        <v>35.020000000000003</v>
      </c>
      <c r="G353" s="465">
        <v>242892</v>
      </c>
      <c r="H353" s="455" t="s">
        <v>149</v>
      </c>
      <c r="I353" s="455" t="s">
        <v>90</v>
      </c>
      <c r="J353" s="454">
        <v>1.85</v>
      </c>
      <c r="K353" s="466">
        <v>2.7333333333333329</v>
      </c>
      <c r="L353" s="467">
        <v>2.9333333333333336</v>
      </c>
      <c r="M353" s="476">
        <v>1.5</v>
      </c>
      <c r="N353" s="477">
        <v>12454.054054054053</v>
      </c>
      <c r="O353" s="470">
        <v>23.050492918774776</v>
      </c>
      <c r="P353" s="478">
        <v>18.681081081081079</v>
      </c>
      <c r="Q353" s="472">
        <v>12.610793832095945</v>
      </c>
    </row>
    <row r="354" spans="1:17" s="459" customFormat="1" ht="18.75" customHeight="1">
      <c r="A354" s="473">
        <v>3</v>
      </c>
      <c r="B354" s="473" t="s">
        <v>40</v>
      </c>
      <c r="C354" s="474">
        <v>805740</v>
      </c>
      <c r="D354" s="473" t="s">
        <v>93</v>
      </c>
      <c r="E354" s="462" t="s">
        <v>2</v>
      </c>
      <c r="F354" s="475">
        <v>20.260000000000002</v>
      </c>
      <c r="G354" s="465">
        <v>242905</v>
      </c>
      <c r="H354" s="455" t="s">
        <v>91</v>
      </c>
      <c r="I354" s="455" t="s">
        <v>90</v>
      </c>
      <c r="J354" s="454">
        <v>1.85</v>
      </c>
      <c r="K354" s="466">
        <v>2.7333333333333329</v>
      </c>
      <c r="L354" s="467">
        <v>2.9</v>
      </c>
      <c r="M354" s="476">
        <v>1.1000000000000001</v>
      </c>
      <c r="N354" s="477">
        <v>11243.243243243245</v>
      </c>
      <c r="O354" s="470">
        <v>19.562167982183787</v>
      </c>
      <c r="P354" s="478">
        <v>12.367567567567571</v>
      </c>
      <c r="Q354" s="472">
        <v>20.36327739387956</v>
      </c>
    </row>
    <row r="355" spans="1:17" s="459" customFormat="1" ht="18.75" customHeight="1">
      <c r="A355" s="473">
        <v>3</v>
      </c>
      <c r="B355" s="473" t="s">
        <v>40</v>
      </c>
      <c r="C355" s="474">
        <v>805754</v>
      </c>
      <c r="D355" s="473" t="s">
        <v>95</v>
      </c>
      <c r="E355" s="462" t="s">
        <v>2</v>
      </c>
      <c r="F355" s="475">
        <v>19.18</v>
      </c>
      <c r="G355" s="465">
        <v>242877</v>
      </c>
      <c r="H355" s="455" t="s">
        <v>91</v>
      </c>
      <c r="I355" s="455" t="s">
        <v>90</v>
      </c>
      <c r="J355" s="454">
        <v>1.85</v>
      </c>
      <c r="K355" s="466">
        <v>2.333333333333333</v>
      </c>
      <c r="L355" s="467">
        <v>2.8333333333333335</v>
      </c>
      <c r="M355" s="476">
        <v>1.1000000000000001</v>
      </c>
      <c r="N355" s="477">
        <v>12569.369369369369</v>
      </c>
      <c r="O355" s="470">
        <v>17.820603192952948</v>
      </c>
      <c r="P355" s="478">
        <v>13.826306306306307</v>
      </c>
      <c r="Q355" s="472">
        <v>13.804483837330553</v>
      </c>
    </row>
    <row r="356" spans="1:17" s="459" customFormat="1" ht="18.75" customHeight="1">
      <c r="A356" s="473">
        <v>3</v>
      </c>
      <c r="B356" s="473" t="s">
        <v>40</v>
      </c>
      <c r="C356" s="474">
        <v>805755</v>
      </c>
      <c r="D356" s="473" t="s">
        <v>95</v>
      </c>
      <c r="E356" s="473" t="s">
        <v>2</v>
      </c>
      <c r="F356" s="475">
        <v>19.2</v>
      </c>
      <c r="G356" s="465">
        <v>242876</v>
      </c>
      <c r="H356" s="455" t="s">
        <v>91</v>
      </c>
      <c r="I356" s="455" t="s">
        <v>90</v>
      </c>
      <c r="J356" s="454">
        <v>1.85</v>
      </c>
      <c r="K356" s="466">
        <v>2.3333333333333335</v>
      </c>
      <c r="L356" s="467">
        <v>2.8666666666666667</v>
      </c>
      <c r="M356" s="476">
        <v>1.1000000000000001</v>
      </c>
      <c r="N356" s="477">
        <v>11618.018018018018</v>
      </c>
      <c r="O356" s="470">
        <v>16.861647576164962</v>
      </c>
      <c r="P356" s="478">
        <v>12.779819819819821</v>
      </c>
      <c r="Q356" s="472">
        <v>12.466145833333336</v>
      </c>
    </row>
    <row r="357" spans="1:17" s="459" customFormat="1" ht="18.75" customHeight="1">
      <c r="A357" s="473">
        <v>3</v>
      </c>
      <c r="B357" s="473" t="s">
        <v>40</v>
      </c>
      <c r="C357" s="474">
        <v>805757</v>
      </c>
      <c r="D357" s="473" t="s">
        <v>95</v>
      </c>
      <c r="E357" s="462" t="s">
        <v>2</v>
      </c>
      <c r="F357" s="475">
        <v>16.62</v>
      </c>
      <c r="G357" s="465">
        <v>242875</v>
      </c>
      <c r="H357" s="455" t="s">
        <v>91</v>
      </c>
      <c r="I357" s="455" t="s">
        <v>90</v>
      </c>
      <c r="J357" s="454">
        <v>1.85</v>
      </c>
      <c r="K357" s="466">
        <v>2.4</v>
      </c>
      <c r="L357" s="467">
        <v>2.8666666666666667</v>
      </c>
      <c r="M357" s="476">
        <v>1</v>
      </c>
      <c r="N357" s="477">
        <v>10378.378378378378</v>
      </c>
      <c r="O357" s="470">
        <v>15.49287150564324</v>
      </c>
      <c r="P357" s="478">
        <v>10.378378378378379</v>
      </c>
      <c r="Q357" s="472">
        <v>10.35018050541516</v>
      </c>
    </row>
    <row r="358" spans="1:17" ht="18.75" customHeight="1">
      <c r="A358" s="484">
        <v>4</v>
      </c>
      <c r="B358" s="484" t="s">
        <v>49</v>
      </c>
      <c r="C358" s="485">
        <v>1720</v>
      </c>
      <c r="D358" s="484" t="s">
        <v>95</v>
      </c>
      <c r="E358" s="462" t="s">
        <v>2</v>
      </c>
      <c r="F358" s="486">
        <v>13.52</v>
      </c>
      <c r="G358" s="465">
        <v>242959</v>
      </c>
      <c r="H358" s="456" t="s">
        <v>91</v>
      </c>
      <c r="I358" s="455" t="s">
        <v>90</v>
      </c>
      <c r="J358" s="454">
        <v>1.65</v>
      </c>
      <c r="K358" s="466">
        <v>1.5533333333333335</v>
      </c>
      <c r="L358" s="467">
        <v>3.0666666666666664</v>
      </c>
      <c r="M358" s="476">
        <v>0.93333333333333324</v>
      </c>
      <c r="N358" s="477">
        <v>11894.949494949493</v>
      </c>
      <c r="O358" s="470">
        <v>13.152163329981338</v>
      </c>
      <c r="P358" s="478">
        <v>11.10195286195286</v>
      </c>
      <c r="Q358" s="472">
        <v>7.584319526627219</v>
      </c>
    </row>
    <row r="359" spans="1:17" ht="18.75" customHeight="1">
      <c r="A359" s="484">
        <v>4</v>
      </c>
      <c r="B359" s="484" t="s">
        <v>49</v>
      </c>
      <c r="C359" s="485">
        <v>1721</v>
      </c>
      <c r="D359" s="484" t="s">
        <v>95</v>
      </c>
      <c r="E359" s="462" t="s">
        <v>2</v>
      </c>
      <c r="F359" s="486">
        <v>15.2</v>
      </c>
      <c r="G359" s="465">
        <v>242954</v>
      </c>
      <c r="H359" s="456" t="s">
        <v>91</v>
      </c>
      <c r="I359" s="455" t="s">
        <v>90</v>
      </c>
      <c r="J359" s="454">
        <v>1.85</v>
      </c>
      <c r="K359" s="466">
        <v>1.6300000000000001</v>
      </c>
      <c r="L359" s="467">
        <v>2.9666666666666668</v>
      </c>
      <c r="M359" s="476">
        <v>1.0666666666666667</v>
      </c>
      <c r="N359" s="477">
        <v>9830.6306306306305</v>
      </c>
      <c r="O359" s="470">
        <v>10.674395026638511</v>
      </c>
      <c r="P359" s="478">
        <v>10.486006006006006</v>
      </c>
      <c r="Q359" s="472">
        <v>10.736842105263158</v>
      </c>
    </row>
    <row r="360" spans="1:17" ht="18.75" customHeight="1">
      <c r="A360" s="484">
        <v>4</v>
      </c>
      <c r="B360" s="484" t="s">
        <v>49</v>
      </c>
      <c r="C360" s="485" t="s">
        <v>150</v>
      </c>
      <c r="D360" s="484" t="s">
        <v>95</v>
      </c>
      <c r="E360" s="462" t="s">
        <v>2</v>
      </c>
      <c r="F360" s="486">
        <v>9.4700000000000006</v>
      </c>
      <c r="G360" s="465">
        <v>242961</v>
      </c>
      <c r="H360" s="456" t="s">
        <v>91</v>
      </c>
      <c r="I360" s="455" t="s">
        <v>90</v>
      </c>
      <c r="J360" s="454">
        <v>1.85</v>
      </c>
      <c r="K360" s="466">
        <v>1.5866666666666667</v>
      </c>
      <c r="L360" s="467">
        <v>2.9666666666666668</v>
      </c>
      <c r="M360" s="476">
        <v>0.93333333333333324</v>
      </c>
      <c r="N360" s="477">
        <v>12165.765765765767</v>
      </c>
      <c r="O360" s="470">
        <v>12.858770234249871</v>
      </c>
      <c r="P360" s="478">
        <v>11.354714714714715</v>
      </c>
      <c r="Q360" s="472">
        <v>6.4498416050686371</v>
      </c>
    </row>
    <row r="361" spans="1:17" ht="18.75" customHeight="1">
      <c r="A361" s="484">
        <v>4</v>
      </c>
      <c r="B361" s="484" t="s">
        <v>49</v>
      </c>
      <c r="C361" s="485" t="s">
        <v>151</v>
      </c>
      <c r="D361" s="484" t="s">
        <v>95</v>
      </c>
      <c r="E361" s="473" t="s">
        <v>2</v>
      </c>
      <c r="F361" s="486">
        <v>13.59</v>
      </c>
      <c r="G361" s="465">
        <v>242961</v>
      </c>
      <c r="H361" s="456" t="s">
        <v>91</v>
      </c>
      <c r="I361" s="455" t="s">
        <v>90</v>
      </c>
      <c r="J361" s="454">
        <v>1.85</v>
      </c>
      <c r="K361" s="466">
        <v>1.7400000000000002</v>
      </c>
      <c r="L361" s="467">
        <v>3.0333333333333332</v>
      </c>
      <c r="M361" s="476">
        <v>1.0999999999999999</v>
      </c>
      <c r="N361" s="477">
        <v>12281.08108108108</v>
      </c>
      <c r="O361" s="470">
        <v>14.882055026580755</v>
      </c>
      <c r="P361" s="478">
        <v>13.509189189189186</v>
      </c>
      <c r="Q361" s="472">
        <v>9.2111846946284039</v>
      </c>
    </row>
    <row r="362" spans="1:17" ht="18.75" customHeight="1">
      <c r="A362" s="484">
        <v>4</v>
      </c>
      <c r="B362" s="484" t="s">
        <v>49</v>
      </c>
      <c r="C362" s="485">
        <v>1723</v>
      </c>
      <c r="D362" s="484" t="s">
        <v>95</v>
      </c>
      <c r="E362" s="462" t="s">
        <v>2</v>
      </c>
      <c r="F362" s="486">
        <v>9.08</v>
      </c>
      <c r="G362" s="465">
        <v>242954</v>
      </c>
      <c r="H362" s="456" t="s">
        <v>91</v>
      </c>
      <c r="I362" s="455" t="s">
        <v>90</v>
      </c>
      <c r="J362" s="454">
        <v>1.85</v>
      </c>
      <c r="K362" s="466">
        <v>1.71</v>
      </c>
      <c r="L362" s="467">
        <v>3.1666666666666665</v>
      </c>
      <c r="M362" s="476">
        <v>0.96666666666666679</v>
      </c>
      <c r="N362" s="477">
        <v>12338.738738738737</v>
      </c>
      <c r="O362" s="470">
        <v>16.014314896172969</v>
      </c>
      <c r="P362" s="478">
        <v>11.927447447447449</v>
      </c>
      <c r="Q362" s="472">
        <v>10.594713656387665</v>
      </c>
    </row>
    <row r="363" spans="1:17" ht="18.75" customHeight="1">
      <c r="A363" s="484">
        <v>4</v>
      </c>
      <c r="B363" s="484" t="s">
        <v>49</v>
      </c>
      <c r="C363" s="485" t="s">
        <v>152</v>
      </c>
      <c r="D363" s="484" t="s">
        <v>95</v>
      </c>
      <c r="E363" s="462" t="s">
        <v>2</v>
      </c>
      <c r="F363" s="486">
        <v>28.98</v>
      </c>
      <c r="G363" s="465">
        <v>242961</v>
      </c>
      <c r="H363" s="456" t="s">
        <v>91</v>
      </c>
      <c r="I363" s="455" t="s">
        <v>90</v>
      </c>
      <c r="J363" s="454">
        <v>1.85</v>
      </c>
      <c r="K363" s="466">
        <v>1.6666666666666667</v>
      </c>
      <c r="L363" s="467">
        <v>3.0666666666666664</v>
      </c>
      <c r="M363" s="476">
        <v>1.0666666666666667</v>
      </c>
      <c r="N363" s="477">
        <v>12540.54054054054</v>
      </c>
      <c r="O363" s="470">
        <v>14.877670473033032</v>
      </c>
      <c r="P363" s="478">
        <v>13.376576576576575</v>
      </c>
      <c r="Q363" s="472">
        <v>11.456866804692892</v>
      </c>
    </row>
    <row r="364" spans="1:17" ht="18.75" customHeight="1">
      <c r="A364" s="484">
        <v>4</v>
      </c>
      <c r="B364" s="484" t="s">
        <v>49</v>
      </c>
      <c r="C364" s="485">
        <v>1724</v>
      </c>
      <c r="D364" s="484" t="s">
        <v>95</v>
      </c>
      <c r="E364" s="462" t="s">
        <v>2</v>
      </c>
      <c r="F364" s="486">
        <v>17.399999999999999</v>
      </c>
      <c r="G364" s="465">
        <v>242956</v>
      </c>
      <c r="H364" s="456" t="s">
        <v>91</v>
      </c>
      <c r="I364" s="455" t="s">
        <v>90</v>
      </c>
      <c r="J364" s="454">
        <v>1.85</v>
      </c>
      <c r="K364" s="466">
        <v>1.7133333333333332</v>
      </c>
      <c r="L364" s="467">
        <v>3.1999999999999997</v>
      </c>
      <c r="M364" s="476">
        <v>1.1333333333333335</v>
      </c>
      <c r="N364" s="477">
        <v>12425.225225225224</v>
      </c>
      <c r="O364" s="470">
        <v>16.499959358842229</v>
      </c>
      <c r="P364" s="478">
        <v>14.081921921921923</v>
      </c>
      <c r="Q364" s="472">
        <v>5.6229885057471272</v>
      </c>
    </row>
    <row r="365" spans="1:17" ht="18.75" customHeight="1">
      <c r="A365" s="484">
        <v>4</v>
      </c>
      <c r="B365" s="484" t="s">
        <v>49</v>
      </c>
      <c r="C365" s="485">
        <v>1725</v>
      </c>
      <c r="D365" s="484" t="s">
        <v>93</v>
      </c>
      <c r="E365" s="462" t="s">
        <v>2</v>
      </c>
      <c r="F365" s="486">
        <v>10.81</v>
      </c>
      <c r="G365" s="465">
        <v>242958</v>
      </c>
      <c r="H365" s="456" t="s">
        <v>91</v>
      </c>
      <c r="I365" s="455" t="s">
        <v>90</v>
      </c>
      <c r="J365" s="454">
        <v>1.85</v>
      </c>
      <c r="K365" s="466">
        <v>1.6000000000000003</v>
      </c>
      <c r="L365" s="467">
        <v>2.9333333333333336</v>
      </c>
      <c r="M365" s="476">
        <v>1.2</v>
      </c>
      <c r="N365" s="477">
        <v>11877.477477477478</v>
      </c>
      <c r="O365" s="470">
        <v>12.376670156830757</v>
      </c>
      <c r="P365" s="478">
        <v>14.252972972972973</v>
      </c>
      <c r="Q365" s="472">
        <v>8.4468085106382969</v>
      </c>
    </row>
    <row r="366" spans="1:17" ht="18.75" customHeight="1">
      <c r="A366" s="484">
        <v>4</v>
      </c>
      <c r="B366" s="484" t="s">
        <v>49</v>
      </c>
      <c r="C366" s="485" t="s">
        <v>153</v>
      </c>
      <c r="D366" s="484" t="s">
        <v>93</v>
      </c>
      <c r="E366" s="462" t="s">
        <v>2</v>
      </c>
      <c r="F366" s="486">
        <v>17.97</v>
      </c>
      <c r="G366" s="465">
        <v>242958</v>
      </c>
      <c r="H366" s="456" t="s">
        <v>91</v>
      </c>
      <c r="I366" s="455" t="s">
        <v>90</v>
      </c>
      <c r="J366" s="454">
        <v>1.85</v>
      </c>
      <c r="K366" s="466">
        <v>1.6033333333333333</v>
      </c>
      <c r="L366" s="467">
        <v>3.1333333333333333</v>
      </c>
      <c r="M366" s="476">
        <v>1.1833333333333333</v>
      </c>
      <c r="N366" s="477">
        <v>11935.135135135135</v>
      </c>
      <c r="O366" s="470">
        <v>14.220050671701328</v>
      </c>
      <c r="P366" s="478">
        <v>14.123243243243243</v>
      </c>
      <c r="Q366" s="472">
        <v>9.2342793544796891</v>
      </c>
    </row>
    <row r="367" spans="1:17" ht="18.75" customHeight="1">
      <c r="A367" s="484">
        <v>4</v>
      </c>
      <c r="B367" s="484" t="s">
        <v>49</v>
      </c>
      <c r="C367" s="485" t="s">
        <v>154</v>
      </c>
      <c r="D367" s="484" t="s">
        <v>95</v>
      </c>
      <c r="E367" s="473" t="s">
        <v>2</v>
      </c>
      <c r="F367" s="486">
        <v>22.64</v>
      </c>
      <c r="G367" s="465">
        <v>242957</v>
      </c>
      <c r="H367" s="456" t="s">
        <v>91</v>
      </c>
      <c r="I367" s="455" t="s">
        <v>90</v>
      </c>
      <c r="J367" s="454">
        <v>1.65</v>
      </c>
      <c r="K367" s="466">
        <v>1.6866666666666665</v>
      </c>
      <c r="L367" s="467">
        <v>3.1333333333333333</v>
      </c>
      <c r="M367" s="476">
        <v>1.0666666666666667</v>
      </c>
      <c r="N367" s="477">
        <v>13058.585858585859</v>
      </c>
      <c r="O367" s="470">
        <v>16.36723781016336</v>
      </c>
      <c r="P367" s="478">
        <v>13.929158249158249</v>
      </c>
      <c r="Q367" s="472">
        <v>13.06934628975265</v>
      </c>
    </row>
    <row r="368" spans="1:17" ht="18.75" customHeight="1">
      <c r="A368" s="484">
        <v>4</v>
      </c>
      <c r="B368" s="484" t="s">
        <v>49</v>
      </c>
      <c r="C368" s="485">
        <v>1862</v>
      </c>
      <c r="D368" s="484" t="s">
        <v>93</v>
      </c>
      <c r="E368" s="462" t="s">
        <v>2</v>
      </c>
      <c r="F368" s="486">
        <v>77.19</v>
      </c>
      <c r="G368" s="465">
        <v>242960</v>
      </c>
      <c r="H368" s="456" t="s">
        <v>91</v>
      </c>
      <c r="I368" s="455" t="s">
        <v>90</v>
      </c>
      <c r="J368" s="454">
        <v>1.85</v>
      </c>
      <c r="K368" s="466">
        <v>1.7566666666666668</v>
      </c>
      <c r="L368" s="467">
        <v>3</v>
      </c>
      <c r="M368" s="476">
        <v>1.25</v>
      </c>
      <c r="N368" s="477">
        <v>13030.630630630631</v>
      </c>
      <c r="O368" s="470">
        <v>15.593158312475678</v>
      </c>
      <c r="P368" s="478">
        <v>16.288288288288289</v>
      </c>
      <c r="Q368" s="472">
        <v>9.6432180334240183</v>
      </c>
    </row>
    <row r="369" spans="1:17" ht="18.75" customHeight="1">
      <c r="A369" s="484">
        <v>4</v>
      </c>
      <c r="B369" s="484" t="s">
        <v>49</v>
      </c>
      <c r="C369" s="485">
        <v>1866</v>
      </c>
      <c r="D369" s="484" t="s">
        <v>1</v>
      </c>
      <c r="E369" s="473" t="s">
        <v>88</v>
      </c>
      <c r="F369" s="486">
        <v>18.34</v>
      </c>
      <c r="G369" s="465">
        <v>242908</v>
      </c>
      <c r="H369" s="456" t="s">
        <v>109</v>
      </c>
      <c r="I369" s="455" t="s">
        <v>90</v>
      </c>
      <c r="J369" s="454">
        <v>1.85</v>
      </c>
      <c r="K369" s="466">
        <v>1.9033333333333333</v>
      </c>
      <c r="L369" s="467">
        <v>3.2333333333333329</v>
      </c>
      <c r="M369" s="476">
        <v>1.3833333333333335</v>
      </c>
      <c r="N369" s="477">
        <v>10118.918918918918</v>
      </c>
      <c r="O369" s="470">
        <v>15.84542771783423</v>
      </c>
      <c r="P369" s="478">
        <v>13.997837837837839</v>
      </c>
      <c r="Q369" s="472">
        <v>9.7039258451472197</v>
      </c>
    </row>
    <row r="370" spans="1:17" ht="18.75" customHeight="1">
      <c r="A370" s="484">
        <v>4</v>
      </c>
      <c r="B370" s="484" t="s">
        <v>49</v>
      </c>
      <c r="C370" s="485">
        <v>1867</v>
      </c>
      <c r="D370" s="484" t="s">
        <v>1</v>
      </c>
      <c r="E370" s="473" t="s">
        <v>88</v>
      </c>
      <c r="F370" s="486">
        <v>16.989999999999998</v>
      </c>
      <c r="G370" s="465">
        <v>242908</v>
      </c>
      <c r="H370" s="456" t="s">
        <v>109</v>
      </c>
      <c r="I370" s="455" t="s">
        <v>90</v>
      </c>
      <c r="J370" s="454">
        <v>1.85</v>
      </c>
      <c r="K370" s="466">
        <v>1.7333333333333334</v>
      </c>
      <c r="L370" s="467">
        <v>3.2333333333333329</v>
      </c>
      <c r="M370" s="476">
        <v>2.2666666666666666</v>
      </c>
      <c r="N370" s="477">
        <v>10983.783783783785</v>
      </c>
      <c r="O370" s="470">
        <v>15.663509010818817</v>
      </c>
      <c r="P370" s="478">
        <v>24.896576576576578</v>
      </c>
      <c r="Q370" s="472">
        <v>9.7639788110653321</v>
      </c>
    </row>
    <row r="371" spans="1:17" ht="18.75" customHeight="1">
      <c r="A371" s="484">
        <v>4</v>
      </c>
      <c r="B371" s="484" t="s">
        <v>49</v>
      </c>
      <c r="C371" s="485">
        <v>1868</v>
      </c>
      <c r="D371" s="484" t="s">
        <v>95</v>
      </c>
      <c r="E371" s="462" t="s">
        <v>2</v>
      </c>
      <c r="F371" s="486">
        <v>14.84</v>
      </c>
      <c r="G371" s="465">
        <v>242951</v>
      </c>
      <c r="H371" s="456" t="s">
        <v>91</v>
      </c>
      <c r="I371" s="455" t="s">
        <v>90</v>
      </c>
      <c r="J371" s="454">
        <v>1.65</v>
      </c>
      <c r="K371" s="466">
        <v>1.8666666666666665</v>
      </c>
      <c r="L371" s="467">
        <v>3.0333333333333337</v>
      </c>
      <c r="M371" s="476">
        <v>1.0333333333333334</v>
      </c>
      <c r="N371" s="477">
        <v>11539.393939393938</v>
      </c>
      <c r="O371" s="470">
        <v>15.001228669215893</v>
      </c>
      <c r="P371" s="478">
        <v>11.924040404040404</v>
      </c>
      <c r="Q371" s="472">
        <v>8.5350404312668449</v>
      </c>
    </row>
    <row r="372" spans="1:17" ht="18.75" customHeight="1">
      <c r="A372" s="484">
        <v>4</v>
      </c>
      <c r="B372" s="484" t="s">
        <v>49</v>
      </c>
      <c r="C372" s="485">
        <v>1870</v>
      </c>
      <c r="D372" s="484" t="s">
        <v>93</v>
      </c>
      <c r="E372" s="462" t="s">
        <v>2</v>
      </c>
      <c r="F372" s="486">
        <v>8.85</v>
      </c>
      <c r="G372" s="465" t="s">
        <v>155</v>
      </c>
      <c r="H372" s="456" t="s">
        <v>91</v>
      </c>
      <c r="I372" s="455" t="s">
        <v>90</v>
      </c>
      <c r="J372" s="454">
        <v>1.65</v>
      </c>
      <c r="K372" s="466">
        <v>1.5533333333333335</v>
      </c>
      <c r="L372" s="467">
        <v>2.9</v>
      </c>
      <c r="M372" s="476">
        <v>1.0666666666666667</v>
      </c>
      <c r="N372" s="477">
        <v>7595.9595959595963</v>
      </c>
      <c r="O372" s="470">
        <v>7.5106943337664651</v>
      </c>
      <c r="P372" s="478">
        <v>8.1023569023569024</v>
      </c>
      <c r="Q372" s="472">
        <v>4.2587570621468922</v>
      </c>
    </row>
    <row r="373" spans="1:17" ht="18.75" customHeight="1">
      <c r="A373" s="484">
        <v>4</v>
      </c>
      <c r="B373" s="484" t="s">
        <v>47</v>
      </c>
      <c r="C373" s="485">
        <v>1702</v>
      </c>
      <c r="D373" s="484" t="s">
        <v>93</v>
      </c>
      <c r="E373" s="462" t="s">
        <v>2</v>
      </c>
      <c r="F373" s="486">
        <v>29.18</v>
      </c>
      <c r="G373" s="465">
        <v>242879</v>
      </c>
      <c r="H373" s="456" t="s">
        <v>96</v>
      </c>
      <c r="I373" s="455" t="s">
        <v>119</v>
      </c>
      <c r="J373" s="454">
        <v>1.85</v>
      </c>
      <c r="K373" s="466">
        <v>2.15</v>
      </c>
      <c r="L373" s="467">
        <v>3.2333333333333329</v>
      </c>
      <c r="M373" s="476">
        <v>1.3</v>
      </c>
      <c r="N373" s="477">
        <v>10609.009009009007</v>
      </c>
      <c r="O373" s="470">
        <v>18.048911735151464</v>
      </c>
      <c r="P373" s="478">
        <v>13.791711711711711</v>
      </c>
      <c r="Q373" s="472">
        <v>13.098012337217272</v>
      </c>
    </row>
    <row r="374" spans="1:17" ht="18.75" customHeight="1">
      <c r="A374" s="484">
        <v>4</v>
      </c>
      <c r="B374" s="484" t="s">
        <v>47</v>
      </c>
      <c r="C374" s="485">
        <v>1703</v>
      </c>
      <c r="D374" s="484" t="s">
        <v>93</v>
      </c>
      <c r="E374" s="462" t="s">
        <v>2</v>
      </c>
      <c r="F374" s="486">
        <v>35.049999999999997</v>
      </c>
      <c r="G374" s="465">
        <v>242879</v>
      </c>
      <c r="H374" s="456" t="s">
        <v>91</v>
      </c>
      <c r="I374" s="455" t="s">
        <v>119</v>
      </c>
      <c r="J374" s="454">
        <v>1.85</v>
      </c>
      <c r="K374" s="466">
        <v>1.9966666666666664</v>
      </c>
      <c r="L374" s="467">
        <v>3.2333333333333329</v>
      </c>
      <c r="M374" s="476">
        <v>1.0333333333333334</v>
      </c>
      <c r="N374" s="477">
        <v>11935.135135135135</v>
      </c>
      <c r="O374" s="470">
        <v>18.856915341899523</v>
      </c>
      <c r="P374" s="478">
        <v>12.332972972972973</v>
      </c>
      <c r="Q374" s="472">
        <v>13.012553495007134</v>
      </c>
    </row>
    <row r="375" spans="1:17" ht="18.75" customHeight="1">
      <c r="A375" s="484">
        <v>4</v>
      </c>
      <c r="B375" s="484" t="s">
        <v>47</v>
      </c>
      <c r="C375" s="485">
        <v>1704</v>
      </c>
      <c r="D375" s="484" t="s">
        <v>95</v>
      </c>
      <c r="E375" s="462" t="s">
        <v>2</v>
      </c>
      <c r="F375" s="486">
        <v>25.01</v>
      </c>
      <c r="G375" s="465">
        <v>242875</v>
      </c>
      <c r="H375" s="456" t="s">
        <v>91</v>
      </c>
      <c r="I375" s="455" t="s">
        <v>119</v>
      </c>
      <c r="J375" s="454">
        <v>1.85</v>
      </c>
      <c r="K375" s="466">
        <v>1.9233333333333336</v>
      </c>
      <c r="L375" s="467">
        <v>3.1</v>
      </c>
      <c r="M375" s="476">
        <v>1.1333333333333333</v>
      </c>
      <c r="N375" s="477">
        <v>9917.1171171171172</v>
      </c>
      <c r="O375" s="470">
        <v>13.873951503980397</v>
      </c>
      <c r="P375" s="478">
        <v>11.239399399399399</v>
      </c>
      <c r="Q375" s="472">
        <v>10.600559776089563</v>
      </c>
    </row>
    <row r="376" spans="1:17" ht="18.75" customHeight="1">
      <c r="A376" s="484">
        <v>4</v>
      </c>
      <c r="B376" s="484" t="s">
        <v>47</v>
      </c>
      <c r="C376" s="485" t="s">
        <v>156</v>
      </c>
      <c r="D376" s="484" t="s">
        <v>1</v>
      </c>
      <c r="E376" s="462" t="s">
        <v>88</v>
      </c>
      <c r="F376" s="486">
        <v>16.010000000000002</v>
      </c>
      <c r="G376" s="465">
        <v>242898</v>
      </c>
      <c r="H376" s="456" t="s">
        <v>109</v>
      </c>
      <c r="I376" s="455" t="s">
        <v>119</v>
      </c>
      <c r="J376" s="454">
        <v>1.85</v>
      </c>
      <c r="K376" s="466">
        <v>1.7533333333333332</v>
      </c>
      <c r="L376" s="467">
        <v>3.1</v>
      </c>
      <c r="M376" s="476">
        <v>1.2333333333333332</v>
      </c>
      <c r="N376" s="477">
        <v>6111.7117117117114</v>
      </c>
      <c r="O376" s="470">
        <v>8.1040997064552549</v>
      </c>
      <c r="P376" s="478">
        <v>7.5377777777777766</v>
      </c>
      <c r="Q376" s="472">
        <v>4.1230480949406623</v>
      </c>
    </row>
    <row r="377" spans="1:17" ht="18.75" customHeight="1">
      <c r="A377" s="484">
        <v>4</v>
      </c>
      <c r="B377" s="484" t="s">
        <v>47</v>
      </c>
      <c r="C377" s="485">
        <v>1705</v>
      </c>
      <c r="D377" s="484" t="s">
        <v>93</v>
      </c>
      <c r="E377" s="462" t="s">
        <v>2</v>
      </c>
      <c r="F377" s="486">
        <v>17.8</v>
      </c>
      <c r="G377" s="465">
        <v>242922</v>
      </c>
      <c r="H377" s="456" t="s">
        <v>91</v>
      </c>
      <c r="I377" s="455" t="s">
        <v>119</v>
      </c>
      <c r="J377" s="454">
        <v>1.85</v>
      </c>
      <c r="K377" s="466">
        <v>1.8066666666666666</v>
      </c>
      <c r="L377" s="467">
        <v>2.9666666666666668</v>
      </c>
      <c r="M377" s="476">
        <v>1.0666666666666667</v>
      </c>
      <c r="N377" s="477">
        <v>11906.306306306307</v>
      </c>
      <c r="O377" s="470">
        <v>14.329445028953243</v>
      </c>
      <c r="P377" s="478">
        <v>12.700060060060061</v>
      </c>
      <c r="Q377" s="472">
        <v>10.564606741573034</v>
      </c>
    </row>
    <row r="378" spans="1:17" ht="18.75" customHeight="1">
      <c r="A378" s="484">
        <v>4</v>
      </c>
      <c r="B378" s="484" t="s">
        <v>47</v>
      </c>
      <c r="C378" s="485" t="s">
        <v>157</v>
      </c>
      <c r="D378" s="484" t="s">
        <v>1</v>
      </c>
      <c r="E378" s="462" t="s">
        <v>88</v>
      </c>
      <c r="F378" s="486">
        <v>20.89</v>
      </c>
      <c r="G378" s="465">
        <v>242901</v>
      </c>
      <c r="H378" s="456" t="s">
        <v>158</v>
      </c>
      <c r="I378" s="455" t="s">
        <v>119</v>
      </c>
      <c r="J378" s="454">
        <v>1.85</v>
      </c>
      <c r="K378" s="466">
        <v>1.8033333333333335</v>
      </c>
      <c r="L378" s="467">
        <v>3.3000000000000003</v>
      </c>
      <c r="M378" s="476">
        <v>1.3</v>
      </c>
      <c r="N378" s="477">
        <v>8273.8738738738739</v>
      </c>
      <c r="O378" s="470">
        <v>12.786945803232435</v>
      </c>
      <c r="P378" s="478">
        <v>10.756036036036038</v>
      </c>
      <c r="Q378" s="472">
        <v>12.548587841072282</v>
      </c>
    </row>
    <row r="379" spans="1:17" ht="18.75" customHeight="1">
      <c r="A379" s="484">
        <v>4</v>
      </c>
      <c r="B379" s="484" t="s">
        <v>47</v>
      </c>
      <c r="C379" s="485">
        <v>1706</v>
      </c>
      <c r="D379" s="484" t="s">
        <v>1</v>
      </c>
      <c r="E379" s="462" t="s">
        <v>88</v>
      </c>
      <c r="F379" s="486">
        <v>24.35</v>
      </c>
      <c r="G379" s="465">
        <v>242900</v>
      </c>
      <c r="H379" s="456" t="s">
        <v>158</v>
      </c>
      <c r="I379" s="455" t="s">
        <v>119</v>
      </c>
      <c r="J379" s="454">
        <v>1.85</v>
      </c>
      <c r="K379" s="466">
        <v>1.7333333333333334</v>
      </c>
      <c r="L379" s="467">
        <v>3.2666666666666671</v>
      </c>
      <c r="M379" s="476">
        <v>1.2666666666666666</v>
      </c>
      <c r="N379" s="477">
        <v>8418.0180180180178</v>
      </c>
      <c r="O379" s="470">
        <v>12.253372040242912</v>
      </c>
      <c r="P379" s="478">
        <v>10.662822822822822</v>
      </c>
      <c r="Q379" s="472">
        <v>11.434086242299792</v>
      </c>
    </row>
    <row r="380" spans="1:17" ht="18.75" customHeight="1">
      <c r="A380" s="484">
        <v>4</v>
      </c>
      <c r="B380" s="484" t="s">
        <v>47</v>
      </c>
      <c r="C380" s="485" t="s">
        <v>159</v>
      </c>
      <c r="D380" s="484" t="s">
        <v>95</v>
      </c>
      <c r="E380" s="462" t="s">
        <v>2</v>
      </c>
      <c r="F380" s="486">
        <v>11.31</v>
      </c>
      <c r="G380" s="465">
        <v>242961</v>
      </c>
      <c r="H380" s="456" t="s">
        <v>91</v>
      </c>
      <c r="I380" s="455" t="s">
        <v>119</v>
      </c>
      <c r="J380" s="454">
        <v>1.85</v>
      </c>
      <c r="K380" s="466">
        <v>1.4766666666666666</v>
      </c>
      <c r="L380" s="467">
        <v>2.8333333333333335</v>
      </c>
      <c r="M380" s="476">
        <v>1.1666666666666667</v>
      </c>
      <c r="N380" s="477">
        <v>6198.198198198198</v>
      </c>
      <c r="O380" s="470">
        <v>5.5613478083643653</v>
      </c>
      <c r="P380" s="478">
        <v>7.2312312312312317</v>
      </c>
      <c r="Q380" s="472">
        <v>6.0707338638373116</v>
      </c>
    </row>
    <row r="381" spans="1:17" ht="18.75" customHeight="1">
      <c r="A381" s="484">
        <v>4</v>
      </c>
      <c r="B381" s="484" t="s">
        <v>47</v>
      </c>
      <c r="C381" s="485">
        <v>1707</v>
      </c>
      <c r="D381" s="484" t="s">
        <v>95</v>
      </c>
      <c r="E381" s="462" t="s">
        <v>2</v>
      </c>
      <c r="F381" s="486">
        <v>19.93</v>
      </c>
      <c r="G381" s="465">
        <v>242928</v>
      </c>
      <c r="H381" s="456" t="s">
        <v>91</v>
      </c>
      <c r="I381" s="455" t="s">
        <v>119</v>
      </c>
      <c r="J381" s="454">
        <v>1.65</v>
      </c>
      <c r="K381" s="466">
        <v>1.7</v>
      </c>
      <c r="L381" s="467">
        <v>2.9333333333333336</v>
      </c>
      <c r="M381" s="476">
        <v>1.0666666666666667</v>
      </c>
      <c r="N381" s="477">
        <v>9890.9090909090901</v>
      </c>
      <c r="O381" s="470">
        <v>10.950772340053335</v>
      </c>
      <c r="P381" s="478">
        <v>10.550303030303031</v>
      </c>
      <c r="Q381" s="472">
        <v>9.6442548921224276</v>
      </c>
    </row>
    <row r="382" spans="1:17" ht="18.75" customHeight="1">
      <c r="A382" s="484">
        <v>4</v>
      </c>
      <c r="B382" s="484" t="s">
        <v>47</v>
      </c>
      <c r="C382" s="485" t="s">
        <v>160</v>
      </c>
      <c r="D382" s="484" t="s">
        <v>95</v>
      </c>
      <c r="E382" s="473" t="s">
        <v>2</v>
      </c>
      <c r="F382" s="486">
        <v>16.02</v>
      </c>
      <c r="G382" s="465">
        <v>242929</v>
      </c>
      <c r="H382" s="456" t="s">
        <v>91</v>
      </c>
      <c r="I382" s="455" t="s">
        <v>119</v>
      </c>
      <c r="J382" s="454">
        <v>1.65</v>
      </c>
      <c r="K382" s="466">
        <v>1.4866666666666666</v>
      </c>
      <c r="L382" s="467">
        <v>2.9666666666666668</v>
      </c>
      <c r="M382" s="476">
        <v>1.0333333333333334</v>
      </c>
      <c r="N382" s="477">
        <v>7951.515151515152</v>
      </c>
      <c r="O382" s="470">
        <v>7.8747682672902908</v>
      </c>
      <c r="P382" s="478">
        <v>8.216565656565658</v>
      </c>
      <c r="Q382" s="472">
        <v>10.254681647940073</v>
      </c>
    </row>
    <row r="383" spans="1:17" ht="18.75" customHeight="1">
      <c r="A383" s="484">
        <v>4</v>
      </c>
      <c r="B383" s="484" t="s">
        <v>47</v>
      </c>
      <c r="C383" s="485">
        <v>1708</v>
      </c>
      <c r="D383" s="484" t="s">
        <v>95</v>
      </c>
      <c r="E383" s="462" t="s">
        <v>2</v>
      </c>
      <c r="F383" s="486">
        <v>24.32</v>
      </c>
      <c r="G383" s="465">
        <v>242960</v>
      </c>
      <c r="H383" s="456" t="s">
        <v>91</v>
      </c>
      <c r="I383" s="455" t="s">
        <v>119</v>
      </c>
      <c r="J383" s="454">
        <v>1.85</v>
      </c>
      <c r="K383" s="466">
        <v>1.4233333333333331</v>
      </c>
      <c r="L383" s="467">
        <v>2.6999999999999997</v>
      </c>
      <c r="M383" s="476">
        <v>0.80000000000000016</v>
      </c>
      <c r="N383" s="477">
        <v>8648.6486486486483</v>
      </c>
      <c r="O383" s="470">
        <v>6.7923363993081045</v>
      </c>
      <c r="P383" s="478">
        <v>6.9189189189189202</v>
      </c>
      <c r="Q383" s="472">
        <v>6.4901315789473681</v>
      </c>
    </row>
    <row r="384" spans="1:17" ht="18.75" customHeight="1">
      <c r="A384" s="484">
        <v>4</v>
      </c>
      <c r="B384" s="484" t="s">
        <v>47</v>
      </c>
      <c r="C384" s="485">
        <v>1709</v>
      </c>
      <c r="D384" s="484" t="s">
        <v>93</v>
      </c>
      <c r="E384" s="462" t="s">
        <v>2</v>
      </c>
      <c r="F384" s="486">
        <v>53.92</v>
      </c>
      <c r="G384" s="465">
        <v>242927</v>
      </c>
      <c r="H384" s="456" t="s">
        <v>91</v>
      </c>
      <c r="I384" s="455" t="s">
        <v>90</v>
      </c>
      <c r="J384" s="454">
        <v>1.85</v>
      </c>
      <c r="K384" s="466">
        <v>1.92</v>
      </c>
      <c r="L384" s="467">
        <v>3.1666666666666665</v>
      </c>
      <c r="M384" s="476">
        <v>1.2166666666666666</v>
      </c>
      <c r="N384" s="477">
        <v>8994.594594594595</v>
      </c>
      <c r="O384" s="470">
        <v>13.107634032086487</v>
      </c>
      <c r="P384" s="478">
        <v>10.943423423423424</v>
      </c>
      <c r="Q384" s="472">
        <v>10.870734421364983</v>
      </c>
    </row>
    <row r="385" spans="1:17" ht="18.75" customHeight="1">
      <c r="A385" s="484">
        <v>4</v>
      </c>
      <c r="B385" s="484" t="s">
        <v>47</v>
      </c>
      <c r="C385" s="485">
        <v>1711</v>
      </c>
      <c r="D385" s="484" t="s">
        <v>1</v>
      </c>
      <c r="E385" s="462" t="s">
        <v>88</v>
      </c>
      <c r="F385" s="486">
        <v>41.17</v>
      </c>
      <c r="G385" s="465">
        <v>242891</v>
      </c>
      <c r="H385" s="456" t="s">
        <v>109</v>
      </c>
      <c r="I385" s="455" t="s">
        <v>90</v>
      </c>
      <c r="J385" s="454">
        <v>1.85</v>
      </c>
      <c r="K385" s="466">
        <v>1.4833333333333334</v>
      </c>
      <c r="L385" s="467">
        <v>3.0666666666666664</v>
      </c>
      <c r="M385" s="476">
        <v>1.2333333333333334</v>
      </c>
      <c r="N385" s="477">
        <v>7581.9819819819822</v>
      </c>
      <c r="O385" s="470">
        <v>8.3235518181755079</v>
      </c>
      <c r="P385" s="478">
        <v>9.3511111111111109</v>
      </c>
      <c r="Q385" s="472">
        <v>6.4330823415108087</v>
      </c>
    </row>
    <row r="386" spans="1:17" ht="18.75" customHeight="1">
      <c r="A386" s="484">
        <v>4</v>
      </c>
      <c r="B386" s="484" t="s">
        <v>47</v>
      </c>
      <c r="C386" s="485" t="s">
        <v>161</v>
      </c>
      <c r="D386" s="484" t="s">
        <v>93</v>
      </c>
      <c r="E386" s="462" t="s">
        <v>2</v>
      </c>
      <c r="F386" s="486">
        <v>24.87</v>
      </c>
      <c r="G386" s="465">
        <v>242954</v>
      </c>
      <c r="H386" s="456" t="s">
        <v>91</v>
      </c>
      <c r="I386" s="455" t="s">
        <v>90</v>
      </c>
      <c r="J386" s="454">
        <v>1.85</v>
      </c>
      <c r="K386" s="466">
        <v>1.5233333333333334</v>
      </c>
      <c r="L386" s="467">
        <v>3.0333333333333332</v>
      </c>
      <c r="M386" s="476">
        <v>1.0666666666666667</v>
      </c>
      <c r="N386" s="477">
        <v>10205.405405405407</v>
      </c>
      <c r="O386" s="470">
        <v>10.826853642051075</v>
      </c>
      <c r="P386" s="478">
        <v>10.885765765765766</v>
      </c>
      <c r="Q386" s="472">
        <v>11.232810615199035</v>
      </c>
    </row>
    <row r="387" spans="1:17" ht="18.75" customHeight="1">
      <c r="A387" s="484">
        <v>4</v>
      </c>
      <c r="B387" s="484" t="s">
        <v>47</v>
      </c>
      <c r="C387" s="485" t="s">
        <v>162</v>
      </c>
      <c r="D387" s="484" t="s">
        <v>93</v>
      </c>
      <c r="E387" s="473" t="s">
        <v>2</v>
      </c>
      <c r="F387" s="486">
        <v>148.62</v>
      </c>
      <c r="G387" s="465">
        <v>242956</v>
      </c>
      <c r="H387" s="456" t="s">
        <v>91</v>
      </c>
      <c r="I387" s="455" t="s">
        <v>90</v>
      </c>
      <c r="J387" s="454">
        <v>1.85</v>
      </c>
      <c r="K387" s="466">
        <v>1.4933333333333334</v>
      </c>
      <c r="L387" s="467">
        <v>2.9333333333333336</v>
      </c>
      <c r="M387" s="476">
        <v>1.1666666666666667</v>
      </c>
      <c r="N387" s="477">
        <v>11906.306306306307</v>
      </c>
      <c r="O387" s="470">
        <v>11.579596577151364</v>
      </c>
      <c r="P387" s="478">
        <v>13.890690690690693</v>
      </c>
      <c r="Q387" s="472">
        <v>9.8048714843224296</v>
      </c>
    </row>
    <row r="388" spans="1:17" ht="18.75" customHeight="1">
      <c r="A388" s="484">
        <v>4</v>
      </c>
      <c r="B388" s="484" t="s">
        <v>47</v>
      </c>
      <c r="C388" s="485">
        <v>1715</v>
      </c>
      <c r="D388" s="484" t="s">
        <v>95</v>
      </c>
      <c r="E388" s="462" t="s">
        <v>2</v>
      </c>
      <c r="F388" s="486">
        <v>12.150000000000002</v>
      </c>
      <c r="G388" s="465">
        <v>242882</v>
      </c>
      <c r="H388" s="456" t="s">
        <v>91</v>
      </c>
      <c r="I388" s="455" t="s">
        <v>119</v>
      </c>
      <c r="J388" s="454">
        <v>1.65</v>
      </c>
      <c r="K388" s="466">
        <v>1.45</v>
      </c>
      <c r="L388" s="467">
        <v>2.8666666666666667</v>
      </c>
      <c r="M388" s="476">
        <v>0.83333333333333337</v>
      </c>
      <c r="N388" s="477">
        <v>9826.2626262626272</v>
      </c>
      <c r="O388" s="470">
        <v>8.8623224294486214</v>
      </c>
      <c r="P388" s="478">
        <v>8.1885521885521886</v>
      </c>
      <c r="Q388" s="472">
        <v>5.1102880658436209</v>
      </c>
    </row>
    <row r="389" spans="1:17" ht="18.75" customHeight="1">
      <c r="A389" s="484">
        <v>4</v>
      </c>
      <c r="B389" s="484" t="s">
        <v>47</v>
      </c>
      <c r="C389" s="485">
        <v>1716</v>
      </c>
      <c r="D389" s="484" t="s">
        <v>95</v>
      </c>
      <c r="E389" s="462" t="s">
        <v>2</v>
      </c>
      <c r="F389" s="486">
        <f>19.49-9.49</f>
        <v>9.9999999999999982</v>
      </c>
      <c r="G389" s="465"/>
      <c r="H389" s="456" t="s">
        <v>91</v>
      </c>
      <c r="I389" s="455" t="s">
        <v>119</v>
      </c>
      <c r="J389" s="454">
        <v>1.85</v>
      </c>
      <c r="K389" s="466">
        <v>1.57</v>
      </c>
      <c r="L389" s="467">
        <v>2.9333333333333336</v>
      </c>
      <c r="M389" s="476">
        <v>1.0999999999999999</v>
      </c>
      <c r="N389" s="477">
        <v>6659.45945945946</v>
      </c>
      <c r="O389" s="470">
        <v>6.8092338679881834</v>
      </c>
      <c r="P389" s="478">
        <v>7.3254054054054052</v>
      </c>
      <c r="Q389" s="472">
        <v>6.8109999999999999</v>
      </c>
    </row>
    <row r="390" spans="1:17" ht="18.75" customHeight="1">
      <c r="A390" s="484">
        <v>4</v>
      </c>
      <c r="B390" s="484" t="s">
        <v>47</v>
      </c>
      <c r="C390" s="485">
        <v>1717</v>
      </c>
      <c r="D390" s="484" t="s">
        <v>95</v>
      </c>
      <c r="E390" s="462" t="s">
        <v>2</v>
      </c>
      <c r="F390" s="486">
        <f>11.35-1.35</f>
        <v>10</v>
      </c>
      <c r="G390" s="465"/>
      <c r="H390" s="456" t="s">
        <v>91</v>
      </c>
      <c r="I390" s="455" t="s">
        <v>119</v>
      </c>
      <c r="J390" s="454">
        <v>1.85</v>
      </c>
      <c r="K390" s="466">
        <v>1.6133333333333333</v>
      </c>
      <c r="L390" s="467">
        <v>2.9333333333333336</v>
      </c>
      <c r="M390" s="476">
        <v>1.1000000000000001</v>
      </c>
      <c r="N390" s="477">
        <v>6342.3423423423419</v>
      </c>
      <c r="O390" s="470">
        <v>6.6639757195557179</v>
      </c>
      <c r="P390" s="478">
        <v>6.9765765765765764</v>
      </c>
      <c r="Q390" s="472">
        <v>9.4210000000000012</v>
      </c>
    </row>
    <row r="391" spans="1:17" ht="18.75" customHeight="1">
      <c r="A391" s="484">
        <v>4</v>
      </c>
      <c r="B391" s="484" t="s">
        <v>47</v>
      </c>
      <c r="C391" s="485" t="s">
        <v>163</v>
      </c>
      <c r="D391" s="484" t="s">
        <v>1</v>
      </c>
      <c r="E391" s="462" t="s">
        <v>88</v>
      </c>
      <c r="F391" s="486">
        <v>6.26</v>
      </c>
      <c r="G391" s="465">
        <v>242869</v>
      </c>
      <c r="H391" s="456" t="s">
        <v>109</v>
      </c>
      <c r="I391" s="455" t="s">
        <v>119</v>
      </c>
      <c r="J391" s="454">
        <v>1.85</v>
      </c>
      <c r="K391" s="466">
        <v>2.3766666666666665</v>
      </c>
      <c r="L391" s="467">
        <v>3.2999999999999994</v>
      </c>
      <c r="M391" s="476">
        <v>1.1666666666666667</v>
      </c>
      <c r="N391" s="477">
        <v>11358.55855855856</v>
      </c>
      <c r="O391" s="470">
        <v>23.135208311718905</v>
      </c>
      <c r="P391" s="478">
        <v>13.251651651651652</v>
      </c>
      <c r="Q391" s="472">
        <v>15.79073482428115</v>
      </c>
    </row>
    <row r="392" spans="1:17" ht="18.75" customHeight="1">
      <c r="A392" s="484">
        <v>4</v>
      </c>
      <c r="B392" s="484" t="s">
        <v>47</v>
      </c>
      <c r="C392" s="485">
        <v>1718</v>
      </c>
      <c r="D392" s="484" t="s">
        <v>95</v>
      </c>
      <c r="E392" s="462" t="s">
        <v>2</v>
      </c>
      <c r="F392" s="486">
        <v>52.74</v>
      </c>
      <c r="G392" s="465">
        <v>242958</v>
      </c>
      <c r="H392" s="456" t="s">
        <v>91</v>
      </c>
      <c r="I392" s="455" t="s">
        <v>119</v>
      </c>
      <c r="J392" s="454">
        <v>1.85</v>
      </c>
      <c r="K392" s="466">
        <v>1.9566666666666668</v>
      </c>
      <c r="L392" s="467">
        <v>2.9333333333333336</v>
      </c>
      <c r="M392" s="476">
        <v>1.1000000000000001</v>
      </c>
      <c r="N392" s="477">
        <v>10897.297297297298</v>
      </c>
      <c r="O392" s="470">
        <v>13.886578855271789</v>
      </c>
      <c r="P392" s="478">
        <v>11.987027027027029</v>
      </c>
      <c r="Q392" s="472">
        <v>8.7415623814941217</v>
      </c>
    </row>
    <row r="393" spans="1:17" ht="18.75" customHeight="1">
      <c r="A393" s="484">
        <v>4</v>
      </c>
      <c r="B393" s="484" t="s">
        <v>37</v>
      </c>
      <c r="C393" s="485">
        <v>1801</v>
      </c>
      <c r="D393" s="484" t="s">
        <v>93</v>
      </c>
      <c r="E393" s="462" t="s">
        <v>2</v>
      </c>
      <c r="F393" s="486">
        <v>22.11</v>
      </c>
      <c r="G393" s="465">
        <v>242870</v>
      </c>
      <c r="H393" s="456" t="s">
        <v>96</v>
      </c>
      <c r="I393" s="455" t="s">
        <v>119</v>
      </c>
      <c r="J393" s="454">
        <v>1.85</v>
      </c>
      <c r="K393" s="466">
        <v>1.89</v>
      </c>
      <c r="L393" s="467">
        <v>3</v>
      </c>
      <c r="M393" s="476">
        <v>1</v>
      </c>
      <c r="N393" s="477">
        <v>10609.009009009009</v>
      </c>
      <c r="O393" s="470">
        <v>13.658905983308106</v>
      </c>
      <c r="P393" s="478">
        <v>10.609009009009009</v>
      </c>
      <c r="Q393" s="472">
        <v>11.934871099050204</v>
      </c>
    </row>
    <row r="394" spans="1:17" ht="18.75" customHeight="1">
      <c r="A394" s="484">
        <v>4</v>
      </c>
      <c r="B394" s="484" t="s">
        <v>37</v>
      </c>
      <c r="C394" s="485">
        <v>1802</v>
      </c>
      <c r="D394" s="484" t="s">
        <v>1</v>
      </c>
      <c r="E394" s="462" t="s">
        <v>88</v>
      </c>
      <c r="F394" s="486">
        <v>0</v>
      </c>
      <c r="G394" s="465">
        <v>242881</v>
      </c>
      <c r="H394" s="456" t="s">
        <v>99</v>
      </c>
      <c r="I394" s="455" t="s">
        <v>119</v>
      </c>
      <c r="J394" s="454">
        <v>1.85</v>
      </c>
      <c r="K394" s="479">
        <v>0</v>
      </c>
      <c r="L394" s="475">
        <v>0</v>
      </c>
      <c r="M394" s="476">
        <v>0</v>
      </c>
      <c r="N394" s="477">
        <v>0</v>
      </c>
      <c r="O394" s="470">
        <v>0</v>
      </c>
      <c r="P394" s="478">
        <v>0</v>
      </c>
      <c r="Q394" s="472">
        <v>0</v>
      </c>
    </row>
    <row r="395" spans="1:17" ht="18.75" customHeight="1">
      <c r="A395" s="484">
        <v>4</v>
      </c>
      <c r="B395" s="484" t="s">
        <v>37</v>
      </c>
      <c r="C395" s="485">
        <v>1804</v>
      </c>
      <c r="D395" s="484" t="s">
        <v>93</v>
      </c>
      <c r="E395" s="462" t="s">
        <v>2</v>
      </c>
      <c r="F395" s="486">
        <v>48.96</v>
      </c>
      <c r="G395" s="465">
        <v>242917</v>
      </c>
      <c r="H395" s="456" t="s">
        <v>91</v>
      </c>
      <c r="I395" s="455" t="s">
        <v>119</v>
      </c>
      <c r="J395" s="454">
        <v>1.85</v>
      </c>
      <c r="K395" s="466">
        <v>1.7966666666666666</v>
      </c>
      <c r="L395" s="467">
        <v>2.5866666666666664</v>
      </c>
      <c r="M395" s="476">
        <v>0.89999999999999991</v>
      </c>
      <c r="N395" s="477">
        <v>11646.846846846847</v>
      </c>
      <c r="O395" s="470">
        <v>10.597260057430789</v>
      </c>
      <c r="P395" s="478">
        <v>10.482162162162162</v>
      </c>
      <c r="Q395" s="472">
        <v>9.7122140522875799</v>
      </c>
    </row>
    <row r="396" spans="1:17" ht="18.75" customHeight="1">
      <c r="A396" s="484">
        <v>4</v>
      </c>
      <c r="B396" s="484" t="s">
        <v>37</v>
      </c>
      <c r="C396" s="485">
        <v>1805</v>
      </c>
      <c r="D396" s="484" t="s">
        <v>1</v>
      </c>
      <c r="E396" s="462" t="s">
        <v>88</v>
      </c>
      <c r="F396" s="486">
        <v>12</v>
      </c>
      <c r="G396" s="465">
        <v>242886</v>
      </c>
      <c r="H396" s="456" t="s">
        <v>99</v>
      </c>
      <c r="I396" s="455" t="s">
        <v>119</v>
      </c>
      <c r="J396" s="454">
        <v>1.85</v>
      </c>
      <c r="K396" s="466">
        <v>1.4866666666666666</v>
      </c>
      <c r="L396" s="467">
        <v>2.35</v>
      </c>
      <c r="M396" s="476">
        <v>0.96666666666666679</v>
      </c>
      <c r="N396" s="477">
        <v>11935.135135135135</v>
      </c>
      <c r="O396" s="470">
        <v>7.7113551856972977</v>
      </c>
      <c r="P396" s="478">
        <v>11.537297297297298</v>
      </c>
      <c r="Q396" s="472">
        <v>11.14</v>
      </c>
    </row>
    <row r="397" spans="1:17" ht="18.75" customHeight="1">
      <c r="A397" s="484">
        <v>4</v>
      </c>
      <c r="B397" s="484" t="s">
        <v>37</v>
      </c>
      <c r="C397" s="485">
        <v>1805</v>
      </c>
      <c r="D397" s="484" t="s">
        <v>98</v>
      </c>
      <c r="E397" s="462" t="s">
        <v>88</v>
      </c>
      <c r="F397" s="486">
        <v>32.209999999999994</v>
      </c>
      <c r="G397" s="465">
        <v>242866</v>
      </c>
      <c r="H397" s="456" t="s">
        <v>109</v>
      </c>
      <c r="I397" s="455" t="s">
        <v>119</v>
      </c>
      <c r="J397" s="454">
        <v>1.85</v>
      </c>
      <c r="K397" s="466">
        <v>1.6899999999999997</v>
      </c>
      <c r="L397" s="467">
        <v>2.2966666666666664</v>
      </c>
      <c r="M397" s="476">
        <v>1.4333333333333333</v>
      </c>
      <c r="N397" s="477">
        <v>12944.144144144144</v>
      </c>
      <c r="O397" s="470">
        <v>9.0805053276570824</v>
      </c>
      <c r="P397" s="478">
        <v>18.553273273273273</v>
      </c>
      <c r="Q397" s="472">
        <v>11.14</v>
      </c>
    </row>
    <row r="398" spans="1:17" ht="18.75" customHeight="1">
      <c r="A398" s="484">
        <v>4</v>
      </c>
      <c r="B398" s="484" t="s">
        <v>37</v>
      </c>
      <c r="C398" s="485">
        <v>1810</v>
      </c>
      <c r="D398" s="484" t="s">
        <v>93</v>
      </c>
      <c r="E398" s="462" t="s">
        <v>2</v>
      </c>
      <c r="F398" s="486">
        <v>12.65</v>
      </c>
      <c r="G398" s="465">
        <v>242960</v>
      </c>
      <c r="H398" s="456" t="s">
        <v>91</v>
      </c>
      <c r="I398" s="455" t="s">
        <v>119</v>
      </c>
      <c r="J398" s="454">
        <v>1.65</v>
      </c>
      <c r="K398" s="466">
        <v>1.8566666666666667</v>
      </c>
      <c r="L398" s="467">
        <v>2.5033333333333334</v>
      </c>
      <c r="M398" s="476">
        <v>0.93333333333333346</v>
      </c>
      <c r="N398" s="477">
        <v>9664.6464646464647</v>
      </c>
      <c r="O398" s="470">
        <v>8.5112639885002412</v>
      </c>
      <c r="P398" s="478">
        <v>9.0203367003367028</v>
      </c>
      <c r="Q398" s="472">
        <v>5.0703557312252965</v>
      </c>
    </row>
    <row r="399" spans="1:17" ht="18.75" customHeight="1">
      <c r="A399" s="484">
        <v>4</v>
      </c>
      <c r="B399" s="484" t="s">
        <v>37</v>
      </c>
      <c r="C399" s="485">
        <v>1812</v>
      </c>
      <c r="D399" s="484" t="s">
        <v>93</v>
      </c>
      <c r="E399" s="473" t="s">
        <v>2</v>
      </c>
      <c r="F399" s="486">
        <v>67.44</v>
      </c>
      <c r="G399" s="465">
        <v>242920</v>
      </c>
      <c r="H399" s="456" t="s">
        <v>91</v>
      </c>
      <c r="I399" s="455" t="s">
        <v>119</v>
      </c>
      <c r="J399" s="454">
        <v>1.85</v>
      </c>
      <c r="K399" s="466">
        <v>1.9766666666666666</v>
      </c>
      <c r="L399" s="467">
        <v>2.5766666666666667</v>
      </c>
      <c r="M399" s="476">
        <v>1.1666666666666667</v>
      </c>
      <c r="N399" s="477">
        <v>10320.720720720719</v>
      </c>
      <c r="O399" s="470">
        <v>10.251719789930176</v>
      </c>
      <c r="P399" s="478">
        <v>12.04084084084084</v>
      </c>
      <c r="Q399" s="472">
        <v>9.7182680901542113</v>
      </c>
    </row>
    <row r="400" spans="1:17" ht="18.75" customHeight="1">
      <c r="A400" s="484">
        <v>4</v>
      </c>
      <c r="B400" s="484" t="s">
        <v>37</v>
      </c>
      <c r="C400" s="485">
        <v>1814</v>
      </c>
      <c r="D400" s="484" t="s">
        <v>1</v>
      </c>
      <c r="E400" s="462" t="s">
        <v>88</v>
      </c>
      <c r="F400" s="486">
        <v>32.25</v>
      </c>
      <c r="G400" s="465">
        <v>242885</v>
      </c>
      <c r="H400" s="456" t="s">
        <v>99</v>
      </c>
      <c r="I400" s="455" t="s">
        <v>119</v>
      </c>
      <c r="J400" s="454">
        <v>1.85</v>
      </c>
      <c r="K400" s="466">
        <v>1.6366666666666667</v>
      </c>
      <c r="L400" s="467">
        <v>2.44</v>
      </c>
      <c r="M400" s="476">
        <v>0.86666666666666659</v>
      </c>
      <c r="N400" s="477">
        <v>8735.135135135135</v>
      </c>
      <c r="O400" s="470">
        <v>6.6982839836984507</v>
      </c>
      <c r="P400" s="478">
        <v>7.5704504504504495</v>
      </c>
      <c r="Q400" s="472">
        <v>6.2483720930232565</v>
      </c>
    </row>
    <row r="401" spans="1:17" ht="18.75" customHeight="1">
      <c r="A401" s="484">
        <v>4</v>
      </c>
      <c r="B401" s="484" t="s">
        <v>37</v>
      </c>
      <c r="C401" s="485">
        <v>1816</v>
      </c>
      <c r="D401" s="484" t="s">
        <v>95</v>
      </c>
      <c r="E401" s="473" t="s">
        <v>2</v>
      </c>
      <c r="F401" s="486">
        <v>17.7</v>
      </c>
      <c r="G401" s="465">
        <v>242908</v>
      </c>
      <c r="H401" s="456" t="s">
        <v>91</v>
      </c>
      <c r="I401" s="455" t="s">
        <v>119</v>
      </c>
      <c r="J401" s="454">
        <v>1.65</v>
      </c>
      <c r="K401" s="466">
        <v>2.0500000000000003</v>
      </c>
      <c r="L401" s="467">
        <v>2.7633333333333332</v>
      </c>
      <c r="M401" s="476">
        <v>1.1333333333333331</v>
      </c>
      <c r="N401" s="477">
        <v>12024.242424242424</v>
      </c>
      <c r="O401" s="470">
        <v>14.246721026714441</v>
      </c>
      <c r="P401" s="478">
        <v>13.627474747474743</v>
      </c>
      <c r="Q401" s="472">
        <v>8.6288135593220332</v>
      </c>
    </row>
    <row r="402" spans="1:17" ht="18.75" customHeight="1">
      <c r="A402" s="484">
        <v>4</v>
      </c>
      <c r="B402" s="484" t="s">
        <v>37</v>
      </c>
      <c r="C402" s="485">
        <v>1817</v>
      </c>
      <c r="D402" s="484" t="s">
        <v>95</v>
      </c>
      <c r="E402" s="462" t="s">
        <v>2</v>
      </c>
      <c r="F402" s="486">
        <v>32.6</v>
      </c>
      <c r="G402" s="465">
        <v>242910</v>
      </c>
      <c r="H402" s="456" t="s">
        <v>91</v>
      </c>
      <c r="I402" s="455" t="s">
        <v>119</v>
      </c>
      <c r="J402" s="454">
        <v>1.85</v>
      </c>
      <c r="K402" s="466">
        <v>2.0166666666666671</v>
      </c>
      <c r="L402" s="467">
        <v>2.5666666666666669</v>
      </c>
      <c r="M402" s="476">
        <v>0.93333333333333324</v>
      </c>
      <c r="N402" s="477">
        <v>14933.333333333334</v>
      </c>
      <c r="O402" s="470">
        <v>15.01642682117927</v>
      </c>
      <c r="P402" s="478">
        <v>13.937777777777777</v>
      </c>
      <c r="Q402" s="472">
        <v>7.7411042944785278</v>
      </c>
    </row>
    <row r="403" spans="1:17" ht="18.75" customHeight="1">
      <c r="A403" s="484">
        <v>4</v>
      </c>
      <c r="B403" s="484" t="s">
        <v>37</v>
      </c>
      <c r="C403" s="485">
        <v>1818</v>
      </c>
      <c r="D403" s="484" t="s">
        <v>98</v>
      </c>
      <c r="E403" s="462" t="s">
        <v>88</v>
      </c>
      <c r="F403" s="486">
        <v>36.03</v>
      </c>
      <c r="G403" s="465">
        <v>242864</v>
      </c>
      <c r="H403" s="456" t="s">
        <v>109</v>
      </c>
      <c r="I403" s="455" t="s">
        <v>119</v>
      </c>
      <c r="J403" s="454">
        <v>1.85</v>
      </c>
      <c r="K403" s="466">
        <v>1.95</v>
      </c>
      <c r="L403" s="467">
        <v>2.5533333333333332</v>
      </c>
      <c r="M403" s="476">
        <v>1.6666666666666667</v>
      </c>
      <c r="N403" s="477">
        <v>12828.82882882883</v>
      </c>
      <c r="O403" s="470">
        <v>12.83484681628949</v>
      </c>
      <c r="P403" s="478">
        <v>21.381381381381384</v>
      </c>
      <c r="Q403" s="472">
        <v>12.41271162919789</v>
      </c>
    </row>
    <row r="404" spans="1:17" ht="18.75" customHeight="1">
      <c r="A404" s="484">
        <v>4</v>
      </c>
      <c r="B404" s="484" t="s">
        <v>37</v>
      </c>
      <c r="C404" s="485">
        <v>1819</v>
      </c>
      <c r="D404" s="484" t="s">
        <v>98</v>
      </c>
      <c r="E404" s="462" t="s">
        <v>88</v>
      </c>
      <c r="F404" s="486">
        <v>23.74</v>
      </c>
      <c r="G404" s="465">
        <v>242860</v>
      </c>
      <c r="H404" s="456" t="s">
        <v>109</v>
      </c>
      <c r="I404" s="455" t="s">
        <v>119</v>
      </c>
      <c r="J404" s="454">
        <v>1.85</v>
      </c>
      <c r="K404" s="466">
        <v>2.14</v>
      </c>
      <c r="L404" s="467">
        <v>2.7333333333333329</v>
      </c>
      <c r="M404" s="476">
        <v>2.0333333333333332</v>
      </c>
      <c r="N404" s="477">
        <v>14990.990990990991</v>
      </c>
      <c r="O404" s="470">
        <v>18.861809309725722</v>
      </c>
      <c r="P404" s="478">
        <v>30.481681681681678</v>
      </c>
      <c r="Q404" s="472">
        <v>11.662594776748106</v>
      </c>
    </row>
    <row r="405" spans="1:17" ht="18.75" customHeight="1">
      <c r="A405" s="484">
        <v>4</v>
      </c>
      <c r="B405" s="484" t="s">
        <v>32</v>
      </c>
      <c r="C405" s="485">
        <v>1901</v>
      </c>
      <c r="D405" s="484" t="s">
        <v>95</v>
      </c>
      <c r="E405" s="462" t="s">
        <v>2</v>
      </c>
      <c r="F405" s="486">
        <v>15.96</v>
      </c>
      <c r="G405" s="465">
        <v>242919</v>
      </c>
      <c r="H405" s="456" t="s">
        <v>91</v>
      </c>
      <c r="I405" s="455" t="s">
        <v>90</v>
      </c>
      <c r="J405" s="454">
        <v>1.85</v>
      </c>
      <c r="K405" s="466">
        <v>2.1466666666666665</v>
      </c>
      <c r="L405" s="467">
        <v>3.1333333333333333</v>
      </c>
      <c r="M405" s="476">
        <v>0.79999999999999993</v>
      </c>
      <c r="N405" s="477">
        <v>8245.0450450450444</v>
      </c>
      <c r="O405" s="470">
        <v>13.152479299951979</v>
      </c>
      <c r="P405" s="478">
        <v>6.5960360360360344</v>
      </c>
      <c r="Q405" s="472">
        <v>12.12907268170426</v>
      </c>
    </row>
    <row r="406" spans="1:17" ht="18.75" customHeight="1">
      <c r="A406" s="484">
        <v>4</v>
      </c>
      <c r="B406" s="484" t="s">
        <v>32</v>
      </c>
      <c r="C406" s="485">
        <v>1902</v>
      </c>
      <c r="D406" s="484" t="s">
        <v>95</v>
      </c>
      <c r="E406" s="462" t="s">
        <v>2</v>
      </c>
      <c r="F406" s="486">
        <v>18.02</v>
      </c>
      <c r="G406" s="465">
        <v>242918</v>
      </c>
      <c r="H406" s="456" t="s">
        <v>91</v>
      </c>
      <c r="I406" s="455" t="s">
        <v>90</v>
      </c>
      <c r="J406" s="454">
        <v>1.85</v>
      </c>
      <c r="K406" s="466">
        <v>2.0833333333333335</v>
      </c>
      <c r="L406" s="467">
        <v>3.2666666666666671</v>
      </c>
      <c r="M406" s="476">
        <v>0.8666666666666667</v>
      </c>
      <c r="N406" s="477">
        <v>10897.297297297297</v>
      </c>
      <c r="O406" s="470">
        <v>18.336818564324322</v>
      </c>
      <c r="P406" s="478">
        <v>9.4443243243243238</v>
      </c>
      <c r="Q406" s="472">
        <v>9.4084350721420638</v>
      </c>
    </row>
    <row r="407" spans="1:17" ht="18.75" customHeight="1">
      <c r="A407" s="484">
        <v>4</v>
      </c>
      <c r="B407" s="484" t="s">
        <v>32</v>
      </c>
      <c r="C407" s="485">
        <v>1903</v>
      </c>
      <c r="D407" s="484" t="s">
        <v>93</v>
      </c>
      <c r="E407" s="462" t="s">
        <v>2</v>
      </c>
      <c r="F407" s="486">
        <v>24.68</v>
      </c>
      <c r="G407" s="465">
        <v>242895</v>
      </c>
      <c r="H407" s="456" t="s">
        <v>109</v>
      </c>
      <c r="I407" s="455" t="s">
        <v>90</v>
      </c>
      <c r="J407" s="454">
        <v>1.85</v>
      </c>
      <c r="K407" s="466">
        <v>2.0133333333333332</v>
      </c>
      <c r="L407" s="467">
        <v>3.1333333333333333</v>
      </c>
      <c r="M407" s="476">
        <v>1.1333333333333335</v>
      </c>
      <c r="N407" s="477">
        <v>13636.036036036036</v>
      </c>
      <c r="O407" s="470">
        <v>21.211484304569098</v>
      </c>
      <c r="P407" s="478">
        <v>15.454174174174177</v>
      </c>
      <c r="Q407" s="472">
        <v>8.1150729335494329</v>
      </c>
    </row>
    <row r="408" spans="1:17" ht="18.75" customHeight="1">
      <c r="A408" s="484">
        <v>4</v>
      </c>
      <c r="B408" s="484" t="s">
        <v>32</v>
      </c>
      <c r="C408" s="485">
        <v>1904</v>
      </c>
      <c r="D408" s="484" t="s">
        <v>93</v>
      </c>
      <c r="E408" s="462" t="s">
        <v>2</v>
      </c>
      <c r="F408" s="486">
        <v>25.65</v>
      </c>
      <c r="G408" s="465">
        <v>242912</v>
      </c>
      <c r="H408" s="456" t="s">
        <v>114</v>
      </c>
      <c r="I408" s="455" t="s">
        <v>90</v>
      </c>
      <c r="J408" s="454">
        <v>1.85</v>
      </c>
      <c r="K408" s="466">
        <v>1.6833333333333333</v>
      </c>
      <c r="L408" s="467">
        <v>3.1333333333333333</v>
      </c>
      <c r="M408" s="476">
        <v>0.73333333333333339</v>
      </c>
      <c r="N408" s="477">
        <v>12194.594594594595</v>
      </c>
      <c r="O408" s="470">
        <v>15.860056353417416</v>
      </c>
      <c r="P408" s="478">
        <v>8.9427027027027037</v>
      </c>
      <c r="Q408" s="472">
        <v>6.5153996101364537</v>
      </c>
    </row>
    <row r="409" spans="1:17" ht="18.75" customHeight="1">
      <c r="A409" s="484">
        <v>4</v>
      </c>
      <c r="B409" s="484" t="s">
        <v>32</v>
      </c>
      <c r="C409" s="485">
        <v>1905</v>
      </c>
      <c r="D409" s="484" t="s">
        <v>93</v>
      </c>
      <c r="E409" s="462" t="s">
        <v>2</v>
      </c>
      <c r="F409" s="486">
        <v>19.170000000000002</v>
      </c>
      <c r="G409" s="465">
        <v>242913</v>
      </c>
      <c r="H409" s="456" t="s">
        <v>99</v>
      </c>
      <c r="I409" s="455" t="s">
        <v>90</v>
      </c>
      <c r="J409" s="454">
        <v>1.85</v>
      </c>
      <c r="K409" s="466">
        <v>1.7299999999999998</v>
      </c>
      <c r="L409" s="467">
        <v>3.2000000000000006</v>
      </c>
      <c r="M409" s="476">
        <v>0.73333333333333339</v>
      </c>
      <c r="N409" s="477">
        <v>11214.414414414416</v>
      </c>
      <c r="O409" s="470">
        <v>15.634237270255859</v>
      </c>
      <c r="P409" s="478">
        <v>8.2239039039039046</v>
      </c>
      <c r="Q409" s="472">
        <v>6.9749608763693267</v>
      </c>
    </row>
    <row r="410" spans="1:17" ht="18.75" customHeight="1">
      <c r="A410" s="484">
        <v>4</v>
      </c>
      <c r="B410" s="484" t="s">
        <v>32</v>
      </c>
      <c r="C410" s="485">
        <v>1907</v>
      </c>
      <c r="D410" s="484" t="s">
        <v>95</v>
      </c>
      <c r="E410" s="462" t="s">
        <v>2</v>
      </c>
      <c r="F410" s="486">
        <v>15.15</v>
      </c>
      <c r="G410" s="465">
        <v>242917</v>
      </c>
      <c r="H410" s="456" t="s">
        <v>91</v>
      </c>
      <c r="I410" s="455" t="s">
        <v>90</v>
      </c>
      <c r="J410" s="454">
        <v>1.65</v>
      </c>
      <c r="K410" s="466">
        <v>1.9933333333333334</v>
      </c>
      <c r="L410" s="467">
        <v>3.0666666666666664</v>
      </c>
      <c r="M410" s="476">
        <v>1.0666666666666667</v>
      </c>
      <c r="N410" s="477">
        <v>11636.363636363638</v>
      </c>
      <c r="O410" s="470">
        <v>16.510762978624644</v>
      </c>
      <c r="P410" s="478">
        <v>12.412121212121214</v>
      </c>
      <c r="Q410" s="472">
        <v>8.7742574257425741</v>
      </c>
    </row>
    <row r="411" spans="1:17" ht="18.75" customHeight="1">
      <c r="A411" s="484">
        <v>4</v>
      </c>
      <c r="B411" s="484" t="s">
        <v>32</v>
      </c>
      <c r="C411" s="485" t="s">
        <v>164</v>
      </c>
      <c r="D411" s="484" t="s">
        <v>93</v>
      </c>
      <c r="E411" s="462" t="s">
        <v>2</v>
      </c>
      <c r="F411" s="486">
        <v>5.94</v>
      </c>
      <c r="G411" s="465">
        <v>242917</v>
      </c>
      <c r="H411" s="456" t="s">
        <v>91</v>
      </c>
      <c r="I411" s="455" t="s">
        <v>90</v>
      </c>
      <c r="J411" s="454">
        <v>1.85</v>
      </c>
      <c r="K411" s="466">
        <v>2.4466666666666668</v>
      </c>
      <c r="L411" s="467">
        <v>3.0666666666666664</v>
      </c>
      <c r="M411" s="476">
        <v>1.1333333333333335</v>
      </c>
      <c r="N411" s="477">
        <v>12021.621621621622</v>
      </c>
      <c r="O411" s="470">
        <v>20.936678726643699</v>
      </c>
      <c r="P411" s="478">
        <v>13.624504504504506</v>
      </c>
      <c r="Q411" s="472">
        <v>10.649831649831651</v>
      </c>
    </row>
    <row r="412" spans="1:17" ht="18.75" customHeight="1">
      <c r="A412" s="484">
        <v>4</v>
      </c>
      <c r="B412" s="484" t="s">
        <v>32</v>
      </c>
      <c r="C412" s="485" t="s">
        <v>165</v>
      </c>
      <c r="D412" s="484" t="s">
        <v>93</v>
      </c>
      <c r="E412" s="462" t="s">
        <v>2</v>
      </c>
      <c r="F412" s="486">
        <v>5.09</v>
      </c>
      <c r="G412" s="465">
        <v>242915</v>
      </c>
      <c r="H412" s="456" t="s">
        <v>91</v>
      </c>
      <c r="I412" s="455" t="s">
        <v>90</v>
      </c>
      <c r="J412" s="454">
        <v>1.85</v>
      </c>
      <c r="K412" s="466">
        <v>2.2366666666666668</v>
      </c>
      <c r="L412" s="467">
        <v>3.1333333333333333</v>
      </c>
      <c r="M412" s="476">
        <v>1.1333333333333333</v>
      </c>
      <c r="N412" s="477">
        <v>12396.396396396396</v>
      </c>
      <c r="O412" s="470">
        <v>20.603770427480921</v>
      </c>
      <c r="P412" s="478">
        <v>14.049249249249248</v>
      </c>
      <c r="Q412" s="472">
        <v>19.581532416502949</v>
      </c>
    </row>
    <row r="413" spans="1:17" ht="18.75" customHeight="1">
      <c r="A413" s="484">
        <v>4</v>
      </c>
      <c r="B413" s="484" t="s">
        <v>32</v>
      </c>
      <c r="C413" s="485">
        <v>1908</v>
      </c>
      <c r="D413" s="484" t="s">
        <v>93</v>
      </c>
      <c r="E413" s="462" t="s">
        <v>2</v>
      </c>
      <c r="F413" s="486">
        <v>27.59</v>
      </c>
      <c r="G413" s="465">
        <v>242918</v>
      </c>
      <c r="H413" s="456" t="s">
        <v>91</v>
      </c>
      <c r="I413" s="455" t="s">
        <v>90</v>
      </c>
      <c r="J413" s="454">
        <v>1.85</v>
      </c>
      <c r="K413" s="466">
        <v>1.9833333333333332</v>
      </c>
      <c r="L413" s="467">
        <v>3.1333333333333333</v>
      </c>
      <c r="M413" s="476">
        <v>1.4666666666666668</v>
      </c>
      <c r="N413" s="477">
        <v>13636.036036036036</v>
      </c>
      <c r="O413" s="470">
        <v>20.097120335001875</v>
      </c>
      <c r="P413" s="478">
        <v>19.99951951951952</v>
      </c>
      <c r="Q413" s="472">
        <v>13.106197897789055</v>
      </c>
    </row>
    <row r="414" spans="1:17" ht="18.75" customHeight="1">
      <c r="A414" s="484">
        <v>4</v>
      </c>
      <c r="B414" s="484" t="s">
        <v>32</v>
      </c>
      <c r="C414" s="485" t="s">
        <v>166</v>
      </c>
      <c r="D414" s="484" t="s">
        <v>93</v>
      </c>
      <c r="E414" s="462" t="s">
        <v>2</v>
      </c>
      <c r="F414" s="486">
        <v>8.43</v>
      </c>
      <c r="G414" s="465">
        <v>242915</v>
      </c>
      <c r="H414" s="456" t="s">
        <v>91</v>
      </c>
      <c r="I414" s="455" t="s">
        <v>90</v>
      </c>
      <c r="J414" s="454">
        <v>1.65</v>
      </c>
      <c r="K414" s="466">
        <v>1.9799999999999998</v>
      </c>
      <c r="L414" s="467">
        <v>3.0333333333333332</v>
      </c>
      <c r="M414" s="476">
        <v>1.3333333333333333</v>
      </c>
      <c r="N414" s="477">
        <v>16420.202020202021</v>
      </c>
      <c r="O414" s="470">
        <v>22.642310691242663</v>
      </c>
      <c r="P414" s="478">
        <v>21.893602693602695</v>
      </c>
      <c r="Q414" s="472">
        <v>10.874258600237248</v>
      </c>
    </row>
    <row r="415" spans="1:17" ht="18.75" customHeight="1">
      <c r="A415" s="484">
        <v>4</v>
      </c>
      <c r="B415" s="484" t="s">
        <v>32</v>
      </c>
      <c r="C415" s="485">
        <v>1909</v>
      </c>
      <c r="D415" s="484" t="s">
        <v>93</v>
      </c>
      <c r="E415" s="462" t="s">
        <v>2</v>
      </c>
      <c r="F415" s="486">
        <v>20.53</v>
      </c>
      <c r="G415" s="465">
        <v>242914</v>
      </c>
      <c r="H415" s="456" t="s">
        <v>91</v>
      </c>
      <c r="I415" s="455" t="s">
        <v>90</v>
      </c>
      <c r="J415" s="454">
        <v>1.85</v>
      </c>
      <c r="K415" s="466">
        <v>1.9333333333333336</v>
      </c>
      <c r="L415" s="467">
        <v>3.1333333333333333</v>
      </c>
      <c r="M415" s="476">
        <v>1.0666666666666667</v>
      </c>
      <c r="N415" s="477">
        <v>14154.954954954956</v>
      </c>
      <c r="O415" s="470">
        <v>20.335984966339787</v>
      </c>
      <c r="P415" s="478">
        <v>15.09861861861862</v>
      </c>
      <c r="Q415" s="472">
        <v>12.801753531417434</v>
      </c>
    </row>
    <row r="416" spans="1:17" ht="18.75" customHeight="1">
      <c r="A416" s="484">
        <v>4</v>
      </c>
      <c r="B416" s="484" t="s">
        <v>32</v>
      </c>
      <c r="C416" s="485" t="s">
        <v>167</v>
      </c>
      <c r="D416" s="484" t="s">
        <v>93</v>
      </c>
      <c r="E416" s="462" t="s">
        <v>2</v>
      </c>
      <c r="F416" s="486">
        <v>7.38</v>
      </c>
      <c r="G416" s="465">
        <v>242920</v>
      </c>
      <c r="H416" s="456" t="s">
        <v>109</v>
      </c>
      <c r="I416" s="455" t="s">
        <v>90</v>
      </c>
      <c r="J416" s="454">
        <v>1.85</v>
      </c>
      <c r="K416" s="466">
        <v>1.9866666666666666</v>
      </c>
      <c r="L416" s="467">
        <v>3.0333333333333332</v>
      </c>
      <c r="M416" s="476">
        <v>1.0666666666666667</v>
      </c>
      <c r="N416" s="477">
        <v>9686.4864864864867</v>
      </c>
      <c r="O416" s="470">
        <v>13.934314075509107</v>
      </c>
      <c r="P416" s="478">
        <v>10.332252252252252</v>
      </c>
      <c r="Q416" s="472">
        <v>7.7317073170731714</v>
      </c>
    </row>
    <row r="417" spans="1:17" ht="18.75" customHeight="1">
      <c r="A417" s="484">
        <v>4</v>
      </c>
      <c r="B417" s="484" t="s">
        <v>32</v>
      </c>
      <c r="C417" s="485">
        <v>1910</v>
      </c>
      <c r="D417" s="484" t="s">
        <v>93</v>
      </c>
      <c r="E417" s="462" t="s">
        <v>2</v>
      </c>
      <c r="F417" s="486">
        <v>17.11</v>
      </c>
      <c r="G417" s="465">
        <v>242920</v>
      </c>
      <c r="H417" s="456" t="s">
        <v>91</v>
      </c>
      <c r="I417" s="455" t="s">
        <v>90</v>
      </c>
      <c r="J417" s="454">
        <v>1.85</v>
      </c>
      <c r="K417" s="466">
        <v>2.08</v>
      </c>
      <c r="L417" s="467">
        <v>3.1</v>
      </c>
      <c r="M417" s="476">
        <v>1.1333333333333335</v>
      </c>
      <c r="N417" s="477">
        <v>13981.981981981982</v>
      </c>
      <c r="O417" s="470">
        <v>21.153987561790274</v>
      </c>
      <c r="P417" s="478">
        <v>15.846246246246251</v>
      </c>
      <c r="Q417" s="472">
        <v>11.862068965517242</v>
      </c>
    </row>
    <row r="418" spans="1:17" ht="18.75" customHeight="1">
      <c r="A418" s="484">
        <v>4</v>
      </c>
      <c r="B418" s="484" t="s">
        <v>32</v>
      </c>
      <c r="C418" s="485">
        <v>1913</v>
      </c>
      <c r="D418" s="484" t="s">
        <v>93</v>
      </c>
      <c r="E418" s="462" t="s">
        <v>2</v>
      </c>
      <c r="F418" s="486">
        <v>33.33</v>
      </c>
      <c r="G418" s="465">
        <v>242922</v>
      </c>
      <c r="H418" s="456" t="s">
        <v>91</v>
      </c>
      <c r="I418" s="455" t="s">
        <v>90</v>
      </c>
      <c r="J418" s="454">
        <v>1.85</v>
      </c>
      <c r="K418" s="466">
        <v>1.89</v>
      </c>
      <c r="L418" s="467">
        <v>3.0333333333333332</v>
      </c>
      <c r="M418" s="476">
        <v>1.2666666666666668</v>
      </c>
      <c r="N418" s="477">
        <v>11848.648648648648</v>
      </c>
      <c r="O418" s="470">
        <v>15.595800987666161</v>
      </c>
      <c r="P418" s="478">
        <v>15.00828828828829</v>
      </c>
      <c r="Q418" s="472">
        <v>8.1497149714971524</v>
      </c>
    </row>
    <row r="419" spans="1:17" ht="18.75" customHeight="1">
      <c r="A419" s="484">
        <v>4</v>
      </c>
      <c r="B419" s="484" t="s">
        <v>32</v>
      </c>
      <c r="C419" s="485" t="s">
        <v>168</v>
      </c>
      <c r="D419" s="484" t="s">
        <v>95</v>
      </c>
      <c r="E419" s="462" t="s">
        <v>2</v>
      </c>
      <c r="F419" s="486">
        <v>9.65</v>
      </c>
      <c r="G419" s="465">
        <v>242923</v>
      </c>
      <c r="H419" s="456" t="s">
        <v>91</v>
      </c>
      <c r="I419" s="455" t="s">
        <v>90</v>
      </c>
      <c r="J419" s="454">
        <v>1.85</v>
      </c>
      <c r="K419" s="466">
        <v>1.8533333333333335</v>
      </c>
      <c r="L419" s="467">
        <v>3.1</v>
      </c>
      <c r="M419" s="476">
        <v>0.80000000000000016</v>
      </c>
      <c r="N419" s="477">
        <v>9830.6306306306305</v>
      </c>
      <c r="O419" s="470">
        <v>13.25241681788656</v>
      </c>
      <c r="P419" s="478">
        <v>7.8645045045045059</v>
      </c>
      <c r="Q419" s="472">
        <v>10.760621761658031</v>
      </c>
    </row>
    <row r="420" spans="1:17" ht="18.75" customHeight="1">
      <c r="A420" s="484">
        <v>4</v>
      </c>
      <c r="B420" s="484" t="s">
        <v>32</v>
      </c>
      <c r="C420" s="485">
        <v>1914</v>
      </c>
      <c r="D420" s="484" t="s">
        <v>95</v>
      </c>
      <c r="E420" s="462" t="s">
        <v>2</v>
      </c>
      <c r="F420" s="486">
        <v>19.7</v>
      </c>
      <c r="G420" s="465">
        <v>242923</v>
      </c>
      <c r="H420" s="456" t="s">
        <v>91</v>
      </c>
      <c r="I420" s="455" t="s">
        <v>90</v>
      </c>
      <c r="J420" s="454">
        <v>1.65</v>
      </c>
      <c r="K420" s="466">
        <v>1.6533333333333333</v>
      </c>
      <c r="L420" s="467">
        <v>3.1</v>
      </c>
      <c r="M420" s="476">
        <v>0.66666666666666663</v>
      </c>
      <c r="N420" s="477">
        <v>10602.020202020203</v>
      </c>
      <c r="O420" s="470">
        <v>12.749971698822467</v>
      </c>
      <c r="P420" s="478">
        <v>7.0680134680134685</v>
      </c>
      <c r="Q420" s="472">
        <v>6.8091370558375628</v>
      </c>
    </row>
    <row r="421" spans="1:17" ht="18.75" customHeight="1">
      <c r="A421" s="484">
        <v>4</v>
      </c>
      <c r="B421" s="484" t="s">
        <v>32</v>
      </c>
      <c r="C421" s="485">
        <v>1915</v>
      </c>
      <c r="D421" s="484" t="s">
        <v>101</v>
      </c>
      <c r="E421" s="462" t="s">
        <v>2</v>
      </c>
      <c r="F421" s="486">
        <v>56.14</v>
      </c>
      <c r="G421" s="465">
        <v>242928</v>
      </c>
      <c r="H421" s="456" t="s">
        <v>91</v>
      </c>
      <c r="I421" s="455" t="s">
        <v>90</v>
      </c>
      <c r="J421" s="454">
        <v>1.85</v>
      </c>
      <c r="K421" s="466">
        <v>2.0266666666666668</v>
      </c>
      <c r="L421" s="467">
        <v>3.0666666666666664</v>
      </c>
      <c r="M421" s="476">
        <v>1.4666666666666668</v>
      </c>
      <c r="N421" s="477">
        <v>10926.126126126126</v>
      </c>
      <c r="O421" s="470">
        <v>15.762259137664127</v>
      </c>
      <c r="P421" s="478">
        <v>16.024984984984986</v>
      </c>
      <c r="Q421" s="472">
        <v>13.427858924118276</v>
      </c>
    </row>
    <row r="422" spans="1:17" ht="18.75" customHeight="1">
      <c r="A422" s="484">
        <v>4</v>
      </c>
      <c r="B422" s="484" t="s">
        <v>32</v>
      </c>
      <c r="C422" s="485">
        <v>1916</v>
      </c>
      <c r="D422" s="484" t="s">
        <v>93</v>
      </c>
      <c r="E422" s="462" t="s">
        <v>2</v>
      </c>
      <c r="F422" s="486">
        <v>105.16</v>
      </c>
      <c r="G422" s="465">
        <v>242961</v>
      </c>
      <c r="H422" s="456" t="s">
        <v>91</v>
      </c>
      <c r="I422" s="455" t="s">
        <v>90</v>
      </c>
      <c r="J422" s="454">
        <v>1.85</v>
      </c>
      <c r="K422" s="466">
        <v>1.7899999999999998</v>
      </c>
      <c r="L422" s="467">
        <v>3.0333333333333332</v>
      </c>
      <c r="M422" s="476">
        <v>1.1333333333333335</v>
      </c>
      <c r="N422" s="477">
        <v>11762.162162162162</v>
      </c>
      <c r="O422" s="470">
        <v>14.662811541487848</v>
      </c>
      <c r="P422" s="478">
        <v>13.330450450450453</v>
      </c>
      <c r="Q422" s="472">
        <v>11.300019018638265</v>
      </c>
    </row>
  </sheetData>
  <phoneticPr fontId="98" type="noConversion"/>
  <conditionalFormatting sqref="C1:C1048576">
    <cfRule type="duplicateValues" dxfId="4" priority="2" stopIfTrue="1"/>
  </conditionalFormatting>
  <printOptions horizontalCentered="1"/>
  <pageMargins left="0" right="0" top="0.196850393700787" bottom="0.118110236220472" header="0.31496062992126" footer="0.31496062992126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4CC9-9D85-496D-A9DA-00D6FEB8E23E}">
  <dimension ref="A1:D21"/>
  <sheetViews>
    <sheetView zoomScale="110" zoomScaleNormal="110" workbookViewId="0">
      <selection activeCell="H19" sqref="H19"/>
    </sheetView>
  </sheetViews>
  <sheetFormatPr defaultColWidth="8.88671875" defaultRowHeight="14.4"/>
  <cols>
    <col min="1" max="1" width="20.21875" style="491" bestFit="1" customWidth="1"/>
    <col min="2" max="2" width="12.33203125" style="491" bestFit="1" customWidth="1"/>
    <col min="3" max="3" width="24" style="491" bestFit="1" customWidth="1"/>
    <col min="4" max="4" width="7" style="491" bestFit="1" customWidth="1"/>
    <col min="5" max="16384" width="8.88671875" style="491"/>
  </cols>
  <sheetData>
    <row r="1" spans="1:4" s="513" customFormat="1">
      <c r="A1" s="513" t="s">
        <v>169</v>
      </c>
      <c r="B1" s="513" t="s">
        <v>170</v>
      </c>
      <c r="C1" s="513" t="s">
        <v>171</v>
      </c>
      <c r="D1" s="513" t="s">
        <v>172</v>
      </c>
    </row>
    <row r="2" spans="1:4">
      <c r="A2" s="495" t="s">
        <v>69</v>
      </c>
      <c r="B2" s="496">
        <v>1</v>
      </c>
      <c r="C2" s="491" t="s">
        <v>173</v>
      </c>
    </row>
    <row r="3" spans="1:4">
      <c r="A3" s="495" t="s">
        <v>70</v>
      </c>
      <c r="B3" s="496" t="s">
        <v>21</v>
      </c>
      <c r="C3" s="491" t="s">
        <v>174</v>
      </c>
    </row>
    <row r="4" spans="1:4">
      <c r="A4" s="497" t="s">
        <v>71</v>
      </c>
      <c r="B4" s="498">
        <v>601</v>
      </c>
      <c r="C4" s="491" t="s">
        <v>175</v>
      </c>
    </row>
    <row r="5" spans="1:4">
      <c r="A5" s="495" t="s">
        <v>72</v>
      </c>
      <c r="B5" s="496" t="s">
        <v>1</v>
      </c>
      <c r="C5" s="491" t="s">
        <v>52</v>
      </c>
    </row>
    <row r="6" spans="1:4">
      <c r="A6" s="495" t="s">
        <v>72</v>
      </c>
      <c r="B6" s="496" t="s">
        <v>88</v>
      </c>
      <c r="C6" s="491" t="s">
        <v>176</v>
      </c>
    </row>
    <row r="7" spans="1:4">
      <c r="A7" s="492" t="s">
        <v>73</v>
      </c>
      <c r="B7" s="493">
        <v>25.29</v>
      </c>
      <c r="C7" s="491" t="s">
        <v>177</v>
      </c>
    </row>
    <row r="8" spans="1:4">
      <c r="A8" s="499" t="s">
        <v>74</v>
      </c>
      <c r="B8" s="500">
        <v>242920</v>
      </c>
      <c r="C8" s="491" t="s">
        <v>178</v>
      </c>
    </row>
    <row r="9" spans="1:4">
      <c r="A9" s="501" t="s">
        <v>75</v>
      </c>
      <c r="B9" s="502" t="s">
        <v>89</v>
      </c>
      <c r="C9" s="491" t="s">
        <v>179</v>
      </c>
    </row>
    <row r="10" spans="1:4">
      <c r="A10" s="501" t="s">
        <v>76</v>
      </c>
      <c r="B10" s="502" t="s">
        <v>90</v>
      </c>
      <c r="C10" s="491" t="s">
        <v>180</v>
      </c>
    </row>
    <row r="11" spans="1:4">
      <c r="A11" s="503" t="s">
        <v>77</v>
      </c>
      <c r="B11" s="504">
        <v>1.85</v>
      </c>
      <c r="C11" s="491" t="s">
        <v>181</v>
      </c>
    </row>
    <row r="12" spans="1:4">
      <c r="A12" s="505" t="s">
        <v>78</v>
      </c>
      <c r="B12" s="493">
        <v>1.95</v>
      </c>
      <c r="C12" s="491" t="s">
        <v>182</v>
      </c>
    </row>
    <row r="13" spans="1:4">
      <c r="A13" s="505" t="s">
        <v>79</v>
      </c>
      <c r="B13" s="493">
        <v>3.1333333333333333</v>
      </c>
      <c r="C13" s="491" t="s">
        <v>183</v>
      </c>
    </row>
    <row r="14" spans="1:4">
      <c r="A14" s="506" t="s">
        <v>80</v>
      </c>
      <c r="B14" s="507">
        <v>1.6</v>
      </c>
      <c r="C14" s="491" t="s">
        <v>184</v>
      </c>
    </row>
    <row r="15" spans="1:4">
      <c r="A15" s="508" t="s">
        <v>81</v>
      </c>
      <c r="B15" s="498">
        <v>9311.7117117117123</v>
      </c>
      <c r="C15" s="491" t="s">
        <v>185</v>
      </c>
    </row>
    <row r="16" spans="1:4">
      <c r="A16" s="509" t="s">
        <v>82</v>
      </c>
      <c r="B16" s="493">
        <v>14.029150332420421</v>
      </c>
      <c r="C16" s="491" t="s">
        <v>186</v>
      </c>
    </row>
    <row r="17" spans="1:4">
      <c r="A17" s="510" t="s">
        <v>83</v>
      </c>
      <c r="B17" s="493">
        <v>14.898738738738741</v>
      </c>
      <c r="C17" s="491" t="s">
        <v>187</v>
      </c>
    </row>
    <row r="18" spans="1:4">
      <c r="A18" s="511" t="s">
        <v>84</v>
      </c>
      <c r="B18" s="512">
        <v>243312</v>
      </c>
      <c r="C18" s="491" t="s">
        <v>188</v>
      </c>
    </row>
    <row r="19" spans="1:4">
      <c r="A19" s="495" t="s">
        <v>85</v>
      </c>
      <c r="B19" s="504">
        <f>+B18-B8</f>
        <v>392</v>
      </c>
      <c r="C19" s="491" t="s">
        <v>189</v>
      </c>
      <c r="D19" s="494" t="s">
        <v>190</v>
      </c>
    </row>
    <row r="20" spans="1:4">
      <c r="A20" s="492" t="s">
        <v>86</v>
      </c>
      <c r="B20" s="493">
        <v>12.694741004349543</v>
      </c>
      <c r="C20" s="491" t="s">
        <v>191</v>
      </c>
      <c r="D20" s="494" t="s">
        <v>190</v>
      </c>
    </row>
    <row r="21" spans="1:4">
      <c r="A21" s="495" t="s">
        <v>87</v>
      </c>
      <c r="B21" s="493">
        <v>13.03665141811528</v>
      </c>
      <c r="C21" s="491" t="s">
        <v>192</v>
      </c>
      <c r="D21" s="494" t="s">
        <v>190</v>
      </c>
    </row>
  </sheetData>
  <conditionalFormatting sqref="A4:B4">
    <cfRule type="duplicateValues" dxfId="3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268D-607F-4043-8710-0A512A633AD4}">
  <dimension ref="A1:BH930"/>
  <sheetViews>
    <sheetView topLeftCell="Y1" zoomScale="90" zoomScaleNormal="90" workbookViewId="0">
      <selection activeCell="D12" sqref="A12:XFD12"/>
    </sheetView>
  </sheetViews>
  <sheetFormatPr defaultColWidth="9.109375" defaultRowHeight="22.8"/>
  <cols>
    <col min="1" max="1" width="4.44140625" style="281" bestFit="1" customWidth="1"/>
    <col min="2" max="2" width="9.44140625" style="281" bestFit="1" customWidth="1"/>
    <col min="3" max="3" width="12.33203125" style="281" bestFit="1" customWidth="1"/>
    <col min="4" max="4" width="5.88671875" style="281" bestFit="1" customWidth="1"/>
    <col min="5" max="5" width="14.109375" style="444" bestFit="1" customWidth="1"/>
    <col min="6" max="6" width="10.33203125" style="327" bestFit="1" customWidth="1"/>
    <col min="7" max="7" width="10" style="327" bestFit="1" customWidth="1"/>
    <col min="8" max="8" width="12.21875" style="327" bestFit="1" customWidth="1"/>
    <col min="9" max="9" width="8.33203125" style="281" bestFit="1" customWidth="1"/>
    <col min="10" max="10" width="11.21875" style="281" bestFit="1" customWidth="1"/>
    <col min="11" max="11" width="22.21875" style="281" bestFit="1" customWidth="1"/>
    <col min="12" max="12" width="22.6640625" style="281" bestFit="1" customWidth="1"/>
    <col min="13" max="13" width="9.109375" style="281" bestFit="1"/>
    <col min="14" max="14" width="8.44140625" style="51" bestFit="1" customWidth="1"/>
    <col min="15" max="15" width="8.33203125" style="51" bestFit="1" customWidth="1"/>
    <col min="16" max="16" width="7.33203125" style="51" bestFit="1" customWidth="1"/>
    <col min="17" max="17" width="10.109375" style="436" bestFit="1" customWidth="1"/>
    <col min="18" max="18" width="8.44140625" style="436" bestFit="1" customWidth="1"/>
    <col min="19" max="19" width="11.21875" style="281" bestFit="1" customWidth="1"/>
    <col min="20" max="20" width="10" style="334" bestFit="1" customWidth="1"/>
    <col min="21" max="21" width="7.33203125" style="281" bestFit="1" customWidth="1"/>
    <col min="22" max="22" width="10" style="281" bestFit="1" customWidth="1"/>
    <col min="23" max="23" width="9" style="281" bestFit="1" customWidth="1"/>
    <col min="24" max="24" width="12.33203125" style="281" bestFit="1" customWidth="1"/>
    <col min="25" max="25" width="7.33203125" style="281" bestFit="1" customWidth="1"/>
    <col min="26" max="26" width="10" style="281" bestFit="1" customWidth="1"/>
    <col min="27" max="27" width="7.33203125" style="281" bestFit="1" customWidth="1"/>
    <col min="28" max="28" width="11" style="331" bestFit="1" customWidth="1"/>
    <col min="29" max="29" width="10.44140625" style="332" bestFit="1" customWidth="1"/>
    <col min="30" max="30" width="8.6640625" style="281" bestFit="1" customWidth="1"/>
    <col min="31" max="31" width="5.77734375" style="332" bestFit="1" customWidth="1"/>
    <col min="32" max="32" width="18.77734375" style="332" bestFit="1" customWidth="1"/>
    <col min="33" max="33" width="9.21875" style="281" bestFit="1" customWidth="1"/>
    <col min="34" max="34" width="7" style="281" bestFit="1" customWidth="1"/>
    <col min="35" max="35" width="6.77734375" style="281" bestFit="1" customWidth="1"/>
    <col min="36" max="36" width="10.21875" style="281" bestFit="1" customWidth="1"/>
    <col min="37" max="37" width="6" style="281" bestFit="1" customWidth="1"/>
    <col min="38" max="38" width="8.6640625" style="281" bestFit="1" customWidth="1"/>
    <col min="39" max="39" width="9" style="281" bestFit="1" customWidth="1"/>
    <col min="40" max="40" width="11" style="333" bestFit="1" customWidth="1"/>
    <col min="41" max="41" width="11.44140625" style="333" bestFit="1" customWidth="1"/>
    <col min="42" max="42" width="17.6640625" style="281" bestFit="1" customWidth="1"/>
    <col min="43" max="43" width="12.88671875" style="438" bestFit="1" customWidth="1"/>
    <col min="44" max="44" width="7.33203125" style="51" customWidth="1"/>
    <col min="45" max="45" width="7.33203125" style="335" bestFit="1" customWidth="1"/>
    <col min="46" max="46" width="11" style="336" bestFit="1" customWidth="1"/>
    <col min="47" max="59" width="9.109375" style="281"/>
    <col min="60" max="60" width="9.88671875" style="281" bestFit="1" customWidth="1"/>
    <col min="61" max="16384" width="9.109375" style="281"/>
  </cols>
  <sheetData>
    <row r="1" spans="1:46">
      <c r="E1" s="444">
        <v>1</v>
      </c>
      <c r="F1" s="327">
        <v>2</v>
      </c>
      <c r="G1" s="327">
        <v>3</v>
      </c>
      <c r="H1" s="327">
        <v>4</v>
      </c>
      <c r="I1" s="327">
        <v>5</v>
      </c>
      <c r="J1" s="327">
        <v>6</v>
      </c>
      <c r="K1" s="327">
        <v>7</v>
      </c>
      <c r="L1" s="327">
        <v>8</v>
      </c>
      <c r="M1" s="327">
        <v>9</v>
      </c>
      <c r="N1" s="327">
        <v>10</v>
      </c>
      <c r="O1" s="327">
        <v>11</v>
      </c>
      <c r="P1" s="327">
        <v>12</v>
      </c>
      <c r="Q1" s="327">
        <v>13</v>
      </c>
      <c r="R1" s="327">
        <v>14</v>
      </c>
      <c r="S1" s="327">
        <v>15</v>
      </c>
      <c r="T1" s="327">
        <v>16</v>
      </c>
      <c r="U1" s="327">
        <v>17</v>
      </c>
      <c r="V1" s="327">
        <v>18</v>
      </c>
      <c r="W1" s="327">
        <v>19</v>
      </c>
      <c r="X1" s="327">
        <v>20</v>
      </c>
      <c r="Y1" s="327">
        <v>21</v>
      </c>
      <c r="Z1" s="327">
        <v>22</v>
      </c>
      <c r="AA1" s="327">
        <v>23</v>
      </c>
      <c r="AB1" s="327">
        <v>24</v>
      </c>
      <c r="AC1" s="327">
        <v>25</v>
      </c>
      <c r="AD1" s="327">
        <v>26</v>
      </c>
      <c r="AE1" s="327">
        <v>27</v>
      </c>
      <c r="AF1" s="327">
        <v>28</v>
      </c>
      <c r="AG1" s="327">
        <v>29</v>
      </c>
      <c r="AH1" s="327">
        <v>30</v>
      </c>
      <c r="AI1" s="327">
        <v>31</v>
      </c>
      <c r="AJ1" s="327">
        <v>32</v>
      </c>
      <c r="AK1" s="327">
        <v>33</v>
      </c>
      <c r="AL1" s="327">
        <v>34</v>
      </c>
      <c r="AM1" s="327">
        <v>35</v>
      </c>
      <c r="AN1" s="327">
        <v>36</v>
      </c>
      <c r="AO1" s="327">
        <v>37</v>
      </c>
      <c r="AP1" s="327">
        <v>38</v>
      </c>
      <c r="AQ1" s="327">
        <v>39</v>
      </c>
      <c r="AR1" s="327">
        <v>40</v>
      </c>
      <c r="AS1" s="327">
        <v>41</v>
      </c>
      <c r="AT1" s="327">
        <v>42</v>
      </c>
    </row>
    <row r="2" spans="1:46" s="358" customFormat="1" ht="30.75" customHeight="1">
      <c r="A2" s="259" t="s">
        <v>193</v>
      </c>
      <c r="B2" s="93" t="s">
        <v>194</v>
      </c>
      <c r="C2" s="260" t="s">
        <v>61</v>
      </c>
      <c r="D2" s="94" t="s">
        <v>195</v>
      </c>
      <c r="E2" s="445" t="s">
        <v>196</v>
      </c>
      <c r="F2" s="337" t="s">
        <v>197</v>
      </c>
      <c r="G2" s="262" t="s">
        <v>198</v>
      </c>
      <c r="H2" s="338" t="s">
        <v>199</v>
      </c>
      <c r="I2" s="263" t="s">
        <v>200</v>
      </c>
      <c r="J2" s="264" t="s">
        <v>201</v>
      </c>
      <c r="K2" s="265" t="s">
        <v>202</v>
      </c>
      <c r="L2" s="265" t="s">
        <v>203</v>
      </c>
      <c r="M2" s="339" t="s">
        <v>204</v>
      </c>
      <c r="N2" s="340" t="s">
        <v>205</v>
      </c>
      <c r="O2" s="341" t="s">
        <v>206</v>
      </c>
      <c r="P2" s="342" t="s">
        <v>207</v>
      </c>
      <c r="Q2" s="342" t="s">
        <v>208</v>
      </c>
      <c r="R2" s="342" t="s">
        <v>209</v>
      </c>
      <c r="S2" s="269" t="s">
        <v>210</v>
      </c>
      <c r="T2" s="343" t="s">
        <v>211</v>
      </c>
      <c r="U2" s="269" t="s">
        <v>212</v>
      </c>
      <c r="V2" s="271" t="s">
        <v>211</v>
      </c>
      <c r="W2" s="271" t="s">
        <v>212</v>
      </c>
      <c r="X2" s="344" t="s">
        <v>211</v>
      </c>
      <c r="Y2" s="345" t="s">
        <v>212</v>
      </c>
      <c r="Z2" s="344" t="s">
        <v>211</v>
      </c>
      <c r="AA2" s="345" t="s">
        <v>212</v>
      </c>
      <c r="AB2" s="346" t="s">
        <v>213</v>
      </c>
      <c r="AC2" s="347" t="s">
        <v>214</v>
      </c>
      <c r="AD2" s="348" t="s">
        <v>215</v>
      </c>
      <c r="AE2" s="349" t="s">
        <v>216</v>
      </c>
      <c r="AF2" s="262" t="s">
        <v>179</v>
      </c>
      <c r="AG2" s="347" t="s">
        <v>181</v>
      </c>
      <c r="AH2" s="350" t="s">
        <v>217</v>
      </c>
      <c r="AI2" s="350" t="s">
        <v>218</v>
      </c>
      <c r="AJ2" s="351" t="s">
        <v>219</v>
      </c>
      <c r="AK2" s="352" t="s">
        <v>220</v>
      </c>
      <c r="AL2" s="352" t="s">
        <v>179</v>
      </c>
      <c r="AM2" s="352" t="s">
        <v>221</v>
      </c>
      <c r="AN2" s="353" t="s">
        <v>222</v>
      </c>
      <c r="AO2" s="354" t="s">
        <v>223</v>
      </c>
      <c r="AP2" s="355" t="s">
        <v>224</v>
      </c>
      <c r="AQ2" s="439" t="s">
        <v>86</v>
      </c>
      <c r="AR2" s="356" t="s">
        <v>225</v>
      </c>
      <c r="AS2" s="356" t="s">
        <v>226</v>
      </c>
      <c r="AT2" s="357" t="s">
        <v>227</v>
      </c>
    </row>
    <row r="3" spans="1:46" ht="21" customHeight="1">
      <c r="A3" s="95">
        <v>1</v>
      </c>
      <c r="B3" s="95" t="s">
        <v>228</v>
      </c>
      <c r="C3" s="359" t="s">
        <v>21</v>
      </c>
      <c r="D3" s="96">
        <v>1</v>
      </c>
      <c r="E3" s="446">
        <v>601</v>
      </c>
      <c r="F3" s="96" t="s">
        <v>229</v>
      </c>
      <c r="G3" s="96">
        <v>601</v>
      </c>
      <c r="H3" s="96">
        <v>9020000601</v>
      </c>
      <c r="I3" s="284" t="s">
        <v>230</v>
      </c>
      <c r="J3" s="285">
        <f>M3+N3+O3+P3+Q3</f>
        <v>25.29</v>
      </c>
      <c r="K3" s="286" t="str">
        <f>AC3</f>
        <v>อ้อยน้ำราด</v>
      </c>
      <c r="L3" s="96"/>
      <c r="M3" s="360"/>
      <c r="N3" s="360">
        <v>0</v>
      </c>
      <c r="O3" s="96"/>
      <c r="P3" s="361"/>
      <c r="Q3" s="362">
        <v>25.29</v>
      </c>
      <c r="R3" s="360"/>
      <c r="S3" s="288">
        <f>P3+Q3</f>
        <v>25.29</v>
      </c>
      <c r="T3" s="363">
        <f>Q3*U3</f>
        <v>328.77</v>
      </c>
      <c r="U3" s="288">
        <v>13</v>
      </c>
      <c r="V3" s="288">
        <f>Q3*W3</f>
        <v>278.19</v>
      </c>
      <c r="W3" s="288">
        <v>11</v>
      </c>
      <c r="X3" s="364">
        <v>324.08916826157048</v>
      </c>
      <c r="Y3" s="365">
        <v>12.814913731181118</v>
      </c>
      <c r="Z3" s="364">
        <v>350.41386551351354</v>
      </c>
      <c r="AA3" s="365">
        <f>Z3/Q3</f>
        <v>13.855827027027029</v>
      </c>
      <c r="AB3" s="366">
        <v>242920</v>
      </c>
      <c r="AC3" s="96" t="s">
        <v>1</v>
      </c>
      <c r="AD3" s="96" t="s">
        <v>88</v>
      </c>
      <c r="AE3" s="367" t="s">
        <v>231</v>
      </c>
      <c r="AF3" s="98" t="s">
        <v>89</v>
      </c>
      <c r="AG3" s="367">
        <v>1.85</v>
      </c>
      <c r="AH3" s="96" t="s">
        <v>232</v>
      </c>
      <c r="AI3" s="368" t="s">
        <v>90</v>
      </c>
      <c r="AJ3" s="367" t="s">
        <v>179</v>
      </c>
      <c r="AK3" s="367">
        <v>0</v>
      </c>
      <c r="AL3" s="367" t="s">
        <v>179</v>
      </c>
      <c r="AM3" s="367"/>
      <c r="AN3" s="369"/>
      <c r="AO3" s="369" t="s">
        <v>93</v>
      </c>
      <c r="AP3" s="370" t="str">
        <f>IF(Q3&gt;15,"พื้นที่มากกว่า 15 ไร่",IF(Q3&gt;10,"พื้นที่ 10 - 15 ไร่",IF(Q3&gt;6,"พื้นที่ 6 - 10 ไร่",IF(Q3&gt;3,"พื้นที่ 3 - 6 ไร่","พื้นที่น้อยกว่า 3 ไร่"))))</f>
        <v>พื้นที่มากกว่า 15 ไร่</v>
      </c>
      <c r="AQ3" s="440">
        <v>12.694741004349543</v>
      </c>
      <c r="AR3" s="371">
        <v>13.03665141811528</v>
      </c>
      <c r="AS3" s="372" t="s">
        <v>233</v>
      </c>
      <c r="AT3" s="373">
        <v>243312</v>
      </c>
    </row>
    <row r="4" spans="1:46" ht="21" customHeight="1">
      <c r="A4" s="95">
        <v>1</v>
      </c>
      <c r="B4" s="95" t="s">
        <v>228</v>
      </c>
      <c r="C4" s="359" t="s">
        <v>21</v>
      </c>
      <c r="D4" s="98">
        <f t="shared" ref="D4:D11" si="0">D3+1</f>
        <v>2</v>
      </c>
      <c r="E4" s="447">
        <v>604</v>
      </c>
      <c r="F4" s="98" t="s">
        <v>229</v>
      </c>
      <c r="G4" s="96">
        <v>604</v>
      </c>
      <c r="H4" s="96">
        <v>9020000604</v>
      </c>
      <c r="I4" s="284" t="s">
        <v>230</v>
      </c>
      <c r="J4" s="285">
        <f>M4+N4+O4+P4+Q4</f>
        <v>11.75</v>
      </c>
      <c r="K4" s="286" t="str">
        <f>AC4</f>
        <v>อ้อยน้ำราด</v>
      </c>
      <c r="L4" s="98"/>
      <c r="M4" s="374"/>
      <c r="N4" s="360">
        <v>0</v>
      </c>
      <c r="O4" s="96"/>
      <c r="P4" s="96"/>
      <c r="Q4" s="362">
        <v>11.75</v>
      </c>
      <c r="R4" s="360"/>
      <c r="S4" s="288">
        <f>P4+Q4</f>
        <v>11.75</v>
      </c>
      <c r="T4" s="363">
        <f>Q4*U4</f>
        <v>164.5</v>
      </c>
      <c r="U4" s="288">
        <v>14</v>
      </c>
      <c r="V4" s="288">
        <f>Q4*W4</f>
        <v>141</v>
      </c>
      <c r="W4" s="288">
        <v>12</v>
      </c>
      <c r="X4" s="364">
        <v>148.14859564364713</v>
      </c>
      <c r="Y4" s="365">
        <v>12.608391118608266</v>
      </c>
      <c r="Z4" s="364">
        <v>153.9852108108108</v>
      </c>
      <c r="AA4" s="365">
        <f>Z4/Q4</f>
        <v>13.105124324324324</v>
      </c>
      <c r="AB4" s="366">
        <v>242910</v>
      </c>
      <c r="AC4" s="96" t="s">
        <v>1</v>
      </c>
      <c r="AD4" s="96" t="s">
        <v>88</v>
      </c>
      <c r="AE4" s="367" t="s">
        <v>234</v>
      </c>
      <c r="AF4" s="98" t="s">
        <v>91</v>
      </c>
      <c r="AG4" s="367">
        <v>1.85</v>
      </c>
      <c r="AH4" s="96" t="s">
        <v>232</v>
      </c>
      <c r="AI4" s="368" t="s">
        <v>90</v>
      </c>
      <c r="AJ4" s="367" t="s">
        <v>220</v>
      </c>
      <c r="AK4" s="367" t="s">
        <v>235</v>
      </c>
      <c r="AL4" s="367" t="s">
        <v>236</v>
      </c>
      <c r="AM4" s="367"/>
      <c r="AN4" s="369"/>
      <c r="AO4" s="369" t="s">
        <v>93</v>
      </c>
      <c r="AP4" s="370" t="str">
        <f>IF(Q4&gt;15,"พื้นที่มากกว่า 15 ไร่",IF(Q4&gt;10,"พื้นที่ 10 - 15 ไร่",IF(Q4&gt;6,"พื้นที่ 6 - 10 ไร่",IF(Q4&gt;3,"พื้นที่ 3 - 6 ไร่","พื้นที่น้อยกว่า 3 ไร่"))))</f>
        <v>พื้นที่ 10 - 15 ไร่</v>
      </c>
      <c r="AQ4" s="440">
        <v>16.15489361702128</v>
      </c>
      <c r="AR4" s="371">
        <v>13.525310293962702</v>
      </c>
      <c r="AS4" s="372" t="s">
        <v>233</v>
      </c>
      <c r="AT4" s="373">
        <v>243301</v>
      </c>
    </row>
    <row r="5" spans="1:46" ht="21" customHeight="1">
      <c r="A5" s="95">
        <v>1</v>
      </c>
      <c r="B5" s="95" t="s">
        <v>228</v>
      </c>
      <c r="C5" s="359" t="s">
        <v>21</v>
      </c>
      <c r="D5" s="98">
        <f t="shared" si="0"/>
        <v>3</v>
      </c>
      <c r="E5" s="447">
        <v>605</v>
      </c>
      <c r="F5" s="98" t="s">
        <v>229</v>
      </c>
      <c r="G5" s="96">
        <v>605</v>
      </c>
      <c r="H5" s="96">
        <v>9020000605</v>
      </c>
      <c r="I5" s="284" t="s">
        <v>230</v>
      </c>
      <c r="J5" s="285">
        <f t="shared" ref="J5:J68" si="1">M5+N5+O5+P5+Q5</f>
        <v>15.6</v>
      </c>
      <c r="K5" s="286" t="str">
        <f>AC5</f>
        <v>อ้อยน้ำราด</v>
      </c>
      <c r="L5" s="98"/>
      <c r="M5" s="374"/>
      <c r="N5" s="360">
        <v>0</v>
      </c>
      <c r="O5" s="96"/>
      <c r="P5" s="96"/>
      <c r="Q5" s="362">
        <v>15.6</v>
      </c>
      <c r="R5" s="360"/>
      <c r="S5" s="288">
        <f t="shared" ref="S5:S68" si="2">P5+Q5</f>
        <v>15.6</v>
      </c>
      <c r="T5" s="363">
        <f>Q5*U5</f>
        <v>218.4</v>
      </c>
      <c r="U5" s="288">
        <v>14</v>
      </c>
      <c r="V5" s="288">
        <f>Q5*W5</f>
        <v>187.2</v>
      </c>
      <c r="W5" s="288">
        <v>12</v>
      </c>
      <c r="X5" s="364">
        <v>200.62796077562436</v>
      </c>
      <c r="Y5" s="365">
        <v>12.860766716386177</v>
      </c>
      <c r="Z5" s="364">
        <v>199.50460540540536</v>
      </c>
      <c r="AA5" s="365">
        <f>Z5/Q5</f>
        <v>12.788756756756754</v>
      </c>
      <c r="AB5" s="366">
        <v>242910</v>
      </c>
      <c r="AC5" s="96" t="s">
        <v>1</v>
      </c>
      <c r="AD5" s="96" t="s">
        <v>88</v>
      </c>
      <c r="AE5" s="367" t="s">
        <v>234</v>
      </c>
      <c r="AF5" s="98" t="s">
        <v>91</v>
      </c>
      <c r="AG5" s="367">
        <v>1.85</v>
      </c>
      <c r="AH5" s="96" t="s">
        <v>232</v>
      </c>
      <c r="AI5" s="368" t="s">
        <v>90</v>
      </c>
      <c r="AJ5" s="367" t="s">
        <v>220</v>
      </c>
      <c r="AK5" s="367" t="s">
        <v>235</v>
      </c>
      <c r="AL5" s="367" t="s">
        <v>236</v>
      </c>
      <c r="AM5" s="367"/>
      <c r="AN5" s="369"/>
      <c r="AO5" s="369" t="s">
        <v>93</v>
      </c>
      <c r="AP5" s="370" t="str">
        <f>IF(Q5&gt;15,"พื้นที่มากกว่า 15 ไร่",IF(Q5&gt;10,"พื้นที่ 10 - 15 ไร่",IF(Q5&gt;6,"พื้นที่ 6 - 10 ไร่",IF(Q5&gt;3,"พื้นที่ 3 - 6 ไร่","พื้นที่น้อยกว่า 3 ไร่"))))</f>
        <v>พื้นที่มากกว่า 15 ไร่</v>
      </c>
      <c r="AQ5" s="440">
        <v>15.708974358974359</v>
      </c>
      <c r="AR5" s="371">
        <v>13.909837590794091</v>
      </c>
      <c r="AS5" s="372" t="s">
        <v>233</v>
      </c>
      <c r="AT5" s="373">
        <v>243312</v>
      </c>
    </row>
    <row r="6" spans="1:46" ht="21" customHeight="1">
      <c r="A6" s="95">
        <v>1</v>
      </c>
      <c r="B6" s="95" t="s">
        <v>228</v>
      </c>
      <c r="C6" s="359" t="s">
        <v>21</v>
      </c>
      <c r="D6" s="98">
        <f t="shared" si="0"/>
        <v>4</v>
      </c>
      <c r="E6" s="447">
        <v>606</v>
      </c>
      <c r="F6" s="98" t="s">
        <v>229</v>
      </c>
      <c r="G6" s="96">
        <v>606</v>
      </c>
      <c r="H6" s="96">
        <v>9020000606</v>
      </c>
      <c r="I6" s="284" t="s">
        <v>230</v>
      </c>
      <c r="J6" s="285">
        <f t="shared" si="1"/>
        <v>11.19</v>
      </c>
      <c r="K6" s="286" t="str">
        <f>AC6</f>
        <v>อ้อยน้ำราด</v>
      </c>
      <c r="L6" s="98"/>
      <c r="M6" s="374"/>
      <c r="N6" s="360">
        <v>0</v>
      </c>
      <c r="O6" s="96"/>
      <c r="P6" s="96"/>
      <c r="Q6" s="362">
        <v>11.19</v>
      </c>
      <c r="R6" s="360"/>
      <c r="S6" s="288">
        <f t="shared" si="2"/>
        <v>11.19</v>
      </c>
      <c r="T6" s="363">
        <f>Q6*U6</f>
        <v>156.66</v>
      </c>
      <c r="U6" s="288">
        <v>14</v>
      </c>
      <c r="V6" s="288">
        <f>Q6*W6</f>
        <v>134.28</v>
      </c>
      <c r="W6" s="288">
        <v>12</v>
      </c>
      <c r="X6" s="364">
        <v>140.90849075005386</v>
      </c>
      <c r="Y6" s="365">
        <v>12.592358422703651</v>
      </c>
      <c r="Z6" s="364">
        <v>134.94583524324321</v>
      </c>
      <c r="AA6" s="365">
        <f>Z6/Q6</f>
        <v>12.0595027027027</v>
      </c>
      <c r="AB6" s="366">
        <v>242910</v>
      </c>
      <c r="AC6" s="96" t="s">
        <v>1</v>
      </c>
      <c r="AD6" s="96" t="s">
        <v>88</v>
      </c>
      <c r="AE6" s="367" t="s">
        <v>234</v>
      </c>
      <c r="AF6" s="98" t="s">
        <v>91</v>
      </c>
      <c r="AG6" s="367">
        <v>1.85</v>
      </c>
      <c r="AH6" s="96" t="s">
        <v>232</v>
      </c>
      <c r="AI6" s="368" t="s">
        <v>90</v>
      </c>
      <c r="AJ6" s="367" t="s">
        <v>220</v>
      </c>
      <c r="AK6" s="367" t="s">
        <v>235</v>
      </c>
      <c r="AL6" s="367" t="s">
        <v>236</v>
      </c>
      <c r="AM6" s="367"/>
      <c r="AN6" s="369"/>
      <c r="AO6" s="369" t="s">
        <v>93</v>
      </c>
      <c r="AP6" s="370" t="str">
        <f>IF(Q6&gt;15,"พื้นที่มากกว่า 15 ไร่",IF(Q6&gt;10,"พื้นที่ 10 - 15 ไร่",IF(Q6&gt;6,"พื้นที่ 6 - 10 ไร่",IF(Q6&gt;3,"พื้นที่ 3 - 6 ไร่","พื้นที่น้อยกว่า 3 ไร่"))))</f>
        <v>พื้นที่ 10 - 15 ไร่</v>
      </c>
      <c r="AQ6" s="440">
        <v>17.230563002680967</v>
      </c>
      <c r="AR6" s="371">
        <v>12.985360199159794</v>
      </c>
      <c r="AS6" s="372" t="s">
        <v>233</v>
      </c>
      <c r="AT6" s="373">
        <v>243300</v>
      </c>
    </row>
    <row r="7" spans="1:46" ht="21" customHeight="1">
      <c r="A7" s="95">
        <v>1</v>
      </c>
      <c r="B7" s="95" t="s">
        <v>228</v>
      </c>
      <c r="C7" s="359" t="s">
        <v>21</v>
      </c>
      <c r="D7" s="98">
        <f t="shared" si="0"/>
        <v>5</v>
      </c>
      <c r="E7" s="447">
        <v>608</v>
      </c>
      <c r="F7" s="98" t="s">
        <v>229</v>
      </c>
      <c r="G7" s="98">
        <v>608</v>
      </c>
      <c r="H7" s="98"/>
      <c r="I7" s="98"/>
      <c r="J7" s="285">
        <f t="shared" si="1"/>
        <v>59.41</v>
      </c>
      <c r="K7" s="286" t="s">
        <v>237</v>
      </c>
      <c r="L7" s="98" t="s">
        <v>238</v>
      </c>
      <c r="M7" s="374">
        <v>0</v>
      </c>
      <c r="N7" s="360">
        <v>0</v>
      </c>
      <c r="O7" s="374">
        <v>59.41</v>
      </c>
      <c r="P7" s="98"/>
      <c r="Q7" s="362"/>
      <c r="R7" s="360"/>
      <c r="S7" s="288">
        <f t="shared" si="2"/>
        <v>0</v>
      </c>
      <c r="T7" s="375"/>
      <c r="U7" s="288"/>
      <c r="V7" s="288"/>
      <c r="W7" s="288"/>
      <c r="X7" s="364"/>
      <c r="Y7" s="365"/>
      <c r="Z7" s="364"/>
      <c r="AA7" s="365"/>
      <c r="AB7" s="366"/>
      <c r="AC7" s="98"/>
      <c r="AD7" s="98"/>
      <c r="AE7" s="368"/>
      <c r="AF7" s="98"/>
      <c r="AG7" s="368"/>
      <c r="AH7" s="98"/>
      <c r="AI7" s="368" t="s">
        <v>90</v>
      </c>
      <c r="AJ7" s="368"/>
      <c r="AK7" s="367"/>
      <c r="AL7" s="367"/>
      <c r="AM7" s="367"/>
      <c r="AN7" s="369"/>
      <c r="AO7" s="369">
        <v>0</v>
      </c>
      <c r="AP7" s="370"/>
      <c r="AQ7" s="441"/>
      <c r="AR7" s="370"/>
      <c r="AS7" s="376"/>
      <c r="AT7" s="377"/>
    </row>
    <row r="8" spans="1:46" ht="21" customHeight="1">
      <c r="A8" s="95">
        <v>1</v>
      </c>
      <c r="B8" s="95" t="s">
        <v>228</v>
      </c>
      <c r="C8" s="359" t="s">
        <v>21</v>
      </c>
      <c r="D8" s="98">
        <f t="shared" si="0"/>
        <v>6</v>
      </c>
      <c r="E8" s="447">
        <v>612</v>
      </c>
      <c r="F8" s="98" t="s">
        <v>229</v>
      </c>
      <c r="G8" s="96">
        <v>612</v>
      </c>
      <c r="H8" s="96"/>
      <c r="I8" s="284" t="s">
        <v>230</v>
      </c>
      <c r="J8" s="285">
        <f t="shared" si="1"/>
        <v>14.15</v>
      </c>
      <c r="K8" s="286">
        <f>AC8</f>
        <v>0</v>
      </c>
      <c r="L8" s="98"/>
      <c r="M8" s="374"/>
      <c r="N8" s="360">
        <v>0</v>
      </c>
      <c r="O8" s="96"/>
      <c r="P8" s="360">
        <v>14.15</v>
      </c>
      <c r="Q8" s="362"/>
      <c r="R8" s="360"/>
      <c r="S8" s="288">
        <f t="shared" si="2"/>
        <v>14.15</v>
      </c>
      <c r="T8" s="363"/>
      <c r="U8" s="288"/>
      <c r="V8" s="288"/>
      <c r="W8" s="288"/>
      <c r="X8" s="364"/>
      <c r="Y8" s="365"/>
      <c r="Z8" s="364"/>
      <c r="AA8" s="365"/>
      <c r="AB8" s="366"/>
      <c r="AC8" s="96"/>
      <c r="AD8" s="96"/>
      <c r="AE8" s="367" t="s">
        <v>234</v>
      </c>
      <c r="AF8" s="98"/>
      <c r="AG8" s="367"/>
      <c r="AH8" s="98"/>
      <c r="AI8" s="368" t="s">
        <v>90</v>
      </c>
      <c r="AJ8" s="367" t="s">
        <v>220</v>
      </c>
      <c r="AK8" s="367"/>
      <c r="AL8" s="367"/>
      <c r="AM8" s="367"/>
      <c r="AN8" s="369"/>
      <c r="AO8" s="369" t="s">
        <v>98</v>
      </c>
      <c r="AP8" s="370"/>
      <c r="AQ8" s="441"/>
      <c r="AR8" s="370"/>
      <c r="AS8" s="376"/>
      <c r="AT8" s="377"/>
    </row>
    <row r="9" spans="1:46" ht="21" customHeight="1">
      <c r="A9" s="95">
        <v>1</v>
      </c>
      <c r="B9" s="95" t="s">
        <v>228</v>
      </c>
      <c r="C9" s="378" t="s">
        <v>21</v>
      </c>
      <c r="D9" s="98">
        <f t="shared" si="0"/>
        <v>7</v>
      </c>
      <c r="E9" s="447">
        <v>613</v>
      </c>
      <c r="F9" s="98" t="s">
        <v>229</v>
      </c>
      <c r="G9" s="96">
        <v>613</v>
      </c>
      <c r="H9" s="96"/>
      <c r="I9" s="284" t="s">
        <v>230</v>
      </c>
      <c r="J9" s="285">
        <f t="shared" si="1"/>
        <v>29.67</v>
      </c>
      <c r="K9" s="286">
        <f>AC9</f>
        <v>0</v>
      </c>
      <c r="L9" s="98"/>
      <c r="M9" s="374"/>
      <c r="N9" s="360">
        <v>0</v>
      </c>
      <c r="O9" s="96"/>
      <c r="P9" s="360">
        <v>29.67</v>
      </c>
      <c r="Q9" s="362"/>
      <c r="R9" s="360"/>
      <c r="S9" s="288">
        <f t="shared" si="2"/>
        <v>29.67</v>
      </c>
      <c r="T9" s="363"/>
      <c r="U9" s="288"/>
      <c r="V9" s="288"/>
      <c r="W9" s="288"/>
      <c r="X9" s="364"/>
      <c r="Y9" s="365"/>
      <c r="Z9" s="364"/>
      <c r="AA9" s="365"/>
      <c r="AB9" s="366"/>
      <c r="AC9" s="96"/>
      <c r="AD9" s="96"/>
      <c r="AE9" s="367" t="s">
        <v>234</v>
      </c>
      <c r="AF9" s="98"/>
      <c r="AG9" s="367"/>
      <c r="AH9" s="98"/>
      <c r="AI9" s="368" t="s">
        <v>90</v>
      </c>
      <c r="AJ9" s="367" t="s">
        <v>220</v>
      </c>
      <c r="AK9" s="367"/>
      <c r="AL9" s="367"/>
      <c r="AM9" s="367"/>
      <c r="AN9" s="369"/>
      <c r="AO9" s="369" t="s">
        <v>98</v>
      </c>
      <c r="AP9" s="370"/>
      <c r="AQ9" s="441"/>
      <c r="AR9" s="370"/>
      <c r="AS9" s="376"/>
      <c r="AT9" s="377"/>
    </row>
    <row r="10" spans="1:46" ht="21" customHeight="1">
      <c r="A10" s="95">
        <v>1</v>
      </c>
      <c r="B10" s="95" t="s">
        <v>228</v>
      </c>
      <c r="C10" s="359" t="s">
        <v>21</v>
      </c>
      <c r="D10" s="98">
        <f t="shared" si="0"/>
        <v>8</v>
      </c>
      <c r="E10" s="447">
        <v>614</v>
      </c>
      <c r="F10" s="98" t="s">
        <v>229</v>
      </c>
      <c r="G10" s="96">
        <v>614</v>
      </c>
      <c r="H10" s="96"/>
      <c r="I10" s="284" t="s">
        <v>230</v>
      </c>
      <c r="J10" s="285">
        <f t="shared" si="1"/>
        <v>25.78</v>
      </c>
      <c r="K10" s="286">
        <f>AC10</f>
        <v>0</v>
      </c>
      <c r="L10" s="98" t="s">
        <v>239</v>
      </c>
      <c r="M10" s="374">
        <v>0</v>
      </c>
      <c r="N10" s="360">
        <v>0</v>
      </c>
      <c r="O10" s="96"/>
      <c r="P10" s="360">
        <v>25.78</v>
      </c>
      <c r="Q10" s="362"/>
      <c r="R10" s="360"/>
      <c r="S10" s="288">
        <f t="shared" si="2"/>
        <v>25.78</v>
      </c>
      <c r="T10" s="363"/>
      <c r="U10" s="288"/>
      <c r="V10" s="288"/>
      <c r="W10" s="288"/>
      <c r="X10" s="364"/>
      <c r="Y10" s="365"/>
      <c r="Z10" s="364"/>
      <c r="AA10" s="365"/>
      <c r="AB10" s="366"/>
      <c r="AC10" s="96"/>
      <c r="AD10" s="96"/>
      <c r="AE10" s="367" t="s">
        <v>234</v>
      </c>
      <c r="AF10" s="98"/>
      <c r="AG10" s="367"/>
      <c r="AH10" s="98"/>
      <c r="AI10" s="368" t="s">
        <v>90</v>
      </c>
      <c r="AJ10" s="367" t="s">
        <v>220</v>
      </c>
      <c r="AK10" s="367"/>
      <c r="AL10" s="367"/>
      <c r="AM10" s="367"/>
      <c r="AN10" s="369"/>
      <c r="AO10" s="369" t="s">
        <v>98</v>
      </c>
      <c r="AP10" s="370"/>
      <c r="AQ10" s="441"/>
      <c r="AR10" s="370"/>
      <c r="AS10" s="376"/>
      <c r="AT10" s="377"/>
    </row>
    <row r="11" spans="1:46" ht="21" customHeight="1">
      <c r="A11" s="95">
        <v>1</v>
      </c>
      <c r="B11" s="95" t="s">
        <v>228</v>
      </c>
      <c r="C11" s="359" t="s">
        <v>21</v>
      </c>
      <c r="D11" s="98">
        <f t="shared" si="0"/>
        <v>9</v>
      </c>
      <c r="E11" s="447">
        <v>616</v>
      </c>
      <c r="F11" s="98" t="s">
        <v>229</v>
      </c>
      <c r="G11" s="98">
        <v>616</v>
      </c>
      <c r="H11" s="98"/>
      <c r="I11" s="98"/>
      <c r="J11" s="285">
        <f t="shared" si="1"/>
        <v>11.35</v>
      </c>
      <c r="K11" s="286" t="s">
        <v>240</v>
      </c>
      <c r="L11" s="98" t="s">
        <v>241</v>
      </c>
      <c r="M11" s="374">
        <v>11.35</v>
      </c>
      <c r="N11" s="360">
        <v>0</v>
      </c>
      <c r="O11" s="98"/>
      <c r="P11" s="98"/>
      <c r="Q11" s="362"/>
      <c r="R11" s="360"/>
      <c r="S11" s="288">
        <f t="shared" si="2"/>
        <v>0</v>
      </c>
      <c r="T11" s="375"/>
      <c r="U11" s="288"/>
      <c r="V11" s="288"/>
      <c r="W11" s="288"/>
      <c r="X11" s="364"/>
      <c r="Y11" s="365"/>
      <c r="Z11" s="364"/>
      <c r="AA11" s="365"/>
      <c r="AB11" s="366"/>
      <c r="AC11" s="98"/>
      <c r="AD11" s="98"/>
      <c r="AE11" s="368"/>
      <c r="AF11" s="98"/>
      <c r="AG11" s="368"/>
      <c r="AH11" s="98"/>
      <c r="AI11" s="368" t="s">
        <v>90</v>
      </c>
      <c r="AJ11" s="368"/>
      <c r="AK11" s="367"/>
      <c r="AL11" s="367"/>
      <c r="AM11" s="367"/>
      <c r="AN11" s="369"/>
      <c r="AO11" s="369">
        <v>0</v>
      </c>
      <c r="AP11" s="370"/>
      <c r="AQ11" s="441"/>
      <c r="AR11" s="370"/>
      <c r="AS11" s="376"/>
      <c r="AT11" s="377"/>
    </row>
    <row r="12" spans="1:46" ht="21" customHeight="1">
      <c r="A12" s="95">
        <v>1</v>
      </c>
      <c r="B12" s="95" t="s">
        <v>228</v>
      </c>
      <c r="C12" s="359" t="s">
        <v>21</v>
      </c>
      <c r="D12" s="98">
        <f>D6+1</f>
        <v>5</v>
      </c>
      <c r="E12" s="447">
        <v>617</v>
      </c>
      <c r="F12" s="98" t="s">
        <v>229</v>
      </c>
      <c r="G12" s="96">
        <v>617</v>
      </c>
      <c r="H12" s="96">
        <v>9020000617</v>
      </c>
      <c r="I12" s="284" t="s">
        <v>230</v>
      </c>
      <c r="J12" s="285">
        <f t="shared" si="1"/>
        <v>68.8</v>
      </c>
      <c r="K12" s="286" t="str">
        <f>AC12</f>
        <v>อ้อยน้ำราด</v>
      </c>
      <c r="L12" s="98"/>
      <c r="M12" s="374">
        <v>16.799999999999997</v>
      </c>
      <c r="N12" s="360">
        <v>0</v>
      </c>
      <c r="O12" s="96"/>
      <c r="P12" s="361"/>
      <c r="Q12" s="362">
        <v>52</v>
      </c>
      <c r="R12" s="360"/>
      <c r="S12" s="288">
        <f t="shared" si="2"/>
        <v>52</v>
      </c>
      <c r="T12" s="363">
        <f>Q12*U12</f>
        <v>676</v>
      </c>
      <c r="U12" s="288">
        <v>13</v>
      </c>
      <c r="V12" s="288">
        <f>Q12*W12</f>
        <v>572</v>
      </c>
      <c r="W12" s="288">
        <v>11</v>
      </c>
      <c r="X12" s="364">
        <v>631.01904984700252</v>
      </c>
      <c r="Y12" s="365">
        <v>12.615750958596202</v>
      </c>
      <c r="Z12" s="364">
        <v>603.95104864864891</v>
      </c>
      <c r="AA12" s="365">
        <f>Z12/Q12</f>
        <v>11.614443243243247</v>
      </c>
      <c r="AB12" s="366">
        <v>242936</v>
      </c>
      <c r="AC12" s="96" t="s">
        <v>1</v>
      </c>
      <c r="AD12" s="96" t="s">
        <v>88</v>
      </c>
      <c r="AE12" s="367" t="s">
        <v>231</v>
      </c>
      <c r="AF12" s="98" t="s">
        <v>92</v>
      </c>
      <c r="AG12" s="367">
        <v>1.85</v>
      </c>
      <c r="AH12" s="96" t="s">
        <v>232</v>
      </c>
      <c r="AI12" s="368" t="s">
        <v>90</v>
      </c>
      <c r="AJ12" s="367" t="s">
        <v>179</v>
      </c>
      <c r="AK12" s="367">
        <v>0</v>
      </c>
      <c r="AL12" s="367" t="s">
        <v>179</v>
      </c>
      <c r="AM12" s="367"/>
      <c r="AN12" s="369"/>
      <c r="AO12" s="369" t="s">
        <v>93</v>
      </c>
      <c r="AP12" s="370" t="str">
        <f>IF(Q12&gt;15,"พื้นที่มากกว่า 15 ไร่",IF(Q12&gt;10,"พื้นที่ 10 - 15 ไร่",IF(Q12&gt;6,"พื้นที่ 6 - 10 ไร่",IF(Q12&gt;3,"พื้นที่ 3 - 6 ไร่","พื้นที่น้อยกว่า 3 ไร่"))))</f>
        <v>พื้นที่มากกว่า 15 ไร่</v>
      </c>
      <c r="AQ12" s="440">
        <v>11.443653846153843</v>
      </c>
      <c r="AR12" s="371">
        <v>13.444522493152073</v>
      </c>
      <c r="AS12" s="372" t="s">
        <v>233</v>
      </c>
      <c r="AT12" s="373">
        <v>243315</v>
      </c>
    </row>
    <row r="13" spans="1:46" ht="21" customHeight="1">
      <c r="A13" s="95">
        <v>1</v>
      </c>
      <c r="B13" s="95" t="s">
        <v>228</v>
      </c>
      <c r="C13" s="359" t="s">
        <v>21</v>
      </c>
      <c r="D13" s="98">
        <f>D12+1</f>
        <v>6</v>
      </c>
      <c r="E13" s="447">
        <v>618</v>
      </c>
      <c r="F13" s="98" t="s">
        <v>229</v>
      </c>
      <c r="G13" s="96">
        <v>618</v>
      </c>
      <c r="H13" s="96">
        <v>9020000618</v>
      </c>
      <c r="I13" s="284" t="s">
        <v>230</v>
      </c>
      <c r="J13" s="285">
        <f t="shared" si="1"/>
        <v>68.81</v>
      </c>
      <c r="K13" s="286" t="str">
        <f>AC13</f>
        <v>อ้อยตอ 1</v>
      </c>
      <c r="L13" s="98" t="s">
        <v>242</v>
      </c>
      <c r="M13" s="374">
        <v>7.6099999999999994</v>
      </c>
      <c r="N13" s="360">
        <v>0</v>
      </c>
      <c r="O13" s="96"/>
      <c r="P13" s="360"/>
      <c r="Q13" s="362">
        <v>61.2</v>
      </c>
      <c r="R13" s="360">
        <v>3</v>
      </c>
      <c r="S13" s="288">
        <f t="shared" si="2"/>
        <v>61.2</v>
      </c>
      <c r="T13" s="363">
        <f>Q13*U13</f>
        <v>795.6</v>
      </c>
      <c r="U13" s="288">
        <v>13</v>
      </c>
      <c r="V13" s="288">
        <f>Q13*W13</f>
        <v>734.40000000000009</v>
      </c>
      <c r="W13" s="288">
        <v>12</v>
      </c>
      <c r="X13" s="364">
        <v>708.92791752018775</v>
      </c>
      <c r="Y13" s="365">
        <v>11.583789501963851</v>
      </c>
      <c r="Z13" s="364">
        <v>769.8735048648648</v>
      </c>
      <c r="AA13" s="365">
        <f>Z13/Q13</f>
        <v>12.579632432432431</v>
      </c>
      <c r="AB13" s="366">
        <v>242897</v>
      </c>
      <c r="AC13" s="96" t="s">
        <v>93</v>
      </c>
      <c r="AD13" s="96" t="s">
        <v>2</v>
      </c>
      <c r="AE13" s="367" t="s">
        <v>234</v>
      </c>
      <c r="AF13" s="98" t="s">
        <v>94</v>
      </c>
      <c r="AG13" s="367">
        <v>1.85</v>
      </c>
      <c r="AH13" s="98" t="s">
        <v>232</v>
      </c>
      <c r="AI13" s="368" t="s">
        <v>90</v>
      </c>
      <c r="AJ13" s="367" t="s">
        <v>220</v>
      </c>
      <c r="AK13" s="367" t="s">
        <v>235</v>
      </c>
      <c r="AL13" s="367" t="s">
        <v>236</v>
      </c>
      <c r="AM13" s="367"/>
      <c r="AN13" s="369"/>
      <c r="AO13" s="369" t="s">
        <v>95</v>
      </c>
      <c r="AP13" s="370" t="str">
        <f>IF(Q13&gt;15,"พื้นที่มากกว่า 15 ไร่",IF(Q13&gt;10,"พื้นที่ 10 - 15 ไร่",IF(Q13&gt;6,"พื้นที่ 6 - 10 ไร่",IF(Q13&gt;3,"พื้นที่ 3 - 6 ไร่","พื้นที่น้อยกว่า 3 ไร่"))))</f>
        <v>พื้นที่มากกว่า 15 ไร่</v>
      </c>
      <c r="AQ13" s="440">
        <v>14.126143790849669</v>
      </c>
      <c r="AR13" s="371">
        <v>13.513440174894741</v>
      </c>
      <c r="AS13" s="372" t="s">
        <v>233</v>
      </c>
      <c r="AT13" s="373">
        <v>243308</v>
      </c>
    </row>
    <row r="14" spans="1:46" ht="21" customHeight="1">
      <c r="A14" s="95">
        <v>1</v>
      </c>
      <c r="B14" s="95" t="s">
        <v>228</v>
      </c>
      <c r="C14" s="359" t="s">
        <v>21</v>
      </c>
      <c r="D14" s="98">
        <f>D13+1</f>
        <v>7</v>
      </c>
      <c r="E14" s="447">
        <v>620</v>
      </c>
      <c r="F14" s="98" t="s">
        <v>229</v>
      </c>
      <c r="G14" s="96">
        <v>620</v>
      </c>
      <c r="H14" s="96">
        <v>9020000620</v>
      </c>
      <c r="I14" s="284" t="s">
        <v>230</v>
      </c>
      <c r="J14" s="285">
        <f t="shared" si="1"/>
        <v>86.07</v>
      </c>
      <c r="K14" s="286" t="str">
        <f>AC14</f>
        <v>อ้อยตอ 2</v>
      </c>
      <c r="L14" s="98"/>
      <c r="M14" s="374">
        <v>5.3699999999999903</v>
      </c>
      <c r="N14" s="360">
        <v>0</v>
      </c>
      <c r="O14" s="96"/>
      <c r="P14" s="361"/>
      <c r="Q14" s="362">
        <v>80.7</v>
      </c>
      <c r="R14" s="360"/>
      <c r="S14" s="288">
        <f t="shared" si="2"/>
        <v>80.7</v>
      </c>
      <c r="T14" s="363">
        <f>Q14*U14</f>
        <v>968.40000000000009</v>
      </c>
      <c r="U14" s="288">
        <v>12</v>
      </c>
      <c r="V14" s="288">
        <f>Q14*W14</f>
        <v>887.7</v>
      </c>
      <c r="W14" s="288">
        <v>11</v>
      </c>
      <c r="X14" s="364">
        <v>937.64124027186108</v>
      </c>
      <c r="Y14" s="365">
        <v>11.618850560989603</v>
      </c>
      <c r="Z14" s="364">
        <v>1168.3615135135135</v>
      </c>
      <c r="AA14" s="365">
        <f>Z14/Q14</f>
        <v>14.477837837837837</v>
      </c>
      <c r="AB14" s="366">
        <v>242901</v>
      </c>
      <c r="AC14" s="96" t="s">
        <v>95</v>
      </c>
      <c r="AD14" s="96" t="s">
        <v>2</v>
      </c>
      <c r="AE14" s="367" t="s">
        <v>234</v>
      </c>
      <c r="AF14" s="98" t="s">
        <v>91</v>
      </c>
      <c r="AG14" s="367">
        <v>1.85</v>
      </c>
      <c r="AH14" s="98" t="s">
        <v>243</v>
      </c>
      <c r="AI14" s="368" t="s">
        <v>90</v>
      </c>
      <c r="AJ14" s="367" t="s">
        <v>220</v>
      </c>
      <c r="AK14" s="367" t="s">
        <v>235</v>
      </c>
      <c r="AL14" s="367" t="s">
        <v>236</v>
      </c>
      <c r="AM14" s="367"/>
      <c r="AN14" s="369"/>
      <c r="AO14" s="369" t="s">
        <v>1</v>
      </c>
      <c r="AP14" s="370" t="str">
        <f>IF(Q14&gt;15,"พื้นที่มากกว่า 15 ไร่",IF(Q14&gt;10,"พื้นที่ 10 - 15 ไร่",IF(Q14&gt;6,"พื้นที่ 6 - 10 ไร่",IF(Q14&gt;3,"พื้นที่ 3 - 6 ไร่","พื้นที่น้อยกว่า 3 ไร่"))))</f>
        <v>พื้นที่มากกว่า 15 ไร่</v>
      </c>
      <c r="AQ14" s="440">
        <v>14.180793060718715</v>
      </c>
      <c r="AR14" s="371">
        <v>11.585150953783232</v>
      </c>
      <c r="AS14" s="372" t="s">
        <v>233</v>
      </c>
      <c r="AT14" s="373">
        <v>243246</v>
      </c>
    </row>
    <row r="15" spans="1:46" ht="21" customHeight="1">
      <c r="A15" s="95">
        <v>1</v>
      </c>
      <c r="B15" s="95" t="s">
        <v>228</v>
      </c>
      <c r="C15" s="359" t="s">
        <v>21</v>
      </c>
      <c r="D15" s="98">
        <f>D14+1</f>
        <v>8</v>
      </c>
      <c r="E15" s="447">
        <v>626</v>
      </c>
      <c r="F15" s="98" t="s">
        <v>229</v>
      </c>
      <c r="G15" s="98">
        <v>626</v>
      </c>
      <c r="H15" s="98"/>
      <c r="I15" s="98"/>
      <c r="J15" s="285">
        <f t="shared" si="1"/>
        <v>77.42</v>
      </c>
      <c r="K15" s="286" t="s">
        <v>244</v>
      </c>
      <c r="L15" s="98" t="s">
        <v>245</v>
      </c>
      <c r="M15" s="374">
        <v>77.42</v>
      </c>
      <c r="N15" s="360">
        <v>0</v>
      </c>
      <c r="O15" s="98"/>
      <c r="P15" s="98"/>
      <c r="Q15" s="362"/>
      <c r="R15" s="360"/>
      <c r="S15" s="288">
        <f t="shared" si="2"/>
        <v>0</v>
      </c>
      <c r="T15" s="375"/>
      <c r="U15" s="288"/>
      <c r="V15" s="288"/>
      <c r="W15" s="288"/>
      <c r="X15" s="364"/>
      <c r="Y15" s="365"/>
      <c r="Z15" s="364"/>
      <c r="AA15" s="365"/>
      <c r="AB15" s="366"/>
      <c r="AC15" s="98"/>
      <c r="AD15" s="98"/>
      <c r="AE15" s="368"/>
      <c r="AF15" s="98"/>
      <c r="AG15" s="368"/>
      <c r="AH15" s="98"/>
      <c r="AI15" s="368" t="s">
        <v>90</v>
      </c>
      <c r="AJ15" s="368"/>
      <c r="AK15" s="367"/>
      <c r="AL15" s="367"/>
      <c r="AM15" s="367"/>
      <c r="AN15" s="369"/>
      <c r="AO15" s="369">
        <v>0</v>
      </c>
      <c r="AP15" s="370"/>
      <c r="AQ15" s="441"/>
      <c r="AR15" s="370"/>
      <c r="AS15" s="376"/>
      <c r="AT15" s="377"/>
    </row>
    <row r="16" spans="1:46" ht="21" customHeight="1">
      <c r="A16" s="95">
        <v>1</v>
      </c>
      <c r="B16" s="95" t="s">
        <v>228</v>
      </c>
      <c r="C16" s="359" t="s">
        <v>21</v>
      </c>
      <c r="D16" s="98">
        <f>D15+1</f>
        <v>9</v>
      </c>
      <c r="E16" s="447" t="s">
        <v>246</v>
      </c>
      <c r="F16" s="98" t="s">
        <v>229</v>
      </c>
      <c r="G16" s="98">
        <v>6261</v>
      </c>
      <c r="H16" s="98"/>
      <c r="I16" s="98"/>
      <c r="J16" s="285">
        <f t="shared" si="1"/>
        <v>65.790000000000006</v>
      </c>
      <c r="K16" s="286" t="s">
        <v>240</v>
      </c>
      <c r="L16" s="98" t="s">
        <v>241</v>
      </c>
      <c r="M16" s="374">
        <v>65.790000000000006</v>
      </c>
      <c r="N16" s="360">
        <v>0</v>
      </c>
      <c r="O16" s="98"/>
      <c r="P16" s="98"/>
      <c r="Q16" s="362"/>
      <c r="R16" s="360"/>
      <c r="S16" s="288">
        <f t="shared" si="2"/>
        <v>0</v>
      </c>
      <c r="T16" s="375"/>
      <c r="U16" s="288"/>
      <c r="V16" s="288"/>
      <c r="W16" s="288"/>
      <c r="X16" s="364"/>
      <c r="Y16" s="365"/>
      <c r="Z16" s="364"/>
      <c r="AA16" s="365"/>
      <c r="AB16" s="366"/>
      <c r="AC16" s="98"/>
      <c r="AD16" s="98"/>
      <c r="AE16" s="368"/>
      <c r="AF16" s="98"/>
      <c r="AG16" s="368"/>
      <c r="AH16" s="98"/>
      <c r="AI16" s="368" t="s">
        <v>90</v>
      </c>
      <c r="AJ16" s="368"/>
      <c r="AK16" s="367"/>
      <c r="AL16" s="367"/>
      <c r="AM16" s="367"/>
      <c r="AN16" s="369"/>
      <c r="AO16" s="369">
        <v>0</v>
      </c>
      <c r="AP16" s="370"/>
      <c r="AQ16" s="441"/>
      <c r="AR16" s="370"/>
      <c r="AS16" s="376"/>
      <c r="AT16" s="377"/>
    </row>
    <row r="17" spans="1:46" ht="21" customHeight="1">
      <c r="A17" s="95">
        <v>1</v>
      </c>
      <c r="B17" s="95" t="s">
        <v>228</v>
      </c>
      <c r="C17" s="359" t="s">
        <v>21</v>
      </c>
      <c r="D17" s="98">
        <f>D14+1</f>
        <v>8</v>
      </c>
      <c r="E17" s="447">
        <v>632</v>
      </c>
      <c r="F17" s="98" t="s">
        <v>229</v>
      </c>
      <c r="G17" s="96">
        <v>632</v>
      </c>
      <c r="H17" s="96">
        <v>9020000632</v>
      </c>
      <c r="I17" s="284" t="s">
        <v>230</v>
      </c>
      <c r="J17" s="285">
        <f t="shared" si="1"/>
        <v>21.91</v>
      </c>
      <c r="K17" s="286" t="str">
        <f>AC17</f>
        <v>อ้อยตอ 2</v>
      </c>
      <c r="L17" s="96"/>
      <c r="M17" s="360"/>
      <c r="N17" s="360">
        <v>0</v>
      </c>
      <c r="O17" s="96"/>
      <c r="P17" s="360"/>
      <c r="Q17" s="362">
        <v>21.91</v>
      </c>
      <c r="R17" s="360"/>
      <c r="S17" s="288">
        <f t="shared" si="2"/>
        <v>21.91</v>
      </c>
      <c r="T17" s="363">
        <f>Q17*U17</f>
        <v>262.92</v>
      </c>
      <c r="U17" s="288">
        <v>12</v>
      </c>
      <c r="V17" s="288">
        <f>Q17*W17</f>
        <v>219.1</v>
      </c>
      <c r="W17" s="288">
        <v>10</v>
      </c>
      <c r="X17" s="364">
        <v>255.93389103539528</v>
      </c>
      <c r="Y17" s="365">
        <v>11.681145186462587</v>
      </c>
      <c r="Z17" s="364">
        <v>332.87052993939398</v>
      </c>
      <c r="AA17" s="365">
        <f>Z17/Q17</f>
        <v>15.192630303030304</v>
      </c>
      <c r="AB17" s="366">
        <v>242907</v>
      </c>
      <c r="AC17" s="96" t="s">
        <v>95</v>
      </c>
      <c r="AD17" s="96" t="s">
        <v>2</v>
      </c>
      <c r="AE17" s="367" t="s">
        <v>231</v>
      </c>
      <c r="AF17" s="98" t="s">
        <v>91</v>
      </c>
      <c r="AG17" s="367">
        <v>1.65</v>
      </c>
      <c r="AH17" s="98" t="s">
        <v>247</v>
      </c>
      <c r="AI17" s="368" t="s">
        <v>90</v>
      </c>
      <c r="AJ17" s="367" t="s">
        <v>220</v>
      </c>
      <c r="AK17" s="367" t="s">
        <v>235</v>
      </c>
      <c r="AL17" s="367" t="s">
        <v>236</v>
      </c>
      <c r="AM17" s="367"/>
      <c r="AN17" s="369"/>
      <c r="AO17" s="369" t="s">
        <v>248</v>
      </c>
      <c r="AP17" s="370" t="str">
        <f>IF(Q17&gt;15,"พื้นที่มากกว่า 15 ไร่",IF(Q17&gt;10,"พื้นที่ 10 - 15 ไร่",IF(Q17&gt;6,"พื้นที่ 6 - 10 ไร่",IF(Q17&gt;3,"พื้นที่ 3 - 6 ไร่","พื้นที่น้อยกว่า 3 ไร่"))))</f>
        <v>พื้นที่มากกว่า 15 ไร่</v>
      </c>
      <c r="AQ17" s="440">
        <v>11.602008215426746</v>
      </c>
      <c r="AR17" s="371">
        <v>13.14744728560189</v>
      </c>
      <c r="AS17" s="372" t="s">
        <v>233</v>
      </c>
      <c r="AT17" s="373">
        <v>243304</v>
      </c>
    </row>
    <row r="18" spans="1:46" ht="21" customHeight="1">
      <c r="A18" s="95">
        <v>1</v>
      </c>
      <c r="B18" s="95" t="s">
        <v>228</v>
      </c>
      <c r="C18" s="359" t="s">
        <v>21</v>
      </c>
      <c r="D18" s="98">
        <f>D17+1</f>
        <v>9</v>
      </c>
      <c r="E18" s="447">
        <v>634</v>
      </c>
      <c r="F18" s="98" t="s">
        <v>229</v>
      </c>
      <c r="G18" s="96">
        <v>634</v>
      </c>
      <c r="H18" s="96">
        <v>9020000634</v>
      </c>
      <c r="I18" s="284" t="s">
        <v>230</v>
      </c>
      <c r="J18" s="285">
        <f t="shared" si="1"/>
        <v>15.72</v>
      </c>
      <c r="K18" s="286" t="str">
        <f>AC18</f>
        <v>อ้อยตอ 2</v>
      </c>
      <c r="L18" s="98"/>
      <c r="M18" s="360"/>
      <c r="N18" s="360">
        <v>0</v>
      </c>
      <c r="O18" s="96"/>
      <c r="P18" s="360"/>
      <c r="Q18" s="362">
        <v>15.72</v>
      </c>
      <c r="R18" s="360"/>
      <c r="S18" s="288">
        <f t="shared" si="2"/>
        <v>15.72</v>
      </c>
      <c r="T18" s="363">
        <f>Q18*U18</f>
        <v>204.36</v>
      </c>
      <c r="U18" s="288">
        <v>13</v>
      </c>
      <c r="V18" s="288">
        <f>Q18*W18</f>
        <v>172.92000000000002</v>
      </c>
      <c r="W18" s="288">
        <v>11</v>
      </c>
      <c r="X18" s="364">
        <v>182.72431442456141</v>
      </c>
      <c r="Y18" s="365">
        <v>11.623684123699835</v>
      </c>
      <c r="Z18" s="364">
        <v>147.93454702702704</v>
      </c>
      <c r="AA18" s="365">
        <f>Z18/Q18</f>
        <v>9.4105945945945955</v>
      </c>
      <c r="AB18" s="366">
        <v>242907</v>
      </c>
      <c r="AC18" s="96" t="s">
        <v>95</v>
      </c>
      <c r="AD18" s="96" t="s">
        <v>2</v>
      </c>
      <c r="AE18" s="367" t="s">
        <v>231</v>
      </c>
      <c r="AF18" s="98" t="s">
        <v>91</v>
      </c>
      <c r="AG18" s="367">
        <v>1.85</v>
      </c>
      <c r="AH18" s="98" t="s">
        <v>232</v>
      </c>
      <c r="AI18" s="368" t="s">
        <v>90</v>
      </c>
      <c r="AJ18" s="367" t="s">
        <v>220</v>
      </c>
      <c r="AK18" s="367" t="s">
        <v>235</v>
      </c>
      <c r="AL18" s="367" t="s">
        <v>236</v>
      </c>
      <c r="AM18" s="367"/>
      <c r="AN18" s="369"/>
      <c r="AO18" s="369" t="s">
        <v>101</v>
      </c>
      <c r="AP18" s="370" t="str">
        <f>IF(Q18&gt;15,"พื้นที่มากกว่า 15 ไร่",IF(Q18&gt;10,"พื้นที่ 10 - 15 ไร่",IF(Q18&gt;6,"พื้นที่ 6 - 10 ไร่",IF(Q18&gt;3,"พื้นที่ 3 - 6 ไร่","พื้นที่น้อยกว่า 3 ไร่"))))</f>
        <v>พื้นที่มากกว่า 15 ไร่</v>
      </c>
      <c r="AQ18" s="440">
        <v>13.893129770992367</v>
      </c>
      <c r="AR18" s="371">
        <v>13.315616758241759</v>
      </c>
      <c r="AS18" s="372" t="s">
        <v>233</v>
      </c>
      <c r="AT18" s="373">
        <v>243302</v>
      </c>
    </row>
    <row r="19" spans="1:46" ht="21" customHeight="1">
      <c r="A19" s="95">
        <v>1</v>
      </c>
      <c r="B19" s="95" t="s">
        <v>228</v>
      </c>
      <c r="C19" s="359" t="s">
        <v>21</v>
      </c>
      <c r="D19" s="98">
        <f>D18+1</f>
        <v>10</v>
      </c>
      <c r="E19" s="447" t="s">
        <v>249</v>
      </c>
      <c r="F19" s="98" t="s">
        <v>229</v>
      </c>
      <c r="G19" s="98">
        <v>6341</v>
      </c>
      <c r="H19" s="98"/>
      <c r="I19" s="98"/>
      <c r="J19" s="285">
        <f t="shared" si="1"/>
        <v>5.49</v>
      </c>
      <c r="K19" s="286" t="s">
        <v>250</v>
      </c>
      <c r="L19" s="98" t="s">
        <v>250</v>
      </c>
      <c r="M19" s="374">
        <v>5.49</v>
      </c>
      <c r="N19" s="360">
        <v>0</v>
      </c>
      <c r="O19" s="98"/>
      <c r="P19" s="98"/>
      <c r="Q19" s="362"/>
      <c r="R19" s="360"/>
      <c r="S19" s="288">
        <f t="shared" si="2"/>
        <v>0</v>
      </c>
      <c r="T19" s="375"/>
      <c r="U19" s="288"/>
      <c r="V19" s="288"/>
      <c r="W19" s="288"/>
      <c r="X19" s="364"/>
      <c r="Y19" s="365"/>
      <c r="Z19" s="364"/>
      <c r="AA19" s="365"/>
      <c r="AB19" s="366"/>
      <c r="AC19" s="98"/>
      <c r="AD19" s="98"/>
      <c r="AE19" s="368"/>
      <c r="AF19" s="98"/>
      <c r="AG19" s="368"/>
      <c r="AH19" s="98"/>
      <c r="AI19" s="368" t="s">
        <v>90</v>
      </c>
      <c r="AJ19" s="368"/>
      <c r="AK19" s="367"/>
      <c r="AL19" s="367"/>
      <c r="AM19" s="367"/>
      <c r="AN19" s="369"/>
      <c r="AO19" s="369">
        <v>0</v>
      </c>
      <c r="AP19" s="370"/>
      <c r="AQ19" s="441"/>
      <c r="AR19" s="370"/>
      <c r="AS19" s="376"/>
      <c r="AT19" s="377"/>
    </row>
    <row r="20" spans="1:46" ht="21" customHeight="1">
      <c r="A20" s="95">
        <v>1</v>
      </c>
      <c r="B20" s="95" t="s">
        <v>228</v>
      </c>
      <c r="C20" s="359" t="s">
        <v>21</v>
      </c>
      <c r="D20" s="98">
        <f>D18+1</f>
        <v>10</v>
      </c>
      <c r="E20" s="447">
        <v>635</v>
      </c>
      <c r="F20" s="98" t="s">
        <v>229</v>
      </c>
      <c r="G20" s="98">
        <v>635</v>
      </c>
      <c r="H20" s="96">
        <v>9020000635</v>
      </c>
      <c r="I20" s="98"/>
      <c r="J20" s="285">
        <f t="shared" si="1"/>
        <v>11.86</v>
      </c>
      <c r="K20" s="286" t="str">
        <f>AC20</f>
        <v>อ้อยตอ 1</v>
      </c>
      <c r="L20" s="98"/>
      <c r="M20" s="374"/>
      <c r="N20" s="360">
        <v>0</v>
      </c>
      <c r="O20" s="96"/>
      <c r="P20" s="288"/>
      <c r="Q20" s="362">
        <v>11.86</v>
      </c>
      <c r="R20" s="360"/>
      <c r="S20" s="288">
        <f t="shared" si="2"/>
        <v>11.86</v>
      </c>
      <c r="T20" s="363">
        <f>Q20*U20</f>
        <v>154.18</v>
      </c>
      <c r="U20" s="288">
        <v>13</v>
      </c>
      <c r="V20" s="288">
        <f>Q20*W20</f>
        <v>130.45999999999998</v>
      </c>
      <c r="W20" s="288">
        <v>11</v>
      </c>
      <c r="X20" s="364">
        <v>138.59013059147139</v>
      </c>
      <c r="Y20" s="365">
        <v>11.685508481574317</v>
      </c>
      <c r="Z20" s="364">
        <v>143.85244021621622</v>
      </c>
      <c r="AA20" s="365">
        <f>Z20/Q20</f>
        <v>12.129210810810813</v>
      </c>
      <c r="AB20" s="366">
        <v>242915</v>
      </c>
      <c r="AC20" s="96" t="s">
        <v>93</v>
      </c>
      <c r="AD20" s="96" t="s">
        <v>2</v>
      </c>
      <c r="AE20" s="367" t="s">
        <v>231</v>
      </c>
      <c r="AF20" s="98" t="s">
        <v>91</v>
      </c>
      <c r="AG20" s="367">
        <v>1.85</v>
      </c>
      <c r="AH20" s="98" t="s">
        <v>232</v>
      </c>
      <c r="AI20" s="368" t="s">
        <v>90</v>
      </c>
      <c r="AJ20" s="367" t="s">
        <v>220</v>
      </c>
      <c r="AK20" s="367" t="s">
        <v>235</v>
      </c>
      <c r="AL20" s="367" t="s">
        <v>236</v>
      </c>
      <c r="AM20" s="367"/>
      <c r="AN20" s="369"/>
      <c r="AO20" s="369" t="s">
        <v>248</v>
      </c>
      <c r="AP20" s="370" t="str">
        <f>IF(Q20&gt;15,"พื้นที่มากกว่า 15 ไร่",IF(Q20&gt;10,"พื้นที่ 10 - 15 ไร่",IF(Q20&gt;6,"พื้นที่ 6 - 10 ไร่",IF(Q20&gt;3,"พื้นที่ 3 - 6 ไร่","พื้นที่น้อยกว่า 3 ไร่"))))</f>
        <v>พื้นที่ 10 - 15 ไร่</v>
      </c>
      <c r="AQ20" s="440">
        <v>11.20320404721754</v>
      </c>
      <c r="AR20" s="371">
        <v>12.989766689245128</v>
      </c>
      <c r="AS20" s="372" t="s">
        <v>233</v>
      </c>
      <c r="AT20" s="373">
        <v>243303</v>
      </c>
    </row>
    <row r="21" spans="1:46" ht="21" customHeight="1">
      <c r="A21" s="95">
        <v>1</v>
      </c>
      <c r="B21" s="95" t="s">
        <v>228</v>
      </c>
      <c r="C21" s="359" t="s">
        <v>21</v>
      </c>
      <c r="D21" s="98">
        <f>D20+1</f>
        <v>11</v>
      </c>
      <c r="E21" s="447" t="s">
        <v>251</v>
      </c>
      <c r="F21" s="98" t="s">
        <v>229</v>
      </c>
      <c r="G21" s="98">
        <v>6351</v>
      </c>
      <c r="H21" s="98"/>
      <c r="I21" s="98"/>
      <c r="J21" s="285">
        <f t="shared" si="1"/>
        <v>17.3</v>
      </c>
      <c r="K21" s="286" t="s">
        <v>252</v>
      </c>
      <c r="L21" s="98" t="s">
        <v>245</v>
      </c>
      <c r="M21" s="374">
        <v>17.3</v>
      </c>
      <c r="N21" s="360">
        <v>0</v>
      </c>
      <c r="O21" s="98"/>
      <c r="P21" s="98"/>
      <c r="Q21" s="362"/>
      <c r="R21" s="360"/>
      <c r="S21" s="288">
        <f t="shared" si="2"/>
        <v>0</v>
      </c>
      <c r="T21" s="375"/>
      <c r="U21" s="288"/>
      <c r="V21" s="288"/>
      <c r="W21" s="288"/>
      <c r="X21" s="364"/>
      <c r="Y21" s="365"/>
      <c r="Z21" s="364"/>
      <c r="AA21" s="365"/>
      <c r="AB21" s="366"/>
      <c r="AC21" s="98"/>
      <c r="AD21" s="98"/>
      <c r="AE21" s="368"/>
      <c r="AF21" s="98"/>
      <c r="AG21" s="368"/>
      <c r="AH21" s="98"/>
      <c r="AI21" s="368" t="s">
        <v>90</v>
      </c>
      <c r="AJ21" s="368"/>
      <c r="AK21" s="367"/>
      <c r="AL21" s="367"/>
      <c r="AM21" s="367"/>
      <c r="AN21" s="369"/>
      <c r="AO21" s="369">
        <v>0</v>
      </c>
      <c r="AP21" s="370"/>
      <c r="AQ21" s="441"/>
      <c r="AR21" s="370"/>
      <c r="AS21" s="376"/>
      <c r="AT21" s="377"/>
    </row>
    <row r="22" spans="1:46" ht="21" customHeight="1">
      <c r="A22" s="95">
        <v>1</v>
      </c>
      <c r="B22" s="95" t="s">
        <v>228</v>
      </c>
      <c r="C22" s="359" t="s">
        <v>21</v>
      </c>
      <c r="D22" s="98">
        <f>D21+1</f>
        <v>12</v>
      </c>
      <c r="E22" s="447" t="s">
        <v>253</v>
      </c>
      <c r="F22" s="98" t="s">
        <v>229</v>
      </c>
      <c r="G22" s="96">
        <v>6352</v>
      </c>
      <c r="H22" s="96"/>
      <c r="I22" s="96"/>
      <c r="J22" s="285">
        <f t="shared" si="1"/>
        <v>6.79</v>
      </c>
      <c r="K22" s="286" t="s">
        <v>254</v>
      </c>
      <c r="L22" s="98" t="s">
        <v>241</v>
      </c>
      <c r="M22" s="360">
        <v>6.79</v>
      </c>
      <c r="N22" s="360">
        <v>0</v>
      </c>
      <c r="O22" s="96"/>
      <c r="P22" s="96"/>
      <c r="Q22" s="362"/>
      <c r="R22" s="360"/>
      <c r="S22" s="288">
        <f t="shared" si="2"/>
        <v>0</v>
      </c>
      <c r="T22" s="375"/>
      <c r="U22" s="288"/>
      <c r="V22" s="288"/>
      <c r="W22" s="288"/>
      <c r="X22" s="364"/>
      <c r="Y22" s="365"/>
      <c r="Z22" s="364"/>
      <c r="AA22" s="365"/>
      <c r="AB22" s="366"/>
      <c r="AC22" s="96"/>
      <c r="AD22" s="96"/>
      <c r="AE22" s="368"/>
      <c r="AF22" s="98"/>
      <c r="AG22" s="368"/>
      <c r="AH22" s="98"/>
      <c r="AI22" s="368" t="s">
        <v>90</v>
      </c>
      <c r="AJ22" s="367"/>
      <c r="AK22" s="367"/>
      <c r="AL22" s="367"/>
      <c r="AM22" s="367"/>
      <c r="AN22" s="369"/>
      <c r="AO22" s="369">
        <v>0</v>
      </c>
      <c r="AP22" s="370"/>
      <c r="AQ22" s="441"/>
      <c r="AR22" s="370"/>
      <c r="AS22" s="376"/>
      <c r="AT22" s="377"/>
    </row>
    <row r="23" spans="1:46" ht="21" customHeight="1">
      <c r="A23" s="95">
        <v>1</v>
      </c>
      <c r="B23" s="95" t="s">
        <v>228</v>
      </c>
      <c r="C23" s="359" t="s">
        <v>21</v>
      </c>
      <c r="D23" s="98">
        <f>D20+1</f>
        <v>11</v>
      </c>
      <c r="E23" s="447">
        <v>639</v>
      </c>
      <c r="F23" s="98" t="s">
        <v>229</v>
      </c>
      <c r="G23" s="96">
        <v>639</v>
      </c>
      <c r="H23" s="96">
        <v>9020000639</v>
      </c>
      <c r="I23" s="284" t="s">
        <v>230</v>
      </c>
      <c r="J23" s="285">
        <f t="shared" si="1"/>
        <v>8.3699999999999992</v>
      </c>
      <c r="K23" s="286" t="str">
        <f>AC23</f>
        <v>อ้อยตอ 2</v>
      </c>
      <c r="L23" s="96"/>
      <c r="M23" s="360"/>
      <c r="N23" s="360">
        <v>0</v>
      </c>
      <c r="O23" s="96"/>
      <c r="P23" s="360"/>
      <c r="Q23" s="362">
        <v>8.3699999999999992</v>
      </c>
      <c r="R23" s="360"/>
      <c r="S23" s="288">
        <f t="shared" si="2"/>
        <v>8.3699999999999992</v>
      </c>
      <c r="T23" s="363">
        <f>Q23*U23</f>
        <v>100.44</v>
      </c>
      <c r="U23" s="288">
        <v>12</v>
      </c>
      <c r="V23" s="288">
        <f>Q23*W23</f>
        <v>92.07</v>
      </c>
      <c r="W23" s="288">
        <v>11</v>
      </c>
      <c r="X23" s="364">
        <v>98.486335505844977</v>
      </c>
      <c r="Y23" s="365">
        <v>11.766587276683989</v>
      </c>
      <c r="Z23" s="364">
        <v>98.649091459459456</v>
      </c>
      <c r="AA23" s="365">
        <f>Z23/Q23</f>
        <v>11.786032432432433</v>
      </c>
      <c r="AB23" s="366">
        <v>242908</v>
      </c>
      <c r="AC23" s="96" t="s">
        <v>95</v>
      </c>
      <c r="AD23" s="96" t="s">
        <v>2</v>
      </c>
      <c r="AE23" s="367" t="s">
        <v>231</v>
      </c>
      <c r="AF23" s="98" t="s">
        <v>91</v>
      </c>
      <c r="AG23" s="367">
        <v>1.85</v>
      </c>
      <c r="AH23" s="98" t="s">
        <v>247</v>
      </c>
      <c r="AI23" s="368" t="s">
        <v>90</v>
      </c>
      <c r="AJ23" s="367" t="s">
        <v>220</v>
      </c>
      <c r="AK23" s="367" t="s">
        <v>235</v>
      </c>
      <c r="AL23" s="367" t="s">
        <v>236</v>
      </c>
      <c r="AM23" s="367"/>
      <c r="AN23" s="369"/>
      <c r="AO23" s="369" t="s">
        <v>101</v>
      </c>
      <c r="AP23" s="370" t="str">
        <f>IF(Q23&gt;15,"พื้นที่มากกว่า 15 ไร่",IF(Q23&gt;10,"พื้นที่ 10 - 15 ไร่",IF(Q23&gt;6,"พื้นที่ 6 - 10 ไร่",IF(Q23&gt;3,"พื้นที่ 3 - 6 ไร่","พื้นที่น้อยกว่า 3 ไร่"))))</f>
        <v>พื้นที่ 6 - 10 ไร่</v>
      </c>
      <c r="AQ23" s="440">
        <v>11.626045400238951</v>
      </c>
      <c r="AR23" s="371">
        <v>13.734665502003903</v>
      </c>
      <c r="AS23" s="372" t="s">
        <v>233</v>
      </c>
      <c r="AT23" s="373">
        <v>243302</v>
      </c>
    </row>
    <row r="24" spans="1:46" ht="21" customHeight="1">
      <c r="A24" s="95">
        <v>1</v>
      </c>
      <c r="B24" s="95" t="s">
        <v>228</v>
      </c>
      <c r="C24" s="359" t="s">
        <v>21</v>
      </c>
      <c r="D24" s="98">
        <f t="shared" ref="D24:D31" si="3">D23+1</f>
        <v>12</v>
      </c>
      <c r="E24" s="447">
        <v>640</v>
      </c>
      <c r="F24" s="98" t="s">
        <v>229</v>
      </c>
      <c r="G24" s="96">
        <v>640</v>
      </c>
      <c r="H24" s="96">
        <v>9020000640</v>
      </c>
      <c r="I24" s="284" t="s">
        <v>230</v>
      </c>
      <c r="J24" s="285">
        <f t="shared" si="1"/>
        <v>20.11</v>
      </c>
      <c r="K24" s="286" t="str">
        <f>AC24</f>
        <v>อ้อยตอ 2</v>
      </c>
      <c r="L24" s="98"/>
      <c r="M24" s="374"/>
      <c r="N24" s="360">
        <v>0</v>
      </c>
      <c r="O24" s="96"/>
      <c r="P24" s="360"/>
      <c r="Q24" s="362">
        <v>20.11</v>
      </c>
      <c r="R24" s="360"/>
      <c r="S24" s="288">
        <f t="shared" si="2"/>
        <v>20.11</v>
      </c>
      <c r="T24" s="363">
        <f>Q24*U24</f>
        <v>261.43</v>
      </c>
      <c r="U24" s="288">
        <v>13</v>
      </c>
      <c r="V24" s="288">
        <f>Q24*W24</f>
        <v>221.20999999999998</v>
      </c>
      <c r="W24" s="288">
        <v>11</v>
      </c>
      <c r="X24" s="364">
        <v>231.53177203591918</v>
      </c>
      <c r="Y24" s="365">
        <v>11.513265640771715</v>
      </c>
      <c r="Z24" s="364">
        <v>264.94588021621621</v>
      </c>
      <c r="AA24" s="365">
        <f>Z24/Q24</f>
        <v>13.174832432432433</v>
      </c>
      <c r="AB24" s="366">
        <v>242906</v>
      </c>
      <c r="AC24" s="96" t="s">
        <v>95</v>
      </c>
      <c r="AD24" s="96" t="s">
        <v>2</v>
      </c>
      <c r="AE24" s="367" t="s">
        <v>234</v>
      </c>
      <c r="AF24" s="98" t="s">
        <v>91</v>
      </c>
      <c r="AG24" s="367">
        <v>1.85</v>
      </c>
      <c r="AH24" s="98" t="s">
        <v>232</v>
      </c>
      <c r="AI24" s="368" t="s">
        <v>90</v>
      </c>
      <c r="AJ24" s="367" t="s">
        <v>220</v>
      </c>
      <c r="AK24" s="367" t="s">
        <v>235</v>
      </c>
      <c r="AL24" s="367" t="s">
        <v>236</v>
      </c>
      <c r="AM24" s="367"/>
      <c r="AN24" s="369"/>
      <c r="AO24" s="369" t="s">
        <v>101</v>
      </c>
      <c r="AP24" s="370" t="str">
        <f>IF(Q24&gt;15,"พื้นที่มากกว่า 15 ไร่",IF(Q24&gt;10,"พื้นที่ 10 - 15 ไร่",IF(Q24&gt;6,"พื้นที่ 6 - 10 ไร่",IF(Q24&gt;3,"พื้นที่ 3 - 6 ไร่","พื้นที่น้อยกว่า 3 ไร่"))))</f>
        <v>พื้นที่มากกว่า 15 ไร่</v>
      </c>
      <c r="AQ24" s="440">
        <v>14.320238687220289</v>
      </c>
      <c r="AR24" s="371">
        <v>13.156776512257796</v>
      </c>
      <c r="AS24" s="372" t="s">
        <v>233</v>
      </c>
      <c r="AT24" s="373">
        <v>243305</v>
      </c>
    </row>
    <row r="25" spans="1:46" ht="21" customHeight="1">
      <c r="A25" s="95">
        <v>1</v>
      </c>
      <c r="B25" s="95" t="s">
        <v>228</v>
      </c>
      <c r="C25" s="359" t="s">
        <v>21</v>
      </c>
      <c r="D25" s="98">
        <f t="shared" si="3"/>
        <v>13</v>
      </c>
      <c r="E25" s="447">
        <v>701</v>
      </c>
      <c r="F25" s="98" t="s">
        <v>229</v>
      </c>
      <c r="G25" s="96">
        <v>701</v>
      </c>
      <c r="H25" s="96">
        <v>9020000701</v>
      </c>
      <c r="I25" s="284" t="s">
        <v>230</v>
      </c>
      <c r="J25" s="285">
        <f t="shared" si="1"/>
        <v>33.700000000000003</v>
      </c>
      <c r="K25" s="286" t="str">
        <f>AC25</f>
        <v>อ้อยตอ 2</v>
      </c>
      <c r="L25" s="96"/>
      <c r="M25" s="360"/>
      <c r="N25" s="360">
        <v>0</v>
      </c>
      <c r="O25" s="96"/>
      <c r="P25" s="96"/>
      <c r="Q25" s="362">
        <v>33.700000000000003</v>
      </c>
      <c r="R25" s="360"/>
      <c r="S25" s="288">
        <f t="shared" si="2"/>
        <v>33.700000000000003</v>
      </c>
      <c r="T25" s="363">
        <f>Q25*U25</f>
        <v>404.40000000000003</v>
      </c>
      <c r="U25" s="288">
        <v>12</v>
      </c>
      <c r="V25" s="288">
        <f>Q25*W25</f>
        <v>438.1</v>
      </c>
      <c r="W25" s="288">
        <v>13</v>
      </c>
      <c r="X25" s="364">
        <v>390.44208526896875</v>
      </c>
      <c r="Y25" s="365">
        <v>11.585818553975333</v>
      </c>
      <c r="Z25" s="364">
        <v>528.40292848484853</v>
      </c>
      <c r="AA25" s="365">
        <f>Z25/Q25</f>
        <v>15.679612121212122</v>
      </c>
      <c r="AB25" s="366">
        <v>242878</v>
      </c>
      <c r="AC25" s="96" t="s">
        <v>95</v>
      </c>
      <c r="AD25" s="96" t="s">
        <v>2</v>
      </c>
      <c r="AE25" s="367" t="s">
        <v>234</v>
      </c>
      <c r="AF25" s="98" t="s">
        <v>91</v>
      </c>
      <c r="AG25" s="367">
        <v>1.65</v>
      </c>
      <c r="AH25" s="98" t="s">
        <v>247</v>
      </c>
      <c r="AI25" s="368" t="s">
        <v>90</v>
      </c>
      <c r="AJ25" s="367" t="s">
        <v>220</v>
      </c>
      <c r="AK25" s="367" t="s">
        <v>235</v>
      </c>
      <c r="AL25" s="367" t="s">
        <v>236</v>
      </c>
      <c r="AM25" s="367"/>
      <c r="AN25" s="369"/>
      <c r="AO25" s="369" t="s">
        <v>101</v>
      </c>
      <c r="AP25" s="370" t="str">
        <f>IF(Q25&gt;15,"พื้นที่มากกว่า 15 ไร่",IF(Q25&gt;10,"พื้นที่ 10 - 15 ไร่",IF(Q25&gt;6,"พื้นที่ 6 - 10 ไร่",IF(Q25&gt;3,"พื้นที่ 3 - 6 ไร่","พื้นที่น้อยกว่า 3 ไร่"))))</f>
        <v>พื้นที่มากกว่า 15 ไร่</v>
      </c>
      <c r="AQ25" s="440">
        <v>17.04569732937685</v>
      </c>
      <c r="AR25" s="371">
        <v>11.954299839844023</v>
      </c>
      <c r="AS25" s="372" t="s">
        <v>233</v>
      </c>
      <c r="AT25" s="373">
        <v>243250</v>
      </c>
    </row>
    <row r="26" spans="1:46" ht="21" customHeight="1">
      <c r="A26" s="95">
        <v>1</v>
      </c>
      <c r="B26" s="95" t="s">
        <v>228</v>
      </c>
      <c r="C26" s="359" t="s">
        <v>21</v>
      </c>
      <c r="D26" s="98">
        <f t="shared" si="3"/>
        <v>14</v>
      </c>
      <c r="E26" s="447">
        <v>702</v>
      </c>
      <c r="F26" s="98" t="s">
        <v>229</v>
      </c>
      <c r="G26" s="96">
        <v>702</v>
      </c>
      <c r="H26" s="96">
        <v>9020000702</v>
      </c>
      <c r="I26" s="284" t="s">
        <v>230</v>
      </c>
      <c r="J26" s="285">
        <f t="shared" si="1"/>
        <v>36.86</v>
      </c>
      <c r="K26" s="286" t="str">
        <f>AC26</f>
        <v>อ้อยตอ 2</v>
      </c>
      <c r="L26" s="96"/>
      <c r="M26" s="360"/>
      <c r="N26" s="360">
        <v>0</v>
      </c>
      <c r="O26" s="96"/>
      <c r="P26" s="96"/>
      <c r="Q26" s="362">
        <v>36.86</v>
      </c>
      <c r="R26" s="360"/>
      <c r="S26" s="288">
        <f t="shared" si="2"/>
        <v>36.86</v>
      </c>
      <c r="T26" s="363">
        <f>Q26*U26</f>
        <v>442.32</v>
      </c>
      <c r="U26" s="288">
        <v>12</v>
      </c>
      <c r="V26" s="288">
        <f>Q26*W26</f>
        <v>479.18</v>
      </c>
      <c r="W26" s="288">
        <v>13</v>
      </c>
      <c r="X26" s="364">
        <v>427.45348317369888</v>
      </c>
      <c r="Y26" s="365">
        <v>11.59667615772379</v>
      </c>
      <c r="Z26" s="364">
        <v>535.18039272727265</v>
      </c>
      <c r="AA26" s="365">
        <f>Z26/Q26</f>
        <v>14.519272727272725</v>
      </c>
      <c r="AB26" s="366">
        <v>242880</v>
      </c>
      <c r="AC26" s="96" t="s">
        <v>95</v>
      </c>
      <c r="AD26" s="96" t="s">
        <v>2</v>
      </c>
      <c r="AE26" s="367" t="s">
        <v>234</v>
      </c>
      <c r="AF26" s="98" t="s">
        <v>91</v>
      </c>
      <c r="AG26" s="367">
        <v>1.65</v>
      </c>
      <c r="AH26" s="98" t="s">
        <v>247</v>
      </c>
      <c r="AI26" s="368" t="s">
        <v>90</v>
      </c>
      <c r="AJ26" s="367" t="s">
        <v>220</v>
      </c>
      <c r="AK26" s="367" t="s">
        <v>235</v>
      </c>
      <c r="AL26" s="367" t="s">
        <v>236</v>
      </c>
      <c r="AM26" s="367"/>
      <c r="AN26" s="369"/>
      <c r="AO26" s="369" t="s">
        <v>101</v>
      </c>
      <c r="AP26" s="370" t="str">
        <f>IF(Q26&gt;15,"พื้นที่มากกว่า 15 ไร่",IF(Q26&gt;10,"พื้นที่ 10 - 15 ไร่",IF(Q26&gt;6,"พื้นที่ 6 - 10 ไร่",IF(Q26&gt;3,"พื้นที่ 3 - 6 ไร่","พื้นที่น้อยกว่า 3 ไร่"))))</f>
        <v>พื้นที่มากกว่า 15 ไร่</v>
      </c>
      <c r="AQ26" s="440">
        <v>14.734400434074875</v>
      </c>
      <c r="AR26" s="371">
        <v>11.750952661523449</v>
      </c>
      <c r="AS26" s="372" t="s">
        <v>233</v>
      </c>
      <c r="AT26" s="373">
        <v>243249</v>
      </c>
    </row>
    <row r="27" spans="1:46" ht="21" customHeight="1">
      <c r="A27" s="95">
        <v>1</v>
      </c>
      <c r="B27" s="95" t="s">
        <v>228</v>
      </c>
      <c r="C27" s="359" t="s">
        <v>21</v>
      </c>
      <c r="D27" s="98">
        <f t="shared" si="3"/>
        <v>15</v>
      </c>
      <c r="E27" s="447">
        <v>703</v>
      </c>
      <c r="F27" s="98" t="s">
        <v>229</v>
      </c>
      <c r="G27" s="96">
        <v>703</v>
      </c>
      <c r="H27" s="96"/>
      <c r="I27" s="284" t="s">
        <v>230</v>
      </c>
      <c r="J27" s="285">
        <f t="shared" si="1"/>
        <v>50.36</v>
      </c>
      <c r="K27" s="286">
        <f>AC27</f>
        <v>0</v>
      </c>
      <c r="L27" s="96" t="s">
        <v>242</v>
      </c>
      <c r="M27" s="360"/>
      <c r="N27" s="360">
        <v>10.530000000000001</v>
      </c>
      <c r="O27" s="96"/>
      <c r="P27" s="360">
        <v>39.83</v>
      </c>
      <c r="Q27" s="362"/>
      <c r="R27" s="360"/>
      <c r="S27" s="288">
        <f t="shared" si="2"/>
        <v>39.83</v>
      </c>
      <c r="T27" s="363"/>
      <c r="U27" s="288"/>
      <c r="V27" s="288"/>
      <c r="W27" s="288"/>
      <c r="X27" s="364"/>
      <c r="Y27" s="365"/>
      <c r="Z27" s="364"/>
      <c r="AA27" s="365"/>
      <c r="AB27" s="366"/>
      <c r="AC27" s="96"/>
      <c r="AD27" s="96"/>
      <c r="AE27" s="367" t="s">
        <v>231</v>
      </c>
      <c r="AF27" s="98"/>
      <c r="AG27" s="367"/>
      <c r="AH27" s="96"/>
      <c r="AI27" s="368" t="s">
        <v>90</v>
      </c>
      <c r="AJ27" s="367" t="str">
        <f>VLOOKUP(E27,'[1]รายแปลง6465 (พื้นที่ 10,005 (2'!$G:$BH,54,0)</f>
        <v>รถตัด</v>
      </c>
      <c r="AK27" s="367"/>
      <c r="AL27" s="367"/>
      <c r="AM27" s="367"/>
      <c r="AN27" s="369"/>
      <c r="AO27" s="369" t="s">
        <v>248</v>
      </c>
      <c r="AP27" s="370"/>
      <c r="AQ27" s="441"/>
      <c r="AR27" s="370"/>
      <c r="AS27" s="376"/>
      <c r="AT27" s="377"/>
    </row>
    <row r="28" spans="1:46" ht="21" customHeight="1">
      <c r="A28" s="95">
        <v>1</v>
      </c>
      <c r="B28" s="95" t="s">
        <v>228</v>
      </c>
      <c r="C28" s="359" t="s">
        <v>21</v>
      </c>
      <c r="D28" s="98">
        <f t="shared" si="3"/>
        <v>16</v>
      </c>
      <c r="E28" s="447">
        <v>706</v>
      </c>
      <c r="F28" s="98" t="s">
        <v>229</v>
      </c>
      <c r="G28" s="98">
        <v>706</v>
      </c>
      <c r="H28" s="98"/>
      <c r="I28" s="98"/>
      <c r="J28" s="285">
        <f t="shared" si="1"/>
        <v>14.09</v>
      </c>
      <c r="K28" s="286" t="s">
        <v>255</v>
      </c>
      <c r="L28" s="98" t="s">
        <v>245</v>
      </c>
      <c r="M28" s="374">
        <v>14.09</v>
      </c>
      <c r="N28" s="360">
        <v>0</v>
      </c>
      <c r="O28" s="98"/>
      <c r="P28" s="98"/>
      <c r="Q28" s="362"/>
      <c r="R28" s="360"/>
      <c r="S28" s="288">
        <f t="shared" si="2"/>
        <v>0</v>
      </c>
      <c r="T28" s="375"/>
      <c r="U28" s="288"/>
      <c r="V28" s="288"/>
      <c r="W28" s="288"/>
      <c r="X28" s="364"/>
      <c r="Y28" s="365"/>
      <c r="Z28" s="364"/>
      <c r="AA28" s="365"/>
      <c r="AB28" s="366"/>
      <c r="AC28" s="98"/>
      <c r="AD28" s="98"/>
      <c r="AE28" s="368"/>
      <c r="AF28" s="98"/>
      <c r="AG28" s="368"/>
      <c r="AH28" s="98"/>
      <c r="AI28" s="368" t="s">
        <v>90</v>
      </c>
      <c r="AJ28" s="368"/>
      <c r="AK28" s="367"/>
      <c r="AL28" s="367"/>
      <c r="AM28" s="367"/>
      <c r="AN28" s="369"/>
      <c r="AO28" s="369">
        <v>0</v>
      </c>
      <c r="AP28" s="370"/>
      <c r="AQ28" s="441"/>
      <c r="AR28" s="370"/>
      <c r="AS28" s="376"/>
      <c r="AT28" s="377"/>
    </row>
    <row r="29" spans="1:46" ht="21" customHeight="1">
      <c r="A29" s="95">
        <v>1</v>
      </c>
      <c r="B29" s="95" t="s">
        <v>228</v>
      </c>
      <c r="C29" s="359" t="s">
        <v>21</v>
      </c>
      <c r="D29" s="98">
        <f t="shared" si="3"/>
        <v>17</v>
      </c>
      <c r="E29" s="447" t="s">
        <v>256</v>
      </c>
      <c r="F29" s="98" t="s">
        <v>229</v>
      </c>
      <c r="G29" s="96">
        <v>7061</v>
      </c>
      <c r="H29" s="96"/>
      <c r="I29" s="96"/>
      <c r="J29" s="285">
        <f t="shared" si="1"/>
        <v>9.06</v>
      </c>
      <c r="K29" s="286" t="s">
        <v>257</v>
      </c>
      <c r="L29" s="98" t="s">
        <v>241</v>
      </c>
      <c r="M29" s="360">
        <v>9.06</v>
      </c>
      <c r="N29" s="360">
        <v>0</v>
      </c>
      <c r="O29" s="96"/>
      <c r="P29" s="96"/>
      <c r="Q29" s="362"/>
      <c r="R29" s="360"/>
      <c r="S29" s="288">
        <f t="shared" si="2"/>
        <v>0</v>
      </c>
      <c r="T29" s="375"/>
      <c r="U29" s="288"/>
      <c r="V29" s="288"/>
      <c r="W29" s="288"/>
      <c r="X29" s="364"/>
      <c r="Y29" s="365"/>
      <c r="Z29" s="364"/>
      <c r="AA29" s="365"/>
      <c r="AB29" s="366"/>
      <c r="AC29" s="96"/>
      <c r="AD29" s="96"/>
      <c r="AE29" s="368"/>
      <c r="AF29" s="98"/>
      <c r="AG29" s="368"/>
      <c r="AH29" s="98"/>
      <c r="AI29" s="368" t="s">
        <v>90</v>
      </c>
      <c r="AJ29" s="367"/>
      <c r="AK29" s="367"/>
      <c r="AL29" s="367"/>
      <c r="AM29" s="367"/>
      <c r="AN29" s="369"/>
      <c r="AO29" s="369">
        <v>0</v>
      </c>
      <c r="AP29" s="370"/>
      <c r="AQ29" s="441"/>
      <c r="AR29" s="370"/>
      <c r="AS29" s="376"/>
      <c r="AT29" s="377"/>
    </row>
    <row r="30" spans="1:46" ht="21" customHeight="1">
      <c r="A30" s="95">
        <v>1</v>
      </c>
      <c r="B30" s="95" t="s">
        <v>228</v>
      </c>
      <c r="C30" s="359" t="s">
        <v>21</v>
      </c>
      <c r="D30" s="98">
        <f t="shared" si="3"/>
        <v>18</v>
      </c>
      <c r="E30" s="447">
        <v>708</v>
      </c>
      <c r="F30" s="98" t="s">
        <v>229</v>
      </c>
      <c r="G30" s="96">
        <v>708</v>
      </c>
      <c r="H30" s="96"/>
      <c r="I30" s="284" t="s">
        <v>230</v>
      </c>
      <c r="J30" s="285">
        <f t="shared" si="1"/>
        <v>25.96</v>
      </c>
      <c r="K30" s="286" t="s">
        <v>237</v>
      </c>
      <c r="L30" s="96"/>
      <c r="M30" s="360"/>
      <c r="N30" s="360">
        <v>0</v>
      </c>
      <c r="O30" s="374">
        <v>25.96</v>
      </c>
      <c r="P30" s="374"/>
      <c r="Q30" s="362"/>
      <c r="R30" s="360"/>
      <c r="S30" s="288">
        <f t="shared" si="2"/>
        <v>0</v>
      </c>
      <c r="T30" s="375"/>
      <c r="U30" s="288"/>
      <c r="V30" s="288"/>
      <c r="W30" s="288"/>
      <c r="X30" s="364"/>
      <c r="Y30" s="365"/>
      <c r="Z30" s="364"/>
      <c r="AA30" s="365"/>
      <c r="AB30" s="366"/>
      <c r="AC30" s="98"/>
      <c r="AD30" s="98"/>
      <c r="AE30" s="367"/>
      <c r="AF30" s="98"/>
      <c r="AG30" s="367"/>
      <c r="AH30" s="98"/>
      <c r="AI30" s="368" t="s">
        <v>90</v>
      </c>
      <c r="AJ30" s="368"/>
      <c r="AK30" s="367"/>
      <c r="AL30" s="367"/>
      <c r="AM30" s="367"/>
      <c r="AN30" s="369"/>
      <c r="AO30" s="369">
        <v>0</v>
      </c>
      <c r="AP30" s="370"/>
      <c r="AQ30" s="441"/>
      <c r="AR30" s="370"/>
      <c r="AS30" s="376"/>
      <c r="AT30" s="377"/>
    </row>
    <row r="31" spans="1:46" ht="21" customHeight="1">
      <c r="A31" s="95">
        <v>1</v>
      </c>
      <c r="B31" s="95" t="s">
        <v>228</v>
      </c>
      <c r="C31" s="359" t="s">
        <v>21</v>
      </c>
      <c r="D31" s="98">
        <f t="shared" si="3"/>
        <v>19</v>
      </c>
      <c r="E31" s="447">
        <v>710</v>
      </c>
      <c r="F31" s="98" t="s">
        <v>229</v>
      </c>
      <c r="G31" s="96">
        <v>710</v>
      </c>
      <c r="H31" s="96"/>
      <c r="I31" s="284" t="s">
        <v>230</v>
      </c>
      <c r="J31" s="285">
        <f t="shared" si="1"/>
        <v>15.04</v>
      </c>
      <c r="K31" s="286" t="s">
        <v>237</v>
      </c>
      <c r="L31" s="96"/>
      <c r="M31" s="360"/>
      <c r="N31" s="360">
        <v>0</v>
      </c>
      <c r="O31" s="374">
        <v>15.04</v>
      </c>
      <c r="P31" s="374"/>
      <c r="Q31" s="362"/>
      <c r="R31" s="360"/>
      <c r="S31" s="288">
        <f t="shared" si="2"/>
        <v>0</v>
      </c>
      <c r="T31" s="375"/>
      <c r="U31" s="288"/>
      <c r="V31" s="288"/>
      <c r="W31" s="288"/>
      <c r="X31" s="364"/>
      <c r="Y31" s="365"/>
      <c r="Z31" s="364"/>
      <c r="AA31" s="365"/>
      <c r="AB31" s="366"/>
      <c r="AC31" s="98"/>
      <c r="AD31" s="98"/>
      <c r="AE31" s="367"/>
      <c r="AF31" s="98"/>
      <c r="AG31" s="367"/>
      <c r="AH31" s="98"/>
      <c r="AI31" s="368" t="s">
        <v>90</v>
      </c>
      <c r="AJ31" s="368"/>
      <c r="AK31" s="367"/>
      <c r="AL31" s="367"/>
      <c r="AM31" s="367"/>
      <c r="AN31" s="369"/>
      <c r="AO31" s="369">
        <v>0</v>
      </c>
      <c r="AP31" s="370"/>
      <c r="AQ31" s="441"/>
      <c r="AR31" s="370"/>
      <c r="AS31" s="376"/>
      <c r="AT31" s="377"/>
    </row>
    <row r="32" spans="1:46" ht="21" customHeight="1">
      <c r="A32" s="95">
        <v>1</v>
      </c>
      <c r="B32" s="95" t="s">
        <v>228</v>
      </c>
      <c r="C32" s="359" t="s">
        <v>21</v>
      </c>
      <c r="D32" s="98">
        <f>D26+1</f>
        <v>15</v>
      </c>
      <c r="E32" s="447">
        <v>711</v>
      </c>
      <c r="F32" s="98" t="s">
        <v>229</v>
      </c>
      <c r="G32" s="96">
        <v>711</v>
      </c>
      <c r="H32" s="96">
        <v>9020000711</v>
      </c>
      <c r="I32" s="284" t="s">
        <v>230</v>
      </c>
      <c r="J32" s="285">
        <f t="shared" si="1"/>
        <v>68.260000000000005</v>
      </c>
      <c r="K32" s="286" t="str">
        <f t="shared" ref="K32:K44" si="4">AC32</f>
        <v>อ้อยน้ำราด</v>
      </c>
      <c r="L32" s="96"/>
      <c r="M32" s="360"/>
      <c r="N32" s="360">
        <v>0</v>
      </c>
      <c r="O32" s="96"/>
      <c r="P32" s="360"/>
      <c r="Q32" s="362">
        <v>68.260000000000005</v>
      </c>
      <c r="R32" s="360"/>
      <c r="S32" s="288">
        <f t="shared" si="2"/>
        <v>68.260000000000005</v>
      </c>
      <c r="T32" s="363">
        <f t="shared" ref="T32:T44" si="5">Q32*U32</f>
        <v>955.6400000000001</v>
      </c>
      <c r="U32" s="288">
        <v>14</v>
      </c>
      <c r="V32" s="288">
        <f t="shared" ref="V32:V44" si="6">Q32*W32</f>
        <v>955.6400000000001</v>
      </c>
      <c r="W32" s="288">
        <v>14</v>
      </c>
      <c r="X32" s="364">
        <v>869.40195511343654</v>
      </c>
      <c r="Y32" s="365">
        <v>12.73662401279573</v>
      </c>
      <c r="Z32" s="364">
        <v>971.7862572972972</v>
      </c>
      <c r="AA32" s="365">
        <f t="shared" ref="AA32:AA44" si="7">Z32/Q32</f>
        <v>14.236540540540538</v>
      </c>
      <c r="AB32" s="366">
        <v>242914</v>
      </c>
      <c r="AC32" s="96" t="s">
        <v>1</v>
      </c>
      <c r="AD32" s="96" t="s">
        <v>88</v>
      </c>
      <c r="AE32" s="367" t="s">
        <v>231</v>
      </c>
      <c r="AF32" s="98" t="s">
        <v>91</v>
      </c>
      <c r="AG32" s="367">
        <v>1.85</v>
      </c>
      <c r="AH32" s="96" t="s">
        <v>232</v>
      </c>
      <c r="AI32" s="368" t="s">
        <v>90</v>
      </c>
      <c r="AJ32" s="367" t="s">
        <v>220</v>
      </c>
      <c r="AK32" s="367" t="s">
        <v>235</v>
      </c>
      <c r="AL32" s="367" t="s">
        <v>236</v>
      </c>
      <c r="AM32" s="367"/>
      <c r="AN32" s="369"/>
      <c r="AO32" s="369" t="s">
        <v>93</v>
      </c>
      <c r="AP32" s="370" t="str">
        <f t="shared" ref="AP32:AP44" si="8">IF(Q32&gt;15,"พื้นที่มากกว่า 15 ไร่",IF(Q32&gt;10,"พื้นที่ 10 - 15 ไร่",IF(Q32&gt;6,"พื้นที่ 6 - 10 ไร่",IF(Q32&gt;3,"พื้นที่ 3 - 6 ไร่","พื้นที่น้อยกว่า 3 ไร่"))))</f>
        <v>พื้นที่มากกว่า 15 ไร่</v>
      </c>
      <c r="AQ32" s="440">
        <v>13.881482566656901</v>
      </c>
      <c r="AR32" s="371">
        <v>12.849735422932824</v>
      </c>
      <c r="AS32" s="379" t="s">
        <v>233</v>
      </c>
      <c r="AT32" s="373">
        <v>243281</v>
      </c>
    </row>
    <row r="33" spans="1:46" ht="21" customHeight="1">
      <c r="A33" s="95">
        <v>1</v>
      </c>
      <c r="B33" s="95" t="s">
        <v>228</v>
      </c>
      <c r="C33" s="359" t="s">
        <v>21</v>
      </c>
      <c r="D33" s="98">
        <f t="shared" ref="D33:D46" si="9">D32+1</f>
        <v>16</v>
      </c>
      <c r="E33" s="447">
        <v>714</v>
      </c>
      <c r="F33" s="98" t="s">
        <v>229</v>
      </c>
      <c r="G33" s="96">
        <v>714</v>
      </c>
      <c r="H33" s="96">
        <v>9020000714</v>
      </c>
      <c r="I33" s="284" t="s">
        <v>230</v>
      </c>
      <c r="J33" s="285">
        <f t="shared" si="1"/>
        <v>12.42</v>
      </c>
      <c r="K33" s="286" t="str">
        <f t="shared" si="4"/>
        <v>อ้อยน้ำราด</v>
      </c>
      <c r="L33" s="98"/>
      <c r="M33" s="374"/>
      <c r="N33" s="360">
        <v>0</v>
      </c>
      <c r="O33" s="96"/>
      <c r="P33" s="360"/>
      <c r="Q33" s="362">
        <v>12.42</v>
      </c>
      <c r="R33" s="360"/>
      <c r="S33" s="288">
        <f t="shared" si="2"/>
        <v>12.42</v>
      </c>
      <c r="T33" s="363">
        <f t="shared" si="5"/>
        <v>173.88</v>
      </c>
      <c r="U33" s="288">
        <v>14</v>
      </c>
      <c r="V33" s="288">
        <f t="shared" si="6"/>
        <v>149.04</v>
      </c>
      <c r="W33" s="288">
        <v>12</v>
      </c>
      <c r="X33" s="364">
        <v>159.38533623463346</v>
      </c>
      <c r="Y33" s="365">
        <v>12.832957828875479</v>
      </c>
      <c r="Z33" s="364">
        <v>164.83018378378378</v>
      </c>
      <c r="AA33" s="365">
        <f t="shared" si="7"/>
        <v>13.271351351351351</v>
      </c>
      <c r="AB33" s="366">
        <v>242897</v>
      </c>
      <c r="AC33" s="96" t="s">
        <v>1</v>
      </c>
      <c r="AD33" s="96" t="s">
        <v>88</v>
      </c>
      <c r="AE33" s="367" t="s">
        <v>234</v>
      </c>
      <c r="AF33" s="98" t="s">
        <v>91</v>
      </c>
      <c r="AG33" s="367">
        <v>1.85</v>
      </c>
      <c r="AH33" s="96" t="s">
        <v>232</v>
      </c>
      <c r="AI33" s="368" t="s">
        <v>90</v>
      </c>
      <c r="AJ33" s="367" t="s">
        <v>220</v>
      </c>
      <c r="AK33" s="367" t="s">
        <v>235</v>
      </c>
      <c r="AL33" s="367" t="s">
        <v>236</v>
      </c>
      <c r="AM33" s="367"/>
      <c r="AN33" s="369"/>
      <c r="AO33" s="369" t="s">
        <v>93</v>
      </c>
      <c r="AP33" s="370" t="str">
        <f t="shared" si="8"/>
        <v>พื้นที่ 10 - 15 ไร่</v>
      </c>
      <c r="AQ33" s="440">
        <v>17.177133655394524</v>
      </c>
      <c r="AR33" s="371">
        <v>13.009880003749883</v>
      </c>
      <c r="AS33" s="372" t="s">
        <v>233</v>
      </c>
      <c r="AT33" s="373">
        <v>243282</v>
      </c>
    </row>
    <row r="34" spans="1:46" ht="21" customHeight="1">
      <c r="A34" s="95">
        <v>1</v>
      </c>
      <c r="B34" s="95" t="s">
        <v>228</v>
      </c>
      <c r="C34" s="359" t="s">
        <v>21</v>
      </c>
      <c r="D34" s="98">
        <f t="shared" si="9"/>
        <v>17</v>
      </c>
      <c r="E34" s="447">
        <v>715</v>
      </c>
      <c r="F34" s="98" t="s">
        <v>229</v>
      </c>
      <c r="G34" s="96">
        <v>715</v>
      </c>
      <c r="H34" s="96">
        <v>9020000715</v>
      </c>
      <c r="I34" s="284" t="s">
        <v>230</v>
      </c>
      <c r="J34" s="285">
        <f t="shared" si="1"/>
        <v>59.33</v>
      </c>
      <c r="K34" s="286" t="str">
        <f t="shared" si="4"/>
        <v>อ้อยน้ำราด</v>
      </c>
      <c r="L34" s="98"/>
      <c r="M34" s="374"/>
      <c r="N34" s="360">
        <v>0</v>
      </c>
      <c r="O34" s="96"/>
      <c r="P34" s="360"/>
      <c r="Q34" s="362">
        <v>59.33</v>
      </c>
      <c r="R34" s="360"/>
      <c r="S34" s="288">
        <f t="shared" si="2"/>
        <v>59.33</v>
      </c>
      <c r="T34" s="363">
        <f t="shared" si="5"/>
        <v>830.62</v>
      </c>
      <c r="U34" s="288">
        <v>14</v>
      </c>
      <c r="V34" s="288">
        <f t="shared" si="6"/>
        <v>771.29</v>
      </c>
      <c r="W34" s="288">
        <v>13</v>
      </c>
      <c r="X34" s="364">
        <v>763.0772825178866</v>
      </c>
      <c r="Y34" s="365">
        <v>12.861575636573178</v>
      </c>
      <c r="Z34" s="364">
        <v>720.26235156756741</v>
      </c>
      <c r="AA34" s="365">
        <f t="shared" si="7"/>
        <v>12.139935135135133</v>
      </c>
      <c r="AB34" s="366">
        <v>242907</v>
      </c>
      <c r="AC34" s="96" t="s">
        <v>1</v>
      </c>
      <c r="AD34" s="96" t="s">
        <v>88</v>
      </c>
      <c r="AE34" s="367" t="s">
        <v>234</v>
      </c>
      <c r="AF34" s="98" t="s">
        <v>91</v>
      </c>
      <c r="AG34" s="367">
        <v>1.85</v>
      </c>
      <c r="AH34" s="96" t="s">
        <v>232</v>
      </c>
      <c r="AI34" s="368" t="s">
        <v>90</v>
      </c>
      <c r="AJ34" s="367" t="s">
        <v>220</v>
      </c>
      <c r="AK34" s="367" t="s">
        <v>235</v>
      </c>
      <c r="AL34" s="367" t="s">
        <v>236</v>
      </c>
      <c r="AM34" s="367"/>
      <c r="AN34" s="369"/>
      <c r="AO34" s="369" t="s">
        <v>93</v>
      </c>
      <c r="AP34" s="370" t="str">
        <f t="shared" si="8"/>
        <v>พื้นที่มากกว่า 15 ไร่</v>
      </c>
      <c r="AQ34" s="440">
        <v>14.136693072644531</v>
      </c>
      <c r="AR34" s="371">
        <v>13.407037187175851</v>
      </c>
      <c r="AS34" s="372" t="s">
        <v>233</v>
      </c>
      <c r="AT34" s="373">
        <v>243284</v>
      </c>
    </row>
    <row r="35" spans="1:46" ht="21" customHeight="1">
      <c r="A35" s="95">
        <v>1</v>
      </c>
      <c r="B35" s="95" t="s">
        <v>228</v>
      </c>
      <c r="C35" s="359" t="s">
        <v>21</v>
      </c>
      <c r="D35" s="98">
        <f t="shared" si="9"/>
        <v>18</v>
      </c>
      <c r="E35" s="447">
        <v>718</v>
      </c>
      <c r="F35" s="98" t="s">
        <v>229</v>
      </c>
      <c r="G35" s="96">
        <v>718</v>
      </c>
      <c r="H35" s="96">
        <v>9020000718</v>
      </c>
      <c r="I35" s="284" t="s">
        <v>230</v>
      </c>
      <c r="J35" s="285">
        <f t="shared" si="1"/>
        <v>11.98</v>
      </c>
      <c r="K35" s="286" t="str">
        <f t="shared" si="4"/>
        <v>อ้อยตอ 1</v>
      </c>
      <c r="L35" s="98"/>
      <c r="M35" s="374"/>
      <c r="N35" s="360">
        <v>0</v>
      </c>
      <c r="O35" s="96"/>
      <c r="P35" s="361"/>
      <c r="Q35" s="362">
        <v>11.98</v>
      </c>
      <c r="R35" s="360"/>
      <c r="S35" s="288">
        <f t="shared" si="2"/>
        <v>11.98</v>
      </c>
      <c r="T35" s="363">
        <f t="shared" si="5"/>
        <v>143.76</v>
      </c>
      <c r="U35" s="288">
        <v>12</v>
      </c>
      <c r="V35" s="288">
        <f t="shared" si="6"/>
        <v>143.76</v>
      </c>
      <c r="W35" s="288">
        <v>12</v>
      </c>
      <c r="X35" s="364">
        <v>137.67481314734675</v>
      </c>
      <c r="Y35" s="365">
        <v>11.492054519811916</v>
      </c>
      <c r="Z35" s="364">
        <v>129.06918012121213</v>
      </c>
      <c r="AA35" s="365">
        <f t="shared" si="7"/>
        <v>10.773721212121213</v>
      </c>
      <c r="AB35" s="366">
        <v>242902</v>
      </c>
      <c r="AC35" s="96" t="s">
        <v>93</v>
      </c>
      <c r="AD35" s="96" t="s">
        <v>2</v>
      </c>
      <c r="AE35" s="367" t="s">
        <v>231</v>
      </c>
      <c r="AF35" s="98" t="s">
        <v>91</v>
      </c>
      <c r="AG35" s="367">
        <v>1.65</v>
      </c>
      <c r="AH35" s="98" t="s">
        <v>247</v>
      </c>
      <c r="AI35" s="368" t="s">
        <v>90</v>
      </c>
      <c r="AJ35" s="367" t="s">
        <v>220</v>
      </c>
      <c r="AK35" s="367" t="s">
        <v>235</v>
      </c>
      <c r="AL35" s="367" t="s">
        <v>236</v>
      </c>
      <c r="AM35" s="367"/>
      <c r="AN35" s="369"/>
      <c r="AO35" s="369" t="s">
        <v>95</v>
      </c>
      <c r="AP35" s="370" t="str">
        <f t="shared" si="8"/>
        <v>พื้นที่ 10 - 15 ไร่</v>
      </c>
      <c r="AQ35" s="440">
        <v>11.681969949916526</v>
      </c>
      <c r="AR35" s="371">
        <v>13.690095033940693</v>
      </c>
      <c r="AS35" s="372" t="s">
        <v>233</v>
      </c>
      <c r="AT35" s="373">
        <v>243315</v>
      </c>
    </row>
    <row r="36" spans="1:46" ht="21" customHeight="1">
      <c r="A36" s="95">
        <v>1</v>
      </c>
      <c r="B36" s="95" t="s">
        <v>228</v>
      </c>
      <c r="C36" s="359" t="s">
        <v>21</v>
      </c>
      <c r="D36" s="98">
        <f t="shared" si="9"/>
        <v>19</v>
      </c>
      <c r="E36" s="447">
        <v>719</v>
      </c>
      <c r="F36" s="98" t="s">
        <v>229</v>
      </c>
      <c r="G36" s="96">
        <v>719</v>
      </c>
      <c r="H36" s="96">
        <v>9020000719</v>
      </c>
      <c r="I36" s="284" t="s">
        <v>230</v>
      </c>
      <c r="J36" s="285">
        <f t="shared" si="1"/>
        <v>16.82</v>
      </c>
      <c r="K36" s="286" t="str">
        <f t="shared" si="4"/>
        <v>อ้อยตอ 1</v>
      </c>
      <c r="L36" s="98"/>
      <c r="M36" s="374"/>
      <c r="N36" s="360">
        <v>0</v>
      </c>
      <c r="O36" s="96"/>
      <c r="P36" s="361"/>
      <c r="Q36" s="362">
        <v>16.82</v>
      </c>
      <c r="R36" s="360"/>
      <c r="S36" s="288">
        <f t="shared" si="2"/>
        <v>16.82</v>
      </c>
      <c r="T36" s="363">
        <f t="shared" si="5"/>
        <v>201.84</v>
      </c>
      <c r="U36" s="288">
        <v>12</v>
      </c>
      <c r="V36" s="288">
        <f t="shared" si="6"/>
        <v>201.84</v>
      </c>
      <c r="W36" s="288">
        <v>12</v>
      </c>
      <c r="X36" s="364">
        <v>195.58079659572513</v>
      </c>
      <c r="Y36" s="365">
        <v>11.627871379056192</v>
      </c>
      <c r="Z36" s="364">
        <v>149.25884509090912</v>
      </c>
      <c r="AA36" s="365">
        <f t="shared" si="7"/>
        <v>8.8738909090909104</v>
      </c>
      <c r="AB36" s="366">
        <v>242910</v>
      </c>
      <c r="AC36" s="96" t="s">
        <v>93</v>
      </c>
      <c r="AD36" s="96" t="s">
        <v>2</v>
      </c>
      <c r="AE36" s="367" t="s">
        <v>234</v>
      </c>
      <c r="AF36" s="98" t="s">
        <v>91</v>
      </c>
      <c r="AG36" s="367">
        <v>1.65</v>
      </c>
      <c r="AH36" s="98" t="s">
        <v>247</v>
      </c>
      <c r="AI36" s="368" t="s">
        <v>90</v>
      </c>
      <c r="AJ36" s="367" t="s">
        <v>220</v>
      </c>
      <c r="AK36" s="367" t="s">
        <v>235</v>
      </c>
      <c r="AL36" s="367" t="s">
        <v>236</v>
      </c>
      <c r="AM36" s="367"/>
      <c r="AN36" s="369"/>
      <c r="AO36" s="369" t="s">
        <v>95</v>
      </c>
      <c r="AP36" s="370" t="str">
        <f t="shared" si="8"/>
        <v>พื้นที่มากกว่า 15 ไร่</v>
      </c>
      <c r="AQ36" s="440">
        <v>14.125445897740782</v>
      </c>
      <c r="AR36" s="371">
        <v>13.547645944694642</v>
      </c>
      <c r="AS36" s="372" t="s">
        <v>233</v>
      </c>
      <c r="AT36" s="373">
        <v>243314</v>
      </c>
    </row>
    <row r="37" spans="1:46" ht="21" customHeight="1">
      <c r="A37" s="95">
        <v>1</v>
      </c>
      <c r="B37" s="95" t="s">
        <v>228</v>
      </c>
      <c r="C37" s="359" t="s">
        <v>21</v>
      </c>
      <c r="D37" s="98">
        <f t="shared" si="9"/>
        <v>20</v>
      </c>
      <c r="E37" s="447">
        <v>720</v>
      </c>
      <c r="F37" s="98" t="s">
        <v>229</v>
      </c>
      <c r="G37" s="96">
        <v>720</v>
      </c>
      <c r="H37" s="96">
        <v>9020000720</v>
      </c>
      <c r="I37" s="284" t="s">
        <v>230</v>
      </c>
      <c r="J37" s="285">
        <f t="shared" si="1"/>
        <v>10.23</v>
      </c>
      <c r="K37" s="286" t="str">
        <f t="shared" si="4"/>
        <v>อ้อยตอ 1</v>
      </c>
      <c r="L37" s="98"/>
      <c r="M37" s="374"/>
      <c r="N37" s="360">
        <v>0</v>
      </c>
      <c r="O37" s="96"/>
      <c r="P37" s="361"/>
      <c r="Q37" s="362">
        <v>10.23</v>
      </c>
      <c r="R37" s="360"/>
      <c r="S37" s="288">
        <f t="shared" si="2"/>
        <v>10.23</v>
      </c>
      <c r="T37" s="363">
        <f t="shared" si="5"/>
        <v>122.76</v>
      </c>
      <c r="U37" s="288">
        <v>12</v>
      </c>
      <c r="V37" s="288">
        <f t="shared" si="6"/>
        <v>122.76</v>
      </c>
      <c r="W37" s="288">
        <v>12</v>
      </c>
      <c r="X37" s="364">
        <v>119.45855840387316</v>
      </c>
      <c r="Y37" s="365">
        <v>11.677278436351237</v>
      </c>
      <c r="Z37" s="364">
        <v>185.803584</v>
      </c>
      <c r="AA37" s="365">
        <f t="shared" si="7"/>
        <v>18.162618181818182</v>
      </c>
      <c r="AB37" s="366">
        <v>242910</v>
      </c>
      <c r="AC37" s="96" t="s">
        <v>93</v>
      </c>
      <c r="AD37" s="96" t="s">
        <v>2</v>
      </c>
      <c r="AE37" s="367" t="s">
        <v>234</v>
      </c>
      <c r="AF37" s="98" t="s">
        <v>96</v>
      </c>
      <c r="AG37" s="367">
        <v>1.65</v>
      </c>
      <c r="AH37" s="98" t="s">
        <v>247</v>
      </c>
      <c r="AI37" s="368" t="s">
        <v>90</v>
      </c>
      <c r="AJ37" s="367" t="s">
        <v>220</v>
      </c>
      <c r="AK37" s="367" t="s">
        <v>235</v>
      </c>
      <c r="AL37" s="367" t="s">
        <v>236</v>
      </c>
      <c r="AM37" s="367"/>
      <c r="AN37" s="369"/>
      <c r="AO37" s="369" t="s">
        <v>95</v>
      </c>
      <c r="AP37" s="370" t="str">
        <f t="shared" si="8"/>
        <v>พื้นที่ 10 - 15 ไร่</v>
      </c>
      <c r="AQ37" s="440">
        <v>17.056695992179865</v>
      </c>
      <c r="AR37" s="371">
        <v>14.239627485815804</v>
      </c>
      <c r="AS37" s="372" t="s">
        <v>233</v>
      </c>
      <c r="AT37" s="373">
        <v>243313</v>
      </c>
    </row>
    <row r="38" spans="1:46" ht="21" customHeight="1">
      <c r="A38" s="95">
        <v>1</v>
      </c>
      <c r="B38" s="95" t="s">
        <v>228</v>
      </c>
      <c r="C38" s="359" t="s">
        <v>21</v>
      </c>
      <c r="D38" s="98">
        <f t="shared" si="9"/>
        <v>21</v>
      </c>
      <c r="E38" s="447">
        <v>721</v>
      </c>
      <c r="F38" s="98" t="s">
        <v>229</v>
      </c>
      <c r="G38" s="98">
        <v>721</v>
      </c>
      <c r="H38" s="96">
        <v>9020000721</v>
      </c>
      <c r="I38" s="98"/>
      <c r="J38" s="285">
        <f t="shared" si="1"/>
        <v>5.36</v>
      </c>
      <c r="K38" s="286" t="str">
        <f t="shared" si="4"/>
        <v>อ้อยน้ำราด</v>
      </c>
      <c r="L38" s="98"/>
      <c r="M38" s="374"/>
      <c r="N38" s="360">
        <v>0</v>
      </c>
      <c r="O38" s="96"/>
      <c r="P38" s="360"/>
      <c r="Q38" s="362">
        <v>5.36</v>
      </c>
      <c r="R38" s="360"/>
      <c r="S38" s="288">
        <f t="shared" si="2"/>
        <v>5.36</v>
      </c>
      <c r="T38" s="363">
        <f t="shared" si="5"/>
        <v>75.040000000000006</v>
      </c>
      <c r="U38" s="288">
        <v>14</v>
      </c>
      <c r="V38" s="288">
        <f t="shared" si="6"/>
        <v>69.680000000000007</v>
      </c>
      <c r="W38" s="288">
        <v>13</v>
      </c>
      <c r="X38" s="364">
        <v>68.546934828795244</v>
      </c>
      <c r="Y38" s="365">
        <v>12.788607244178216</v>
      </c>
      <c r="Z38" s="364">
        <v>70.617101837837836</v>
      </c>
      <c r="AA38" s="365">
        <f t="shared" si="7"/>
        <v>13.174832432432432</v>
      </c>
      <c r="AB38" s="366">
        <v>242910</v>
      </c>
      <c r="AC38" s="96" t="s">
        <v>1</v>
      </c>
      <c r="AD38" s="96" t="s">
        <v>88</v>
      </c>
      <c r="AE38" s="367" t="s">
        <v>231</v>
      </c>
      <c r="AF38" s="98" t="s">
        <v>91</v>
      </c>
      <c r="AG38" s="367">
        <v>1.85</v>
      </c>
      <c r="AH38" s="96" t="s">
        <v>232</v>
      </c>
      <c r="AI38" s="368" t="s">
        <v>90</v>
      </c>
      <c r="AJ38" s="367" t="s">
        <v>220</v>
      </c>
      <c r="AK38" s="367" t="s">
        <v>235</v>
      </c>
      <c r="AL38" s="367" t="s">
        <v>236</v>
      </c>
      <c r="AM38" s="367"/>
      <c r="AN38" s="369"/>
      <c r="AO38" s="369" t="s">
        <v>93</v>
      </c>
      <c r="AP38" s="370" t="str">
        <f t="shared" si="8"/>
        <v>พื้นที่ 3 - 6 ไร่</v>
      </c>
      <c r="AQ38" s="440">
        <v>11.936567164179104</v>
      </c>
      <c r="AR38" s="371">
        <v>11.67</v>
      </c>
      <c r="AS38" s="372" t="s">
        <v>233</v>
      </c>
      <c r="AT38" s="373">
        <v>243247</v>
      </c>
    </row>
    <row r="39" spans="1:46" ht="21" customHeight="1">
      <c r="A39" s="95">
        <v>1</v>
      </c>
      <c r="B39" s="95" t="s">
        <v>228</v>
      </c>
      <c r="C39" s="359" t="s">
        <v>21</v>
      </c>
      <c r="D39" s="98">
        <f t="shared" si="9"/>
        <v>22</v>
      </c>
      <c r="E39" s="447">
        <v>725</v>
      </c>
      <c r="F39" s="98" t="s">
        <v>229</v>
      </c>
      <c r="G39" s="96">
        <v>725</v>
      </c>
      <c r="H39" s="96">
        <v>9020000725</v>
      </c>
      <c r="I39" s="284" t="s">
        <v>230</v>
      </c>
      <c r="J39" s="285">
        <f t="shared" si="1"/>
        <v>20.75</v>
      </c>
      <c r="K39" s="286" t="str">
        <f t="shared" si="4"/>
        <v>อ้อยตอ 1</v>
      </c>
      <c r="L39" s="98"/>
      <c r="M39" s="374"/>
      <c r="N39" s="360">
        <v>0</v>
      </c>
      <c r="O39" s="96"/>
      <c r="P39" s="360"/>
      <c r="Q39" s="362">
        <v>20.75</v>
      </c>
      <c r="R39" s="360">
        <v>5</v>
      </c>
      <c r="S39" s="288">
        <f t="shared" si="2"/>
        <v>20.75</v>
      </c>
      <c r="T39" s="363">
        <f t="shared" si="5"/>
        <v>207.5</v>
      </c>
      <c r="U39" s="288">
        <v>10</v>
      </c>
      <c r="V39" s="288">
        <f t="shared" si="6"/>
        <v>228.25</v>
      </c>
      <c r="W39" s="288">
        <v>11</v>
      </c>
      <c r="X39" s="364">
        <v>244.59350410892847</v>
      </c>
      <c r="Y39" s="365">
        <v>11.787638752237516</v>
      </c>
      <c r="Z39" s="364">
        <v>316.27037837837827</v>
      </c>
      <c r="AA39" s="365">
        <f t="shared" si="7"/>
        <v>15.241945945945941</v>
      </c>
      <c r="AB39" s="366">
        <v>242946</v>
      </c>
      <c r="AC39" s="96" t="s">
        <v>93</v>
      </c>
      <c r="AD39" s="96" t="s">
        <v>2</v>
      </c>
      <c r="AE39" s="367" t="s">
        <v>231</v>
      </c>
      <c r="AF39" s="98" t="s">
        <v>92</v>
      </c>
      <c r="AG39" s="367">
        <v>1.85</v>
      </c>
      <c r="AH39" s="98" t="s">
        <v>232</v>
      </c>
      <c r="AI39" s="368" t="s">
        <v>90</v>
      </c>
      <c r="AJ39" s="367" t="s">
        <v>220</v>
      </c>
      <c r="AK39" s="367" t="s">
        <v>235</v>
      </c>
      <c r="AL39" s="367" t="s">
        <v>236</v>
      </c>
      <c r="AM39" s="367"/>
      <c r="AN39" s="369"/>
      <c r="AO39" s="369" t="s">
        <v>1</v>
      </c>
      <c r="AP39" s="370" t="str">
        <f t="shared" si="8"/>
        <v>พื้นที่มากกว่า 15 ไร่</v>
      </c>
      <c r="AQ39" s="440">
        <v>11.906987951807229</v>
      </c>
      <c r="AR39" s="371">
        <v>10.63888493139596</v>
      </c>
      <c r="AS39" s="372" t="s">
        <v>233</v>
      </c>
      <c r="AT39" s="373">
        <v>243241</v>
      </c>
    </row>
    <row r="40" spans="1:46" ht="21" customHeight="1">
      <c r="A40" s="95">
        <v>1</v>
      </c>
      <c r="B40" s="95" t="s">
        <v>228</v>
      </c>
      <c r="C40" s="359" t="s">
        <v>21</v>
      </c>
      <c r="D40" s="98">
        <f t="shared" si="9"/>
        <v>23</v>
      </c>
      <c r="E40" s="447">
        <v>726</v>
      </c>
      <c r="F40" s="98" t="s">
        <v>229</v>
      </c>
      <c r="G40" s="96">
        <v>726</v>
      </c>
      <c r="H40" s="96">
        <v>9020000726</v>
      </c>
      <c r="I40" s="284" t="s">
        <v>230</v>
      </c>
      <c r="J40" s="285">
        <f t="shared" si="1"/>
        <v>13.86</v>
      </c>
      <c r="K40" s="286" t="str">
        <f t="shared" si="4"/>
        <v>อ้อยตอ 2</v>
      </c>
      <c r="L40" s="98"/>
      <c r="M40" s="374"/>
      <c r="N40" s="360">
        <v>0</v>
      </c>
      <c r="O40" s="96"/>
      <c r="P40" s="360"/>
      <c r="Q40" s="362">
        <v>13.86</v>
      </c>
      <c r="R40" s="360"/>
      <c r="S40" s="288">
        <f t="shared" si="2"/>
        <v>13.86</v>
      </c>
      <c r="T40" s="363">
        <f t="shared" si="5"/>
        <v>138.6</v>
      </c>
      <c r="U40" s="288">
        <v>10</v>
      </c>
      <c r="V40" s="288">
        <f t="shared" si="6"/>
        <v>166.32</v>
      </c>
      <c r="W40" s="288">
        <v>12</v>
      </c>
      <c r="X40" s="364">
        <v>160.95556596124206</v>
      </c>
      <c r="Y40" s="365">
        <v>11.612955697059313</v>
      </c>
      <c r="Z40" s="364">
        <v>141.54161643243245</v>
      </c>
      <c r="AA40" s="365">
        <f t="shared" si="7"/>
        <v>10.21223783783784</v>
      </c>
      <c r="AB40" s="366">
        <v>242901</v>
      </c>
      <c r="AC40" s="96" t="s">
        <v>95</v>
      </c>
      <c r="AD40" s="96" t="s">
        <v>2</v>
      </c>
      <c r="AE40" s="367" t="s">
        <v>231</v>
      </c>
      <c r="AF40" s="98" t="s">
        <v>92</v>
      </c>
      <c r="AG40" s="367">
        <v>1.85</v>
      </c>
      <c r="AH40" s="98" t="s">
        <v>232</v>
      </c>
      <c r="AI40" s="368" t="s">
        <v>90</v>
      </c>
      <c r="AJ40" s="367" t="s">
        <v>220</v>
      </c>
      <c r="AK40" s="367" t="s">
        <v>235</v>
      </c>
      <c r="AL40" s="367" t="s">
        <v>236</v>
      </c>
      <c r="AM40" s="367"/>
      <c r="AN40" s="369"/>
      <c r="AO40" s="369" t="s">
        <v>1</v>
      </c>
      <c r="AP40" s="370" t="str">
        <f t="shared" si="8"/>
        <v>พื้นที่ 10 - 15 ไร่</v>
      </c>
      <c r="AQ40" s="440">
        <v>11.323232323232324</v>
      </c>
      <c r="AR40" s="371">
        <v>10.884957308525552</v>
      </c>
      <c r="AS40" s="372" t="s">
        <v>233</v>
      </c>
      <c r="AT40" s="373">
        <v>243241</v>
      </c>
    </row>
    <row r="41" spans="1:46" ht="21" customHeight="1">
      <c r="A41" s="95">
        <v>1</v>
      </c>
      <c r="B41" s="95" t="s">
        <v>228</v>
      </c>
      <c r="C41" s="359" t="s">
        <v>21</v>
      </c>
      <c r="D41" s="98">
        <f t="shared" si="9"/>
        <v>24</v>
      </c>
      <c r="E41" s="447">
        <v>731</v>
      </c>
      <c r="F41" s="98" t="s">
        <v>229</v>
      </c>
      <c r="G41" s="96">
        <v>731</v>
      </c>
      <c r="H41" s="96">
        <v>9020000731</v>
      </c>
      <c r="I41" s="284" t="s">
        <v>230</v>
      </c>
      <c r="J41" s="285">
        <f t="shared" si="1"/>
        <v>11.12</v>
      </c>
      <c r="K41" s="286" t="str">
        <f t="shared" si="4"/>
        <v>อ้อยตอ 2</v>
      </c>
      <c r="L41" s="98"/>
      <c r="M41" s="374"/>
      <c r="N41" s="360">
        <v>0</v>
      </c>
      <c r="O41" s="96"/>
      <c r="P41" s="288"/>
      <c r="Q41" s="362">
        <v>11.12</v>
      </c>
      <c r="R41" s="360"/>
      <c r="S41" s="288">
        <f t="shared" si="2"/>
        <v>11.12</v>
      </c>
      <c r="T41" s="363">
        <f t="shared" si="5"/>
        <v>144.56</v>
      </c>
      <c r="U41" s="288">
        <v>13</v>
      </c>
      <c r="V41" s="288">
        <f t="shared" si="6"/>
        <v>133.44</v>
      </c>
      <c r="W41" s="288">
        <v>12</v>
      </c>
      <c r="X41" s="364">
        <v>130.96258694714518</v>
      </c>
      <c r="Y41" s="365">
        <v>11.777211056397949</v>
      </c>
      <c r="Z41" s="364">
        <v>169.04323459459454</v>
      </c>
      <c r="AA41" s="365">
        <f t="shared" si="7"/>
        <v>15.201729729729726</v>
      </c>
      <c r="AB41" s="366">
        <v>242902</v>
      </c>
      <c r="AC41" s="96" t="s">
        <v>95</v>
      </c>
      <c r="AD41" s="96" t="s">
        <v>2</v>
      </c>
      <c r="AE41" s="367" t="s">
        <v>231</v>
      </c>
      <c r="AF41" s="98" t="s">
        <v>91</v>
      </c>
      <c r="AG41" s="367">
        <v>1.85</v>
      </c>
      <c r="AH41" s="98" t="s">
        <v>232</v>
      </c>
      <c r="AI41" s="368" t="s">
        <v>90</v>
      </c>
      <c r="AJ41" s="367" t="s">
        <v>220</v>
      </c>
      <c r="AK41" s="367" t="s">
        <v>235</v>
      </c>
      <c r="AL41" s="367" t="s">
        <v>236</v>
      </c>
      <c r="AM41" s="367"/>
      <c r="AN41" s="369"/>
      <c r="AO41" s="369" t="s">
        <v>101</v>
      </c>
      <c r="AP41" s="370" t="str">
        <f t="shared" si="8"/>
        <v>พื้นที่ 10 - 15 ไร่</v>
      </c>
      <c r="AQ41" s="440">
        <v>11.680755395683454</v>
      </c>
      <c r="AR41" s="371">
        <v>13.133834783278157</v>
      </c>
      <c r="AS41" s="372" t="s">
        <v>233</v>
      </c>
      <c r="AT41" s="373">
        <v>243291</v>
      </c>
    </row>
    <row r="42" spans="1:46" ht="21" customHeight="1">
      <c r="A42" s="95">
        <v>1</v>
      </c>
      <c r="B42" s="95" t="s">
        <v>228</v>
      </c>
      <c r="C42" s="359" t="s">
        <v>21</v>
      </c>
      <c r="D42" s="98">
        <f t="shared" si="9"/>
        <v>25</v>
      </c>
      <c r="E42" s="447">
        <v>732</v>
      </c>
      <c r="F42" s="98" t="s">
        <v>229</v>
      </c>
      <c r="G42" s="96">
        <v>732</v>
      </c>
      <c r="H42" s="96">
        <v>9020000732</v>
      </c>
      <c r="I42" s="284" t="s">
        <v>230</v>
      </c>
      <c r="J42" s="285">
        <f t="shared" si="1"/>
        <v>24.21</v>
      </c>
      <c r="K42" s="286" t="str">
        <f t="shared" si="4"/>
        <v>อ้อยตอ 2</v>
      </c>
      <c r="L42" s="98"/>
      <c r="M42" s="374"/>
      <c r="N42" s="360">
        <v>0</v>
      </c>
      <c r="O42" s="96"/>
      <c r="P42" s="288"/>
      <c r="Q42" s="362">
        <v>24.21</v>
      </c>
      <c r="R42" s="360"/>
      <c r="S42" s="288">
        <f t="shared" si="2"/>
        <v>24.21</v>
      </c>
      <c r="T42" s="363">
        <f t="shared" si="5"/>
        <v>314.73</v>
      </c>
      <c r="U42" s="288">
        <v>13</v>
      </c>
      <c r="V42" s="288">
        <f t="shared" si="6"/>
        <v>314.73</v>
      </c>
      <c r="W42" s="288">
        <v>13</v>
      </c>
      <c r="X42" s="364">
        <v>277.59692007353578</v>
      </c>
      <c r="Y42" s="365">
        <v>11.466209007580989</v>
      </c>
      <c r="Z42" s="364">
        <v>389.51874681081085</v>
      </c>
      <c r="AA42" s="365">
        <f t="shared" si="7"/>
        <v>16.089167567567568</v>
      </c>
      <c r="AB42" s="366">
        <v>242889</v>
      </c>
      <c r="AC42" s="96" t="s">
        <v>95</v>
      </c>
      <c r="AD42" s="96" t="s">
        <v>2</v>
      </c>
      <c r="AE42" s="367" t="s">
        <v>231</v>
      </c>
      <c r="AF42" s="98" t="s">
        <v>91</v>
      </c>
      <c r="AG42" s="367">
        <v>1.85</v>
      </c>
      <c r="AH42" s="98" t="s">
        <v>232</v>
      </c>
      <c r="AI42" s="368" t="s">
        <v>90</v>
      </c>
      <c r="AJ42" s="367" t="s">
        <v>220</v>
      </c>
      <c r="AK42" s="367" t="s">
        <v>235</v>
      </c>
      <c r="AL42" s="367" t="s">
        <v>236</v>
      </c>
      <c r="AM42" s="367"/>
      <c r="AN42" s="369"/>
      <c r="AO42" s="369" t="s">
        <v>101</v>
      </c>
      <c r="AP42" s="370" t="str">
        <f t="shared" si="8"/>
        <v>พื้นที่มากกว่า 15 ไร่</v>
      </c>
      <c r="AQ42" s="440">
        <v>13.294506402313091</v>
      </c>
      <c r="AR42" s="371">
        <v>13.283999875722365</v>
      </c>
      <c r="AS42" s="372" t="s">
        <v>233</v>
      </c>
      <c r="AT42" s="373">
        <v>243290</v>
      </c>
    </row>
    <row r="43" spans="1:46" ht="21" customHeight="1">
      <c r="A43" s="95">
        <v>1</v>
      </c>
      <c r="B43" s="95" t="s">
        <v>228</v>
      </c>
      <c r="C43" s="359" t="s">
        <v>21</v>
      </c>
      <c r="D43" s="98">
        <f t="shared" si="9"/>
        <v>26</v>
      </c>
      <c r="E43" s="447">
        <v>733</v>
      </c>
      <c r="F43" s="98" t="s">
        <v>229</v>
      </c>
      <c r="G43" s="96">
        <v>733</v>
      </c>
      <c r="H43" s="96">
        <v>9020000733</v>
      </c>
      <c r="I43" s="284" t="s">
        <v>230</v>
      </c>
      <c r="J43" s="285">
        <f t="shared" si="1"/>
        <v>24.15</v>
      </c>
      <c r="K43" s="286" t="str">
        <f t="shared" si="4"/>
        <v>อ้อยตอ 2</v>
      </c>
      <c r="L43" s="98"/>
      <c r="M43" s="374"/>
      <c r="N43" s="360">
        <v>0</v>
      </c>
      <c r="O43" s="96"/>
      <c r="P43" s="288"/>
      <c r="Q43" s="362">
        <v>24.15</v>
      </c>
      <c r="R43" s="360"/>
      <c r="S43" s="288">
        <f t="shared" si="2"/>
        <v>24.15</v>
      </c>
      <c r="T43" s="363">
        <f t="shared" si="5"/>
        <v>313.95</v>
      </c>
      <c r="U43" s="288">
        <v>13</v>
      </c>
      <c r="V43" s="288">
        <f t="shared" si="6"/>
        <v>313.95</v>
      </c>
      <c r="W43" s="288">
        <v>13</v>
      </c>
      <c r="X43" s="364">
        <v>281.7132874852623</v>
      </c>
      <c r="Y43" s="365">
        <v>11.665146479721006</v>
      </c>
      <c r="Z43" s="364">
        <v>397.81237621621631</v>
      </c>
      <c r="AA43" s="365">
        <f t="shared" si="7"/>
        <v>16.472562162162166</v>
      </c>
      <c r="AB43" s="366">
        <v>242890</v>
      </c>
      <c r="AC43" s="96" t="s">
        <v>95</v>
      </c>
      <c r="AD43" s="96" t="s">
        <v>2</v>
      </c>
      <c r="AE43" s="367" t="s">
        <v>231</v>
      </c>
      <c r="AF43" s="98" t="s">
        <v>91</v>
      </c>
      <c r="AG43" s="367">
        <v>1.85</v>
      </c>
      <c r="AH43" s="98" t="s">
        <v>232</v>
      </c>
      <c r="AI43" s="368" t="s">
        <v>90</v>
      </c>
      <c r="AJ43" s="367" t="s">
        <v>220</v>
      </c>
      <c r="AK43" s="367" t="s">
        <v>235</v>
      </c>
      <c r="AL43" s="367" t="s">
        <v>236</v>
      </c>
      <c r="AM43" s="367"/>
      <c r="AN43" s="369"/>
      <c r="AO43" s="369" t="s">
        <v>101</v>
      </c>
      <c r="AP43" s="370" t="str">
        <f t="shared" si="8"/>
        <v>พื้นที่มากกว่า 15 ไร่</v>
      </c>
      <c r="AQ43" s="440">
        <v>13.248447204968944</v>
      </c>
      <c r="AR43" s="371">
        <v>12.878364744491327</v>
      </c>
      <c r="AS43" s="372" t="s">
        <v>233</v>
      </c>
      <c r="AT43" s="373">
        <v>243289</v>
      </c>
    </row>
    <row r="44" spans="1:46" ht="21" customHeight="1">
      <c r="A44" s="95">
        <v>1</v>
      </c>
      <c r="B44" s="95" t="s">
        <v>228</v>
      </c>
      <c r="C44" s="359" t="s">
        <v>21</v>
      </c>
      <c r="D44" s="98">
        <f t="shared" si="9"/>
        <v>27</v>
      </c>
      <c r="E44" s="447">
        <v>734</v>
      </c>
      <c r="F44" s="98" t="s">
        <v>229</v>
      </c>
      <c r="G44" s="96">
        <v>734</v>
      </c>
      <c r="H44" s="96">
        <v>9020000734</v>
      </c>
      <c r="I44" s="284" t="s">
        <v>230</v>
      </c>
      <c r="J44" s="285">
        <f t="shared" si="1"/>
        <v>25.32</v>
      </c>
      <c r="K44" s="286" t="str">
        <f t="shared" si="4"/>
        <v>อ้อยตอ 2</v>
      </c>
      <c r="L44" s="98"/>
      <c r="M44" s="374"/>
      <c r="N44" s="360">
        <v>0</v>
      </c>
      <c r="O44" s="96"/>
      <c r="P44" s="288"/>
      <c r="Q44" s="362">
        <v>25.32</v>
      </c>
      <c r="R44" s="360"/>
      <c r="S44" s="288">
        <f t="shared" si="2"/>
        <v>25.32</v>
      </c>
      <c r="T44" s="363">
        <f t="shared" si="5"/>
        <v>329.16</v>
      </c>
      <c r="U44" s="288">
        <v>13</v>
      </c>
      <c r="V44" s="288">
        <f t="shared" si="6"/>
        <v>329.16</v>
      </c>
      <c r="W44" s="288">
        <v>13</v>
      </c>
      <c r="X44" s="364">
        <v>291.43594121063671</v>
      </c>
      <c r="Y44" s="365">
        <v>11.510108262663378</v>
      </c>
      <c r="Z44" s="364">
        <v>391.01744432432434</v>
      </c>
      <c r="AA44" s="365">
        <f t="shared" si="7"/>
        <v>15.443027027027028</v>
      </c>
      <c r="AB44" s="366">
        <v>242891</v>
      </c>
      <c r="AC44" s="96" t="s">
        <v>95</v>
      </c>
      <c r="AD44" s="96" t="s">
        <v>2</v>
      </c>
      <c r="AE44" s="367" t="s">
        <v>231</v>
      </c>
      <c r="AF44" s="98" t="s">
        <v>91</v>
      </c>
      <c r="AG44" s="367">
        <v>1.85</v>
      </c>
      <c r="AH44" s="98" t="s">
        <v>232</v>
      </c>
      <c r="AI44" s="368" t="s">
        <v>90</v>
      </c>
      <c r="AJ44" s="367" t="s">
        <v>220</v>
      </c>
      <c r="AK44" s="367" t="s">
        <v>235</v>
      </c>
      <c r="AL44" s="367" t="s">
        <v>236</v>
      </c>
      <c r="AM44" s="367"/>
      <c r="AN44" s="369"/>
      <c r="AO44" s="369" t="s">
        <v>101</v>
      </c>
      <c r="AP44" s="370" t="str">
        <f t="shared" si="8"/>
        <v>พื้นที่มากกว่า 15 ไร่</v>
      </c>
      <c r="AQ44" s="440">
        <v>12.587677725118484</v>
      </c>
      <c r="AR44" s="371">
        <v>13.148133157630522</v>
      </c>
      <c r="AS44" s="372" t="s">
        <v>233</v>
      </c>
      <c r="AT44" s="373">
        <v>243288</v>
      </c>
    </row>
    <row r="45" spans="1:46" ht="21" customHeight="1">
      <c r="A45" s="95">
        <v>1</v>
      </c>
      <c r="B45" s="95" t="s">
        <v>228</v>
      </c>
      <c r="C45" s="359" t="s">
        <v>21</v>
      </c>
      <c r="D45" s="98">
        <f t="shared" si="9"/>
        <v>28</v>
      </c>
      <c r="E45" s="447" t="s">
        <v>258</v>
      </c>
      <c r="F45" s="98" t="s">
        <v>229</v>
      </c>
      <c r="G45" s="98">
        <v>7341</v>
      </c>
      <c r="H45" s="98"/>
      <c r="I45" s="98"/>
      <c r="J45" s="285">
        <f t="shared" si="1"/>
        <v>18.350000000000001</v>
      </c>
      <c r="K45" s="286" t="s">
        <v>259</v>
      </c>
      <c r="L45" s="98" t="s">
        <v>245</v>
      </c>
      <c r="M45" s="374">
        <v>18.350000000000001</v>
      </c>
      <c r="N45" s="360">
        <v>0</v>
      </c>
      <c r="O45" s="98"/>
      <c r="P45" s="98"/>
      <c r="Q45" s="362"/>
      <c r="R45" s="360"/>
      <c r="S45" s="288">
        <f t="shared" si="2"/>
        <v>0</v>
      </c>
      <c r="T45" s="375"/>
      <c r="U45" s="288"/>
      <c r="V45" s="288"/>
      <c r="W45" s="288"/>
      <c r="X45" s="364"/>
      <c r="Y45" s="365"/>
      <c r="Z45" s="364"/>
      <c r="AA45" s="365"/>
      <c r="AB45" s="366"/>
      <c r="AC45" s="98"/>
      <c r="AD45" s="98"/>
      <c r="AE45" s="368"/>
      <c r="AF45" s="98"/>
      <c r="AG45" s="368"/>
      <c r="AH45" s="98"/>
      <c r="AI45" s="368" t="s">
        <v>90</v>
      </c>
      <c r="AJ45" s="368"/>
      <c r="AK45" s="367"/>
      <c r="AL45" s="367"/>
      <c r="AM45" s="367"/>
      <c r="AN45" s="369"/>
      <c r="AO45" s="369">
        <v>0</v>
      </c>
      <c r="AP45" s="370"/>
      <c r="AQ45" s="441"/>
      <c r="AR45" s="370"/>
      <c r="AS45" s="376"/>
      <c r="AT45" s="377"/>
    </row>
    <row r="46" spans="1:46" ht="21" customHeight="1">
      <c r="A46" s="95">
        <v>1</v>
      </c>
      <c r="B46" s="95" t="s">
        <v>228</v>
      </c>
      <c r="C46" s="359" t="s">
        <v>21</v>
      </c>
      <c r="D46" s="98">
        <f t="shared" si="9"/>
        <v>29</v>
      </c>
      <c r="E46" s="447" t="s">
        <v>260</v>
      </c>
      <c r="F46" s="98" t="s">
        <v>229</v>
      </c>
      <c r="G46" s="98">
        <v>7342</v>
      </c>
      <c r="H46" s="98"/>
      <c r="I46" s="98"/>
      <c r="J46" s="285">
        <f t="shared" si="1"/>
        <v>6.38</v>
      </c>
      <c r="K46" s="286" t="s">
        <v>261</v>
      </c>
      <c r="L46" s="98" t="s">
        <v>241</v>
      </c>
      <c r="M46" s="374">
        <v>6.38</v>
      </c>
      <c r="N46" s="360">
        <v>0</v>
      </c>
      <c r="O46" s="98"/>
      <c r="P46" s="98"/>
      <c r="Q46" s="362"/>
      <c r="R46" s="360"/>
      <c r="S46" s="288">
        <f t="shared" si="2"/>
        <v>0</v>
      </c>
      <c r="T46" s="375"/>
      <c r="U46" s="288"/>
      <c r="V46" s="288"/>
      <c r="W46" s="288"/>
      <c r="X46" s="364"/>
      <c r="Y46" s="365"/>
      <c r="Z46" s="364"/>
      <c r="AA46" s="365"/>
      <c r="AB46" s="366"/>
      <c r="AC46" s="98"/>
      <c r="AD46" s="98"/>
      <c r="AE46" s="368"/>
      <c r="AF46" s="98"/>
      <c r="AG46" s="368"/>
      <c r="AH46" s="98"/>
      <c r="AI46" s="368" t="s">
        <v>90</v>
      </c>
      <c r="AJ46" s="368"/>
      <c r="AK46" s="367"/>
      <c r="AL46" s="367"/>
      <c r="AM46" s="367"/>
      <c r="AN46" s="369"/>
      <c r="AO46" s="369">
        <v>0</v>
      </c>
      <c r="AP46" s="370"/>
      <c r="AQ46" s="441"/>
      <c r="AR46" s="370"/>
      <c r="AS46" s="376"/>
      <c r="AT46" s="377"/>
    </row>
    <row r="47" spans="1:46" ht="21" customHeight="1">
      <c r="A47" s="95">
        <v>1</v>
      </c>
      <c r="B47" s="95" t="s">
        <v>228</v>
      </c>
      <c r="C47" s="359" t="s">
        <v>21</v>
      </c>
      <c r="D47" s="98">
        <f>D44+1</f>
        <v>28</v>
      </c>
      <c r="E47" s="447">
        <v>735</v>
      </c>
      <c r="F47" s="98" t="s">
        <v>229</v>
      </c>
      <c r="G47" s="96">
        <v>735</v>
      </c>
      <c r="H47" s="96">
        <v>9020000735</v>
      </c>
      <c r="I47" s="284" t="s">
        <v>230</v>
      </c>
      <c r="J47" s="285">
        <f t="shared" si="1"/>
        <v>27.31</v>
      </c>
      <c r="K47" s="286" t="str">
        <f>AC47</f>
        <v>อ้อยตอ 2</v>
      </c>
      <c r="L47" s="98"/>
      <c r="M47" s="374">
        <v>2.129999999999999</v>
      </c>
      <c r="N47" s="360">
        <v>0</v>
      </c>
      <c r="O47" s="96"/>
      <c r="P47" s="288"/>
      <c r="Q47" s="362">
        <v>25.18</v>
      </c>
      <c r="R47" s="360"/>
      <c r="S47" s="288">
        <f t="shared" si="2"/>
        <v>25.18</v>
      </c>
      <c r="T47" s="363">
        <f>Q47*U47</f>
        <v>327.33999999999997</v>
      </c>
      <c r="U47" s="288">
        <v>13</v>
      </c>
      <c r="V47" s="288">
        <f>Q47*W47</f>
        <v>302.15999999999997</v>
      </c>
      <c r="W47" s="288">
        <v>12</v>
      </c>
      <c r="X47" s="364">
        <v>292.4459766911271</v>
      </c>
      <c r="Y47" s="365">
        <v>11.614216707352149</v>
      </c>
      <c r="Z47" s="364">
        <v>360.50137945945949</v>
      </c>
      <c r="AA47" s="365">
        <f>Z47/Q47</f>
        <v>14.316972972972975</v>
      </c>
      <c r="AB47" s="366">
        <v>242892</v>
      </c>
      <c r="AC47" s="96" t="s">
        <v>95</v>
      </c>
      <c r="AD47" s="96" t="s">
        <v>2</v>
      </c>
      <c r="AE47" s="367" t="s">
        <v>231</v>
      </c>
      <c r="AF47" s="98" t="s">
        <v>91</v>
      </c>
      <c r="AG47" s="367">
        <v>1.85</v>
      </c>
      <c r="AH47" s="98" t="s">
        <v>232</v>
      </c>
      <c r="AI47" s="368" t="s">
        <v>90</v>
      </c>
      <c r="AJ47" s="367" t="s">
        <v>220</v>
      </c>
      <c r="AK47" s="367" t="s">
        <v>235</v>
      </c>
      <c r="AL47" s="367" t="s">
        <v>236</v>
      </c>
      <c r="AM47" s="367"/>
      <c r="AN47" s="369"/>
      <c r="AO47" s="369" t="s">
        <v>1</v>
      </c>
      <c r="AP47" s="370" t="str">
        <f>IF(Q47&gt;15,"พื้นที่มากกว่า 15 ไร่",IF(Q47&gt;10,"พื้นที่ 10 - 15 ไร่",IF(Q47&gt;6,"พื้นที่ 6 - 10 ไร่",IF(Q47&gt;3,"พื้นที่ 3 - 6 ไร่","พื้นที่น้อยกว่า 3 ไร่"))))</f>
        <v>พื้นที่มากกว่า 15 ไร่</v>
      </c>
      <c r="AQ47" s="440">
        <v>12.741064336775221</v>
      </c>
      <c r="AR47" s="371">
        <v>12.919378155975311</v>
      </c>
      <c r="AS47" s="372" t="s">
        <v>233</v>
      </c>
      <c r="AT47" s="373">
        <v>243286</v>
      </c>
    </row>
    <row r="48" spans="1:46" ht="21" customHeight="1">
      <c r="A48" s="95">
        <v>1</v>
      </c>
      <c r="B48" s="95" t="s">
        <v>228</v>
      </c>
      <c r="C48" s="359" t="s">
        <v>21</v>
      </c>
      <c r="D48" s="98">
        <f>D47+1</f>
        <v>29</v>
      </c>
      <c r="E48" s="447">
        <v>736</v>
      </c>
      <c r="F48" s="98" t="s">
        <v>229</v>
      </c>
      <c r="G48" s="98">
        <v>736</v>
      </c>
      <c r="H48" s="98"/>
      <c r="I48" s="98"/>
      <c r="J48" s="285">
        <f t="shared" si="1"/>
        <v>9.92</v>
      </c>
      <c r="K48" s="286" t="s">
        <v>262</v>
      </c>
      <c r="L48" s="98" t="s">
        <v>241</v>
      </c>
      <c r="M48" s="374">
        <v>9.92</v>
      </c>
      <c r="N48" s="360">
        <v>0</v>
      </c>
      <c r="O48" s="98"/>
      <c r="P48" s="98"/>
      <c r="Q48" s="362"/>
      <c r="R48" s="360"/>
      <c r="S48" s="288">
        <f t="shared" si="2"/>
        <v>0</v>
      </c>
      <c r="T48" s="375"/>
      <c r="U48" s="288"/>
      <c r="V48" s="288"/>
      <c r="W48" s="288"/>
      <c r="X48" s="364"/>
      <c r="Y48" s="365"/>
      <c r="Z48" s="364"/>
      <c r="AA48" s="365"/>
      <c r="AB48" s="366"/>
      <c r="AC48" s="98"/>
      <c r="AD48" s="98"/>
      <c r="AE48" s="368"/>
      <c r="AF48" s="98"/>
      <c r="AG48" s="368"/>
      <c r="AH48" s="98"/>
      <c r="AI48" s="368" t="s">
        <v>90</v>
      </c>
      <c r="AJ48" s="368"/>
      <c r="AK48" s="367"/>
      <c r="AL48" s="367"/>
      <c r="AM48" s="367"/>
      <c r="AN48" s="369"/>
      <c r="AO48" s="369">
        <v>0</v>
      </c>
      <c r="AP48" s="370"/>
      <c r="AQ48" s="441"/>
      <c r="AR48" s="370"/>
      <c r="AS48" s="376"/>
      <c r="AT48" s="377"/>
    </row>
    <row r="49" spans="1:46" ht="21" customHeight="1">
      <c r="A49" s="95">
        <v>1</v>
      </c>
      <c r="B49" s="95" t="s">
        <v>228</v>
      </c>
      <c r="C49" s="359" t="s">
        <v>21</v>
      </c>
      <c r="D49" s="98">
        <f>D48+1</f>
        <v>30</v>
      </c>
      <c r="E49" s="447">
        <v>737</v>
      </c>
      <c r="F49" s="98" t="s">
        <v>229</v>
      </c>
      <c r="G49" s="98">
        <v>737</v>
      </c>
      <c r="H49" s="98"/>
      <c r="I49" s="98"/>
      <c r="J49" s="285">
        <f t="shared" si="1"/>
        <v>26.85</v>
      </c>
      <c r="K49" s="286" t="s">
        <v>263</v>
      </c>
      <c r="L49" s="98" t="s">
        <v>245</v>
      </c>
      <c r="M49" s="374">
        <v>26.85</v>
      </c>
      <c r="N49" s="360">
        <v>0</v>
      </c>
      <c r="O49" s="98"/>
      <c r="P49" s="98"/>
      <c r="Q49" s="362"/>
      <c r="R49" s="360"/>
      <c r="S49" s="288">
        <f t="shared" si="2"/>
        <v>0</v>
      </c>
      <c r="T49" s="375"/>
      <c r="U49" s="288"/>
      <c r="V49" s="288"/>
      <c r="W49" s="288"/>
      <c r="X49" s="364"/>
      <c r="Y49" s="365"/>
      <c r="Z49" s="364"/>
      <c r="AA49" s="365"/>
      <c r="AB49" s="366"/>
      <c r="AC49" s="98"/>
      <c r="AD49" s="98"/>
      <c r="AE49" s="368"/>
      <c r="AF49" s="98"/>
      <c r="AG49" s="368"/>
      <c r="AH49" s="98"/>
      <c r="AI49" s="368" t="s">
        <v>90</v>
      </c>
      <c r="AJ49" s="368"/>
      <c r="AK49" s="367"/>
      <c r="AL49" s="367"/>
      <c r="AM49" s="367"/>
      <c r="AN49" s="369"/>
      <c r="AO49" s="369">
        <v>0</v>
      </c>
      <c r="AP49" s="370"/>
      <c r="AQ49" s="441"/>
      <c r="AR49" s="370"/>
      <c r="AS49" s="376"/>
      <c r="AT49" s="377"/>
    </row>
    <row r="50" spans="1:46" ht="21" customHeight="1">
      <c r="A50" s="95">
        <v>1</v>
      </c>
      <c r="B50" s="95" t="s">
        <v>228</v>
      </c>
      <c r="C50" s="359" t="s">
        <v>21</v>
      </c>
      <c r="D50" s="98">
        <f>D49+1</f>
        <v>31</v>
      </c>
      <c r="E50" s="447" t="s">
        <v>264</v>
      </c>
      <c r="F50" s="98" t="s">
        <v>229</v>
      </c>
      <c r="G50" s="98">
        <v>7371</v>
      </c>
      <c r="H50" s="98"/>
      <c r="I50" s="98"/>
      <c r="J50" s="285">
        <f t="shared" si="1"/>
        <v>12.42</v>
      </c>
      <c r="K50" s="286" t="s">
        <v>262</v>
      </c>
      <c r="L50" s="98" t="s">
        <v>241</v>
      </c>
      <c r="M50" s="374">
        <v>12.42</v>
      </c>
      <c r="N50" s="360">
        <v>0</v>
      </c>
      <c r="O50" s="98"/>
      <c r="P50" s="98"/>
      <c r="Q50" s="362"/>
      <c r="R50" s="360"/>
      <c r="S50" s="288">
        <f t="shared" si="2"/>
        <v>0</v>
      </c>
      <c r="T50" s="375"/>
      <c r="U50" s="288"/>
      <c r="V50" s="288"/>
      <c r="W50" s="288"/>
      <c r="X50" s="364"/>
      <c r="Y50" s="365"/>
      <c r="Z50" s="364"/>
      <c r="AA50" s="365"/>
      <c r="AB50" s="366"/>
      <c r="AC50" s="98"/>
      <c r="AD50" s="98"/>
      <c r="AE50" s="368"/>
      <c r="AF50" s="98"/>
      <c r="AG50" s="368"/>
      <c r="AH50" s="98"/>
      <c r="AI50" s="368" t="s">
        <v>90</v>
      </c>
      <c r="AJ50" s="368"/>
      <c r="AK50" s="367"/>
      <c r="AL50" s="367"/>
      <c r="AM50" s="367"/>
      <c r="AN50" s="369"/>
      <c r="AO50" s="369">
        <v>0</v>
      </c>
      <c r="AP50" s="370"/>
      <c r="AQ50" s="441"/>
      <c r="AR50" s="370"/>
      <c r="AS50" s="376"/>
      <c r="AT50" s="377"/>
    </row>
    <row r="51" spans="1:46" ht="21" customHeight="1">
      <c r="A51" s="95">
        <v>1</v>
      </c>
      <c r="B51" s="95" t="s">
        <v>228</v>
      </c>
      <c r="C51" s="359" t="s">
        <v>21</v>
      </c>
      <c r="D51" s="98">
        <f>D47+1</f>
        <v>29</v>
      </c>
      <c r="E51" s="447">
        <v>740</v>
      </c>
      <c r="F51" s="98" t="s">
        <v>229</v>
      </c>
      <c r="G51" s="96">
        <v>740</v>
      </c>
      <c r="H51" s="96">
        <v>9020000740</v>
      </c>
      <c r="I51" s="284" t="s">
        <v>230</v>
      </c>
      <c r="J51" s="285">
        <f t="shared" si="1"/>
        <v>9.44</v>
      </c>
      <c r="K51" s="286" t="str">
        <f t="shared" ref="K51:K57" si="10">AC51</f>
        <v>อ้อยน้ำราด</v>
      </c>
      <c r="L51" s="98"/>
      <c r="M51" s="374"/>
      <c r="N51" s="360">
        <v>0</v>
      </c>
      <c r="O51" s="96"/>
      <c r="P51" s="360"/>
      <c r="Q51" s="362">
        <v>9.44</v>
      </c>
      <c r="R51" s="360"/>
      <c r="S51" s="288">
        <f t="shared" si="2"/>
        <v>9.44</v>
      </c>
      <c r="T51" s="363">
        <f>Q51*U51</f>
        <v>113.28</v>
      </c>
      <c r="U51" s="288">
        <v>12</v>
      </c>
      <c r="V51" s="288">
        <f>Q51*W51</f>
        <v>56.64</v>
      </c>
      <c r="W51" s="288">
        <v>6</v>
      </c>
      <c r="X51" s="364">
        <v>118.78601344993403</v>
      </c>
      <c r="Y51" s="365">
        <v>12.583264136645555</v>
      </c>
      <c r="Z51" s="364">
        <v>49.252102918918915</v>
      </c>
      <c r="AA51" s="365">
        <f>Z51/Q51</f>
        <v>5.2173837837837835</v>
      </c>
      <c r="AB51" s="366">
        <v>243005</v>
      </c>
      <c r="AC51" s="96" t="s">
        <v>1</v>
      </c>
      <c r="AD51" s="96" t="s">
        <v>88</v>
      </c>
      <c r="AE51" s="367" t="s">
        <v>231</v>
      </c>
      <c r="AF51" s="98" t="s">
        <v>91</v>
      </c>
      <c r="AG51" s="367">
        <v>1.85</v>
      </c>
      <c r="AH51" s="98" t="s">
        <v>232</v>
      </c>
      <c r="AI51" s="368" t="s">
        <v>90</v>
      </c>
      <c r="AJ51" s="367" t="s">
        <v>220</v>
      </c>
      <c r="AK51" s="367" t="s">
        <v>235</v>
      </c>
      <c r="AL51" s="367" t="s">
        <v>236</v>
      </c>
      <c r="AM51" s="367"/>
      <c r="AN51" s="369"/>
      <c r="AO51" s="369" t="s">
        <v>93</v>
      </c>
      <c r="AP51" s="370" t="str">
        <f>IF(Q51&gt;15,"พื้นที่มากกว่า 15 ไร่",IF(Q51&gt;10,"พื้นที่ 10 - 15 ไร่",IF(Q51&gt;6,"พื้นที่ 6 - 10 ไร่",IF(Q51&gt;3,"พื้นที่ 3 - 6 ไร่","พื้นที่น้อยกว่า 3 ไร่"))))</f>
        <v>พื้นที่ 6 - 10 ไร่</v>
      </c>
      <c r="AQ51" s="440">
        <v>11.1885593220339</v>
      </c>
      <c r="AR51" s="371">
        <v>13.151565044499147</v>
      </c>
      <c r="AS51" s="372" t="s">
        <v>233</v>
      </c>
      <c r="AT51" s="373">
        <v>243314</v>
      </c>
    </row>
    <row r="52" spans="1:46" ht="21" customHeight="1">
      <c r="A52" s="95">
        <v>1</v>
      </c>
      <c r="B52" s="95" t="s">
        <v>228</v>
      </c>
      <c r="C52" s="359" t="s">
        <v>21</v>
      </c>
      <c r="D52" s="98">
        <f>D51+1</f>
        <v>30</v>
      </c>
      <c r="E52" s="447">
        <v>742</v>
      </c>
      <c r="F52" s="98" t="s">
        <v>229</v>
      </c>
      <c r="G52" s="96">
        <v>742</v>
      </c>
      <c r="H52" s="96">
        <v>9020000742</v>
      </c>
      <c r="I52" s="284" t="s">
        <v>230</v>
      </c>
      <c r="J52" s="285">
        <f t="shared" si="1"/>
        <v>31.83</v>
      </c>
      <c r="K52" s="286" t="str">
        <f t="shared" si="10"/>
        <v>อ้อยตุลาคม</v>
      </c>
      <c r="L52" s="96" t="s">
        <v>242</v>
      </c>
      <c r="M52" s="360">
        <v>3.1699999999999982</v>
      </c>
      <c r="N52" s="360">
        <v>0</v>
      </c>
      <c r="O52" s="96"/>
      <c r="P52" s="288"/>
      <c r="Q52" s="362">
        <v>28.66</v>
      </c>
      <c r="R52" s="360"/>
      <c r="S52" s="288">
        <f t="shared" si="2"/>
        <v>28.66</v>
      </c>
      <c r="T52" s="363">
        <f>Q52*U52</f>
        <v>515.88</v>
      </c>
      <c r="U52" s="288">
        <v>18</v>
      </c>
      <c r="V52" s="288">
        <f>Q52*W52</f>
        <v>458.56</v>
      </c>
      <c r="W52" s="288">
        <v>16</v>
      </c>
      <c r="X52" s="364">
        <v>425.08312991849152</v>
      </c>
      <c r="Y52" s="365">
        <v>14.831930562403752</v>
      </c>
      <c r="Z52" s="364">
        <v>709.99960216216209</v>
      </c>
      <c r="AA52" s="365">
        <f>Z52/Q52</f>
        <v>24.773189189189186</v>
      </c>
      <c r="AB52" s="366">
        <v>242862</v>
      </c>
      <c r="AC52" s="96" t="s">
        <v>98</v>
      </c>
      <c r="AD52" s="96" t="s">
        <v>88</v>
      </c>
      <c r="AE52" s="367" t="s">
        <v>234</v>
      </c>
      <c r="AF52" s="98" t="s">
        <v>99</v>
      </c>
      <c r="AG52" s="367">
        <v>1.85</v>
      </c>
      <c r="AH52" s="98" t="s">
        <v>232</v>
      </c>
      <c r="AI52" s="368" t="s">
        <v>90</v>
      </c>
      <c r="AJ52" s="367" t="s">
        <v>220</v>
      </c>
      <c r="AK52" s="367" t="s">
        <v>235</v>
      </c>
      <c r="AL52" s="367" t="s">
        <v>236</v>
      </c>
      <c r="AM52" s="367"/>
      <c r="AN52" s="369"/>
      <c r="AO52" s="369" t="s">
        <v>93</v>
      </c>
      <c r="AP52" s="370" t="str">
        <f>IF(Q52&gt;15,"พื้นที่มากกว่า 15 ไร่",IF(Q52&gt;10,"พื้นที่ 10 - 15 ไร่",IF(Q52&gt;6,"พื้นที่ 6 - 10 ไร่",IF(Q52&gt;3,"พื้นที่ 3 - 6 ไร่","พื้นที่น้อยกว่า 3 ไร่"))))</f>
        <v>พื้นที่มากกว่า 15 ไร่</v>
      </c>
      <c r="AQ52" s="440">
        <v>18.799720865317514</v>
      </c>
      <c r="AR52" s="371">
        <v>11.59513697104677</v>
      </c>
      <c r="AS52" s="372" t="s">
        <v>233</v>
      </c>
      <c r="AT52" s="373">
        <v>243247</v>
      </c>
    </row>
    <row r="53" spans="1:46" ht="21" customHeight="1">
      <c r="A53" s="95">
        <v>1</v>
      </c>
      <c r="B53" s="95" t="s">
        <v>228</v>
      </c>
      <c r="C53" s="359" t="s">
        <v>21</v>
      </c>
      <c r="D53" s="98">
        <f>D52+1</f>
        <v>31</v>
      </c>
      <c r="E53" s="447">
        <v>743</v>
      </c>
      <c r="F53" s="98" t="s">
        <v>229</v>
      </c>
      <c r="G53" s="96">
        <v>743</v>
      </c>
      <c r="H53" s="96"/>
      <c r="I53" s="284" t="s">
        <v>230</v>
      </c>
      <c r="J53" s="285">
        <f t="shared" si="1"/>
        <v>96.86</v>
      </c>
      <c r="K53" s="286">
        <f t="shared" si="10"/>
        <v>0</v>
      </c>
      <c r="L53" s="96"/>
      <c r="M53" s="360">
        <v>0</v>
      </c>
      <c r="N53" s="360">
        <v>6.3799999999999955</v>
      </c>
      <c r="O53" s="360"/>
      <c r="P53" s="360">
        <v>90.48</v>
      </c>
      <c r="Q53" s="362"/>
      <c r="R53" s="360"/>
      <c r="S53" s="288">
        <f t="shared" si="2"/>
        <v>90.48</v>
      </c>
      <c r="T53" s="363"/>
      <c r="U53" s="288"/>
      <c r="V53" s="288"/>
      <c r="W53" s="288"/>
      <c r="X53" s="364"/>
      <c r="Y53" s="365"/>
      <c r="Z53" s="364"/>
      <c r="AA53" s="365"/>
      <c r="AB53" s="366"/>
      <c r="AC53" s="96"/>
      <c r="AD53" s="96"/>
      <c r="AE53" s="367" t="s">
        <v>234</v>
      </c>
      <c r="AF53" s="98"/>
      <c r="AG53" s="367"/>
      <c r="AH53" s="98"/>
      <c r="AI53" s="368" t="s">
        <v>90</v>
      </c>
      <c r="AJ53" s="367" t="str">
        <f>VLOOKUP(E53,'[1]รายแปลง6465 (พื้นที่ 10,005 (2'!$G:$BH,54,0)</f>
        <v>รถตัด</v>
      </c>
      <c r="AK53" s="367"/>
      <c r="AL53" s="367"/>
      <c r="AM53" s="367"/>
      <c r="AN53" s="369"/>
      <c r="AO53" s="369" t="s">
        <v>98</v>
      </c>
      <c r="AP53" s="370"/>
      <c r="AQ53" s="441"/>
      <c r="AR53" s="370"/>
      <c r="AS53" s="376"/>
      <c r="AT53" s="377"/>
    </row>
    <row r="54" spans="1:46" ht="21" customHeight="1">
      <c r="A54" s="95">
        <v>1</v>
      </c>
      <c r="B54" s="95" t="s">
        <v>228</v>
      </c>
      <c r="C54" s="359" t="s">
        <v>21</v>
      </c>
      <c r="D54" s="98">
        <f>D52+1</f>
        <v>31</v>
      </c>
      <c r="E54" s="447">
        <v>744</v>
      </c>
      <c r="F54" s="98" t="s">
        <v>229</v>
      </c>
      <c r="G54" s="96">
        <v>744</v>
      </c>
      <c r="H54" s="96">
        <v>9020000744</v>
      </c>
      <c r="I54" s="284" t="s">
        <v>230</v>
      </c>
      <c r="J54" s="285">
        <f t="shared" si="1"/>
        <v>146.13999999999999</v>
      </c>
      <c r="K54" s="286" t="str">
        <f t="shared" si="10"/>
        <v>อ้อยตอ 1</v>
      </c>
      <c r="L54" s="96" t="s">
        <v>242</v>
      </c>
      <c r="M54" s="360">
        <v>4.2399999999999807</v>
      </c>
      <c r="N54" s="360">
        <v>0</v>
      </c>
      <c r="O54" s="96"/>
      <c r="P54" s="360"/>
      <c r="Q54" s="362">
        <v>141.9</v>
      </c>
      <c r="R54" s="360">
        <v>5</v>
      </c>
      <c r="S54" s="288">
        <f t="shared" si="2"/>
        <v>141.9</v>
      </c>
      <c r="T54" s="363">
        <f>Q54*U54</f>
        <v>1702.8000000000002</v>
      </c>
      <c r="U54" s="288">
        <v>12</v>
      </c>
      <c r="V54" s="288">
        <f>Q54*W54</f>
        <v>1419</v>
      </c>
      <c r="W54" s="288">
        <v>10</v>
      </c>
      <c r="X54" s="364">
        <v>1651.2602089005397</v>
      </c>
      <c r="Y54" s="365">
        <v>11.659691394647918</v>
      </c>
      <c r="Z54" s="364">
        <v>2013.3170854054056</v>
      </c>
      <c r="AA54" s="365">
        <f>Z54/Q54</f>
        <v>14.188281081081081</v>
      </c>
      <c r="AB54" s="366">
        <v>242912</v>
      </c>
      <c r="AC54" s="96" t="s">
        <v>93</v>
      </c>
      <c r="AD54" s="96" t="s">
        <v>2</v>
      </c>
      <c r="AE54" s="367" t="s">
        <v>231</v>
      </c>
      <c r="AF54" s="98" t="s">
        <v>91</v>
      </c>
      <c r="AG54" s="367">
        <v>1.85</v>
      </c>
      <c r="AH54" s="98" t="s">
        <v>247</v>
      </c>
      <c r="AI54" s="368" t="s">
        <v>90</v>
      </c>
      <c r="AJ54" s="367" t="s">
        <v>220</v>
      </c>
      <c r="AK54" s="367" t="s">
        <v>235</v>
      </c>
      <c r="AL54" s="367" t="s">
        <v>236</v>
      </c>
      <c r="AM54" s="367"/>
      <c r="AN54" s="369"/>
      <c r="AO54" s="369" t="s">
        <v>95</v>
      </c>
      <c r="AP54" s="370" t="str">
        <f>IF(Q54&gt;15,"พื้นที่มากกว่า 15 ไร่",IF(Q54&gt;10,"พื้นที่ 10 - 15 ไร่",IF(Q54&gt;6,"พื้นที่ 6 - 10 ไร่",IF(Q54&gt;3,"พื้นที่ 3 - 6 ไร่","พื้นที่น้อยกว่า 3 ไร่"))))</f>
        <v>พื้นที่มากกว่า 15 ไร่</v>
      </c>
      <c r="AQ54" s="440">
        <v>12.154122621564483</v>
      </c>
      <c r="AR54" s="371">
        <v>13.613589788191362</v>
      </c>
      <c r="AS54" s="372" t="s">
        <v>233</v>
      </c>
      <c r="AT54" s="373">
        <v>243314</v>
      </c>
    </row>
    <row r="55" spans="1:46" ht="21" customHeight="1">
      <c r="A55" s="95">
        <v>1</v>
      </c>
      <c r="B55" s="95" t="s">
        <v>228</v>
      </c>
      <c r="C55" s="359" t="s">
        <v>21</v>
      </c>
      <c r="D55" s="98">
        <f>D54+1</f>
        <v>32</v>
      </c>
      <c r="E55" s="447">
        <v>745</v>
      </c>
      <c r="F55" s="98" t="s">
        <v>229</v>
      </c>
      <c r="G55" s="96">
        <v>745</v>
      </c>
      <c r="H55" s="96">
        <v>9020000745</v>
      </c>
      <c r="I55" s="284" t="s">
        <v>230</v>
      </c>
      <c r="J55" s="285">
        <f t="shared" si="1"/>
        <v>19.8</v>
      </c>
      <c r="K55" s="286" t="str">
        <f t="shared" si="10"/>
        <v>อ้อยตอ 1</v>
      </c>
      <c r="L55" s="96" t="s">
        <v>242</v>
      </c>
      <c r="M55" s="360"/>
      <c r="N55" s="360">
        <v>0</v>
      </c>
      <c r="O55" s="96"/>
      <c r="P55" s="288"/>
      <c r="Q55" s="362">
        <v>19.8</v>
      </c>
      <c r="R55" s="360"/>
      <c r="S55" s="288">
        <f t="shared" si="2"/>
        <v>19.8</v>
      </c>
      <c r="T55" s="363">
        <f>Q55*U55</f>
        <v>237.60000000000002</v>
      </c>
      <c r="U55" s="288">
        <v>12</v>
      </c>
      <c r="V55" s="288">
        <f>Q55*W55</f>
        <v>198</v>
      </c>
      <c r="W55" s="288">
        <v>10</v>
      </c>
      <c r="X55" s="364">
        <v>230.62225394338745</v>
      </c>
      <c r="Y55" s="365">
        <v>11.647588582999365</v>
      </c>
      <c r="Z55" s="364">
        <v>285.06862702702699</v>
      </c>
      <c r="AA55" s="365">
        <f>Z55/Q55</f>
        <v>14.397405405405403</v>
      </c>
      <c r="AB55" s="366">
        <v>242912</v>
      </c>
      <c r="AC55" s="96" t="s">
        <v>93</v>
      </c>
      <c r="AD55" s="96" t="s">
        <v>2</v>
      </c>
      <c r="AE55" s="367" t="s">
        <v>265</v>
      </c>
      <c r="AF55" s="98" t="s">
        <v>91</v>
      </c>
      <c r="AG55" s="367">
        <v>1.85</v>
      </c>
      <c r="AH55" s="98" t="s">
        <v>247</v>
      </c>
      <c r="AI55" s="368" t="s">
        <v>90</v>
      </c>
      <c r="AJ55" s="367" t="s">
        <v>220</v>
      </c>
      <c r="AK55" s="367" t="s">
        <v>235</v>
      </c>
      <c r="AL55" s="367" t="s">
        <v>236</v>
      </c>
      <c r="AM55" s="367"/>
      <c r="AN55" s="369"/>
      <c r="AO55" s="369" t="s">
        <v>1</v>
      </c>
      <c r="AP55" s="370" t="str">
        <f>IF(Q55&gt;15,"พื้นที่มากกว่า 15 ไร่",IF(Q55&gt;10,"พื้นที่ 10 - 15 ไร่",IF(Q55&gt;6,"พื้นที่ 6 - 10 ไร่",IF(Q55&gt;3,"พื้นที่ 3 - 6 ไร่","พื้นที่น้อยกว่า 3 ไร่"))))</f>
        <v>พื้นที่มากกว่า 15 ไร่</v>
      </c>
      <c r="AQ55" s="440">
        <v>10.71868686868687</v>
      </c>
      <c r="AR55" s="371">
        <v>13.261415445507232</v>
      </c>
      <c r="AS55" s="372" t="s">
        <v>233</v>
      </c>
      <c r="AT55" s="373">
        <v>243281</v>
      </c>
    </row>
    <row r="56" spans="1:46" ht="21" customHeight="1">
      <c r="A56" s="95">
        <v>1</v>
      </c>
      <c r="B56" s="95" t="s">
        <v>228</v>
      </c>
      <c r="C56" s="359" t="s">
        <v>21</v>
      </c>
      <c r="D56" s="98">
        <f>D55+1</f>
        <v>33</v>
      </c>
      <c r="E56" s="447">
        <v>746</v>
      </c>
      <c r="F56" s="98" t="s">
        <v>229</v>
      </c>
      <c r="G56" s="96">
        <v>746</v>
      </c>
      <c r="H56" s="96">
        <v>9020000746</v>
      </c>
      <c r="I56" s="284" t="s">
        <v>230</v>
      </c>
      <c r="J56" s="285">
        <f t="shared" si="1"/>
        <v>19.09</v>
      </c>
      <c r="K56" s="286" t="str">
        <f t="shared" si="10"/>
        <v>อ้อยน้ำราด</v>
      </c>
      <c r="L56" s="96" t="s">
        <v>242</v>
      </c>
      <c r="M56" s="360">
        <v>1.9100000000000001</v>
      </c>
      <c r="N56" s="360">
        <v>0</v>
      </c>
      <c r="O56" s="96"/>
      <c r="P56" s="288"/>
      <c r="Q56" s="362">
        <v>17.18</v>
      </c>
      <c r="R56" s="360"/>
      <c r="S56" s="288">
        <f t="shared" si="2"/>
        <v>17.18</v>
      </c>
      <c r="T56" s="363">
        <f>Q56*U56</f>
        <v>223.34</v>
      </c>
      <c r="U56" s="288">
        <v>13</v>
      </c>
      <c r="V56" s="288">
        <f>Q56*W56</f>
        <v>188.98</v>
      </c>
      <c r="W56" s="288">
        <v>11</v>
      </c>
      <c r="X56" s="364">
        <v>214.99850473308993</v>
      </c>
      <c r="Y56" s="365">
        <v>12.514464769097202</v>
      </c>
      <c r="Z56" s="364">
        <v>322.79529859459456</v>
      </c>
      <c r="AA56" s="365">
        <f>Z56/Q56</f>
        <v>18.789016216216215</v>
      </c>
      <c r="AB56" s="366">
        <v>242943</v>
      </c>
      <c r="AC56" s="96" t="s">
        <v>1</v>
      </c>
      <c r="AD56" s="96" t="s">
        <v>88</v>
      </c>
      <c r="AE56" s="367" t="s">
        <v>231</v>
      </c>
      <c r="AF56" s="98" t="s">
        <v>100</v>
      </c>
      <c r="AG56" s="367">
        <v>1.85</v>
      </c>
      <c r="AH56" s="96" t="s">
        <v>232</v>
      </c>
      <c r="AI56" s="368" t="s">
        <v>90</v>
      </c>
      <c r="AJ56" s="367" t="s">
        <v>179</v>
      </c>
      <c r="AK56" s="367">
        <v>0</v>
      </c>
      <c r="AL56" s="367" t="s">
        <v>179</v>
      </c>
      <c r="AM56" s="367"/>
      <c r="AN56" s="369"/>
      <c r="AO56" s="369" t="s">
        <v>93</v>
      </c>
      <c r="AP56" s="370" t="str">
        <f>IF(Q56&gt;15,"พื้นที่มากกว่า 15 ไร่",IF(Q56&gt;10,"พื้นที่ 10 - 15 ไร่",IF(Q56&gt;6,"พื้นที่ 6 - 10 ไร่",IF(Q56&gt;3,"พื้นที่ 3 - 6 ไร่","พื้นที่น้อยกว่า 3 ไร่"))))</f>
        <v>พื้นที่มากกว่า 15 ไร่</v>
      </c>
      <c r="AQ56" s="440">
        <v>12.938300349243308</v>
      </c>
      <c r="AR56" s="371">
        <v>12.964166816627676</v>
      </c>
      <c r="AS56" s="372" t="s">
        <v>233</v>
      </c>
      <c r="AT56" s="373">
        <v>243291</v>
      </c>
    </row>
    <row r="57" spans="1:46" ht="18.75" customHeight="1">
      <c r="A57" s="95">
        <v>1</v>
      </c>
      <c r="B57" s="95" t="s">
        <v>228</v>
      </c>
      <c r="C57" s="380" t="s">
        <v>22</v>
      </c>
      <c r="D57" s="98">
        <v>1</v>
      </c>
      <c r="E57" s="447">
        <v>901</v>
      </c>
      <c r="F57" s="98" t="s">
        <v>266</v>
      </c>
      <c r="G57" s="98">
        <v>901</v>
      </c>
      <c r="H57" s="96">
        <v>9060000901</v>
      </c>
      <c r="I57" s="98"/>
      <c r="J57" s="285">
        <f t="shared" si="1"/>
        <v>7.3</v>
      </c>
      <c r="K57" s="286" t="str">
        <f t="shared" si="10"/>
        <v>อ้อยตอ 3</v>
      </c>
      <c r="L57" s="96"/>
      <c r="M57" s="360"/>
      <c r="N57" s="360">
        <v>0</v>
      </c>
      <c r="O57" s="96"/>
      <c r="P57" s="288"/>
      <c r="Q57" s="362">
        <v>7.3</v>
      </c>
      <c r="R57" s="360"/>
      <c r="S57" s="288">
        <f t="shared" si="2"/>
        <v>7.3</v>
      </c>
      <c r="T57" s="363">
        <f>Q57*U57</f>
        <v>87.6</v>
      </c>
      <c r="U57" s="288">
        <v>12</v>
      </c>
      <c r="V57" s="288">
        <f>Q57*W57</f>
        <v>51.1</v>
      </c>
      <c r="W57" s="288">
        <v>7</v>
      </c>
      <c r="X57" s="364">
        <v>74.406677871555289</v>
      </c>
      <c r="Y57" s="365">
        <v>10.192695598843191</v>
      </c>
      <c r="Z57" s="364">
        <v>59.185401081081068</v>
      </c>
      <c r="AA57" s="365">
        <f>Z57/Q57</f>
        <v>8.1075891891891878</v>
      </c>
      <c r="AB57" s="366">
        <v>242890</v>
      </c>
      <c r="AC57" s="96" t="s">
        <v>101</v>
      </c>
      <c r="AD57" s="96" t="s">
        <v>2</v>
      </c>
      <c r="AE57" s="367" t="s">
        <v>265</v>
      </c>
      <c r="AF57" s="98" t="s">
        <v>91</v>
      </c>
      <c r="AG57" s="367">
        <v>1.85</v>
      </c>
      <c r="AH57" s="98" t="s">
        <v>232</v>
      </c>
      <c r="AI57" s="368" t="s">
        <v>90</v>
      </c>
      <c r="AJ57" s="367" t="s">
        <v>220</v>
      </c>
      <c r="AK57" s="367" t="s">
        <v>235</v>
      </c>
      <c r="AL57" s="367" t="s">
        <v>236</v>
      </c>
      <c r="AM57" s="367"/>
      <c r="AN57" s="369"/>
      <c r="AO57" s="369" t="s">
        <v>1</v>
      </c>
      <c r="AP57" s="370" t="str">
        <f>IF(Q57&gt;15,"พื้นที่มากกว่า 15 ไร่",IF(Q57&gt;10,"พื้นที่ 10 - 15 ไร่",IF(Q57&gt;6,"พื้นที่ 6 - 10 ไร่",IF(Q57&gt;3,"พื้นที่ 3 - 6 ไร่","พื้นที่น้อยกว่า 3 ไร่"))))</f>
        <v>พื้นที่ 6 - 10 ไร่</v>
      </c>
      <c r="AQ57" s="440">
        <v>4.3698630136986303</v>
      </c>
      <c r="AR57" s="371">
        <v>11.35</v>
      </c>
      <c r="AS57" s="372" t="s">
        <v>233</v>
      </c>
      <c r="AT57" s="373">
        <v>243275</v>
      </c>
    </row>
    <row r="58" spans="1:46" ht="18.75" customHeight="1">
      <c r="A58" s="95">
        <v>1</v>
      </c>
      <c r="B58" s="95" t="s">
        <v>228</v>
      </c>
      <c r="C58" s="380" t="s">
        <v>22</v>
      </c>
      <c r="D58" s="98">
        <f>D57+1</f>
        <v>2</v>
      </c>
      <c r="E58" s="447">
        <v>902</v>
      </c>
      <c r="F58" s="98" t="s">
        <v>266</v>
      </c>
      <c r="G58" s="98">
        <v>902</v>
      </c>
      <c r="H58" s="98"/>
      <c r="I58" s="98"/>
      <c r="J58" s="285">
        <f t="shared" si="1"/>
        <v>9.23</v>
      </c>
      <c r="K58" s="286" t="s">
        <v>267</v>
      </c>
      <c r="L58" s="98" t="s">
        <v>241</v>
      </c>
      <c r="M58" s="374">
        <v>9.23</v>
      </c>
      <c r="N58" s="360">
        <v>0</v>
      </c>
      <c r="O58" s="98"/>
      <c r="P58" s="98"/>
      <c r="Q58" s="362"/>
      <c r="R58" s="360"/>
      <c r="S58" s="288">
        <f t="shared" si="2"/>
        <v>0</v>
      </c>
      <c r="T58" s="375"/>
      <c r="U58" s="288"/>
      <c r="V58" s="288"/>
      <c r="W58" s="288"/>
      <c r="X58" s="364"/>
      <c r="Y58" s="365"/>
      <c r="Z58" s="364"/>
      <c r="AA58" s="365"/>
      <c r="AB58" s="366"/>
      <c r="AC58" s="98"/>
      <c r="AD58" s="98"/>
      <c r="AE58" s="368"/>
      <c r="AF58" s="98"/>
      <c r="AG58" s="368"/>
      <c r="AH58" s="98"/>
      <c r="AI58" s="368" t="s">
        <v>90</v>
      </c>
      <c r="AJ58" s="368"/>
      <c r="AK58" s="367"/>
      <c r="AL58" s="367"/>
      <c r="AM58" s="367"/>
      <c r="AN58" s="369"/>
      <c r="AO58" s="369">
        <v>0</v>
      </c>
      <c r="AP58" s="370"/>
      <c r="AQ58" s="441"/>
      <c r="AR58" s="370"/>
      <c r="AS58" s="376"/>
      <c r="AT58" s="377"/>
    </row>
    <row r="59" spans="1:46" ht="18.75" customHeight="1">
      <c r="A59" s="95">
        <v>1</v>
      </c>
      <c r="B59" s="95" t="s">
        <v>228</v>
      </c>
      <c r="C59" s="380" t="s">
        <v>22</v>
      </c>
      <c r="D59" s="98">
        <f>D58+1</f>
        <v>3</v>
      </c>
      <c r="E59" s="447">
        <v>903</v>
      </c>
      <c r="F59" s="98" t="s">
        <v>266</v>
      </c>
      <c r="G59" s="98">
        <v>903</v>
      </c>
      <c r="H59" s="98"/>
      <c r="I59" s="299" t="s">
        <v>230</v>
      </c>
      <c r="J59" s="285">
        <f t="shared" si="1"/>
        <v>10.69</v>
      </c>
      <c r="K59" s="286" t="s">
        <v>267</v>
      </c>
      <c r="L59" s="98" t="s">
        <v>241</v>
      </c>
      <c r="M59" s="374">
        <v>10.69</v>
      </c>
      <c r="N59" s="360">
        <v>0</v>
      </c>
      <c r="O59" s="98"/>
      <c r="P59" s="98"/>
      <c r="Q59" s="362"/>
      <c r="R59" s="360"/>
      <c r="S59" s="288">
        <f t="shared" si="2"/>
        <v>0</v>
      </c>
      <c r="T59" s="375"/>
      <c r="U59" s="288"/>
      <c r="V59" s="288"/>
      <c r="W59" s="288"/>
      <c r="X59" s="364"/>
      <c r="Y59" s="365"/>
      <c r="Z59" s="364"/>
      <c r="AA59" s="365"/>
      <c r="AB59" s="366"/>
      <c r="AC59" s="98"/>
      <c r="AD59" s="98"/>
      <c r="AE59" s="368"/>
      <c r="AF59" s="98"/>
      <c r="AG59" s="368"/>
      <c r="AH59" s="98"/>
      <c r="AI59" s="368" t="s">
        <v>90</v>
      </c>
      <c r="AJ59" s="368"/>
      <c r="AK59" s="367"/>
      <c r="AL59" s="367"/>
      <c r="AM59" s="367"/>
      <c r="AN59" s="369"/>
      <c r="AO59" s="369">
        <v>0</v>
      </c>
      <c r="AP59" s="370"/>
      <c r="AQ59" s="441"/>
      <c r="AR59" s="370"/>
      <c r="AS59" s="376"/>
      <c r="AT59" s="377"/>
    </row>
    <row r="60" spans="1:46" ht="18.75" customHeight="1">
      <c r="A60" s="95">
        <v>1</v>
      </c>
      <c r="B60" s="95" t="s">
        <v>228</v>
      </c>
      <c r="C60" s="380" t="s">
        <v>22</v>
      </c>
      <c r="D60" s="98">
        <f>D57+1</f>
        <v>2</v>
      </c>
      <c r="E60" s="447">
        <v>904</v>
      </c>
      <c r="F60" s="98" t="s">
        <v>266</v>
      </c>
      <c r="G60" s="98">
        <v>904</v>
      </c>
      <c r="H60" s="96">
        <v>9060000904</v>
      </c>
      <c r="I60" s="299" t="s">
        <v>230</v>
      </c>
      <c r="J60" s="285">
        <f t="shared" si="1"/>
        <v>11.18</v>
      </c>
      <c r="K60" s="286" t="str">
        <f>AC60</f>
        <v>อ้อยตอ 3</v>
      </c>
      <c r="L60" s="98"/>
      <c r="M60" s="360"/>
      <c r="N60" s="360">
        <v>0</v>
      </c>
      <c r="O60" s="96"/>
      <c r="P60" s="360"/>
      <c r="Q60" s="362">
        <v>11.18</v>
      </c>
      <c r="R60" s="360"/>
      <c r="S60" s="288">
        <f t="shared" si="2"/>
        <v>11.18</v>
      </c>
      <c r="T60" s="363">
        <f>Q60*U60</f>
        <v>134.16</v>
      </c>
      <c r="U60" s="288">
        <v>12</v>
      </c>
      <c r="V60" s="288">
        <f>Q60*W60</f>
        <v>78.259999999999991</v>
      </c>
      <c r="W60" s="288">
        <v>7</v>
      </c>
      <c r="X60" s="364">
        <v>116.96069349988036</v>
      </c>
      <c r="Y60" s="365">
        <v>10.46160049193921</v>
      </c>
      <c r="Z60" s="364">
        <v>103.65177427027028</v>
      </c>
      <c r="AA60" s="365">
        <f>Z60/Q60</f>
        <v>9.2711783783783801</v>
      </c>
      <c r="AB60" s="366">
        <v>242890</v>
      </c>
      <c r="AC60" s="96" t="s">
        <v>101</v>
      </c>
      <c r="AD60" s="96" t="s">
        <v>2</v>
      </c>
      <c r="AE60" s="367" t="s">
        <v>231</v>
      </c>
      <c r="AF60" s="98" t="s">
        <v>91</v>
      </c>
      <c r="AG60" s="367">
        <v>1.85</v>
      </c>
      <c r="AH60" s="98" t="s">
        <v>232</v>
      </c>
      <c r="AI60" s="368" t="s">
        <v>90</v>
      </c>
      <c r="AJ60" s="367" t="s">
        <v>220</v>
      </c>
      <c r="AK60" s="367" t="s">
        <v>235</v>
      </c>
      <c r="AL60" s="367" t="s">
        <v>236</v>
      </c>
      <c r="AM60" s="367"/>
      <c r="AN60" s="369"/>
      <c r="AO60" s="369" t="s">
        <v>1</v>
      </c>
      <c r="AP60" s="370" t="str">
        <f>IF(Q60&gt;15,"พื้นที่มากกว่า 15 ไร่",IF(Q60&gt;10,"พื้นที่ 10 - 15 ไร่",IF(Q60&gt;6,"พื้นที่ 6 - 10 ไร่",IF(Q60&gt;3,"พื้นที่ 3 - 6 ไร่","พื้นที่น้อยกว่า 3 ไร่"))))</f>
        <v>พื้นที่ 10 - 15 ไร่</v>
      </c>
      <c r="AQ60" s="440">
        <v>11.188729874776387</v>
      </c>
      <c r="AR60" s="371">
        <v>12.71295946918219</v>
      </c>
      <c r="AS60" s="372" t="s">
        <v>233</v>
      </c>
      <c r="AT60" s="373">
        <v>243275</v>
      </c>
    </row>
    <row r="61" spans="1:46" ht="18.75" customHeight="1">
      <c r="A61" s="95">
        <v>1</v>
      </c>
      <c r="B61" s="95" t="s">
        <v>228</v>
      </c>
      <c r="C61" s="380" t="s">
        <v>22</v>
      </c>
      <c r="D61" s="98">
        <f>D60+1</f>
        <v>3</v>
      </c>
      <c r="E61" s="447">
        <v>906</v>
      </c>
      <c r="F61" s="98" t="s">
        <v>266</v>
      </c>
      <c r="G61" s="98">
        <v>906</v>
      </c>
      <c r="H61" s="96">
        <v>9060000906</v>
      </c>
      <c r="I61" s="98"/>
      <c r="J61" s="285">
        <f t="shared" si="1"/>
        <v>19.100000000000001</v>
      </c>
      <c r="K61" s="286" t="str">
        <f>AC61</f>
        <v>อ้อยตอ 3</v>
      </c>
      <c r="L61" s="96"/>
      <c r="M61" s="360"/>
      <c r="N61" s="360">
        <v>0</v>
      </c>
      <c r="O61" s="96"/>
      <c r="P61" s="96"/>
      <c r="Q61" s="362">
        <v>19.100000000000001</v>
      </c>
      <c r="R61" s="360"/>
      <c r="S61" s="288">
        <f t="shared" si="2"/>
        <v>19.100000000000001</v>
      </c>
      <c r="T61" s="363">
        <f>Q61*U61</f>
        <v>229.20000000000002</v>
      </c>
      <c r="U61" s="288">
        <v>12</v>
      </c>
      <c r="V61" s="288">
        <f>Q61*W61</f>
        <v>210.10000000000002</v>
      </c>
      <c r="W61" s="288">
        <v>11</v>
      </c>
      <c r="X61" s="364">
        <v>195.23326033644312</v>
      </c>
      <c r="Y61" s="365">
        <v>10.221636666829482</v>
      </c>
      <c r="Z61" s="364">
        <v>205.03942918918921</v>
      </c>
      <c r="AA61" s="365">
        <f>Z61/Q61</f>
        <v>10.735048648648648</v>
      </c>
      <c r="AB61" s="366">
        <v>242892</v>
      </c>
      <c r="AC61" s="96" t="s">
        <v>101</v>
      </c>
      <c r="AD61" s="96" t="s">
        <v>2</v>
      </c>
      <c r="AE61" s="367" t="s">
        <v>231</v>
      </c>
      <c r="AF61" s="98" t="s">
        <v>91</v>
      </c>
      <c r="AG61" s="367">
        <v>1.85</v>
      </c>
      <c r="AH61" s="98" t="s">
        <v>247</v>
      </c>
      <c r="AI61" s="368" t="s">
        <v>90</v>
      </c>
      <c r="AJ61" s="367" t="s">
        <v>220</v>
      </c>
      <c r="AK61" s="367" t="s">
        <v>235</v>
      </c>
      <c r="AL61" s="367" t="s">
        <v>236</v>
      </c>
      <c r="AM61" s="367"/>
      <c r="AN61" s="369"/>
      <c r="AO61" s="369" t="s">
        <v>144</v>
      </c>
      <c r="AP61" s="370" t="str">
        <f>IF(Q61&gt;15,"พื้นที่มากกว่า 15 ไร่",IF(Q61&gt;10,"พื้นที่ 10 - 15 ไร่",IF(Q61&gt;6,"พื้นที่ 6 - 10 ไร่",IF(Q61&gt;3,"พื้นที่ 3 - 6 ไร่","พื้นที่น้อยกว่า 3 ไร่"))))</f>
        <v>พื้นที่มากกว่า 15 ไร่</v>
      </c>
      <c r="AQ61" s="440">
        <v>12.314659685863873</v>
      </c>
      <c r="AR61" s="371">
        <v>13.101000807788783</v>
      </c>
      <c r="AS61" s="372" t="s">
        <v>233</v>
      </c>
      <c r="AT61" s="373">
        <v>243274</v>
      </c>
    </row>
    <row r="62" spans="1:46" ht="18.75" customHeight="1">
      <c r="A62" s="95">
        <v>1</v>
      </c>
      <c r="B62" s="95" t="s">
        <v>228</v>
      </c>
      <c r="C62" s="380" t="s">
        <v>22</v>
      </c>
      <c r="D62" s="98">
        <f>D61+1</f>
        <v>4</v>
      </c>
      <c r="E62" s="447" t="s">
        <v>268</v>
      </c>
      <c r="F62" s="98" t="s">
        <v>266</v>
      </c>
      <c r="G62" s="98">
        <v>9061</v>
      </c>
      <c r="H62" s="98"/>
      <c r="I62" s="98"/>
      <c r="J62" s="285">
        <f t="shared" si="1"/>
        <v>30.67</v>
      </c>
      <c r="K62" s="286" t="s">
        <v>269</v>
      </c>
      <c r="L62" s="98" t="s">
        <v>245</v>
      </c>
      <c r="M62" s="360">
        <v>30.67</v>
      </c>
      <c r="N62" s="360">
        <v>0</v>
      </c>
      <c r="O62" s="96"/>
      <c r="P62" s="96"/>
      <c r="Q62" s="362"/>
      <c r="R62" s="360"/>
      <c r="S62" s="288">
        <f t="shared" si="2"/>
        <v>0</v>
      </c>
      <c r="T62" s="375"/>
      <c r="U62" s="288"/>
      <c r="V62" s="288"/>
      <c r="W62" s="288"/>
      <c r="X62" s="364"/>
      <c r="Y62" s="365"/>
      <c r="Z62" s="364"/>
      <c r="AA62" s="365"/>
      <c r="AB62" s="366"/>
      <c r="AC62" s="96"/>
      <c r="AD62" s="96"/>
      <c r="AE62" s="368"/>
      <c r="AF62" s="98"/>
      <c r="AG62" s="368"/>
      <c r="AH62" s="98"/>
      <c r="AI62" s="368" t="s">
        <v>90</v>
      </c>
      <c r="AJ62" s="367"/>
      <c r="AK62" s="367"/>
      <c r="AL62" s="367"/>
      <c r="AM62" s="367"/>
      <c r="AN62" s="369"/>
      <c r="AO62" s="369">
        <v>0</v>
      </c>
      <c r="AP62" s="370"/>
      <c r="AQ62" s="441"/>
      <c r="AR62" s="370"/>
      <c r="AS62" s="376"/>
      <c r="AT62" s="377"/>
    </row>
    <row r="63" spans="1:46" ht="18.75" customHeight="1">
      <c r="A63" s="95">
        <v>1</v>
      </c>
      <c r="B63" s="95" t="s">
        <v>228</v>
      </c>
      <c r="C63" s="380" t="s">
        <v>22</v>
      </c>
      <c r="D63" s="98">
        <f>D61+1</f>
        <v>4</v>
      </c>
      <c r="E63" s="447">
        <v>908</v>
      </c>
      <c r="F63" s="98" t="s">
        <v>266</v>
      </c>
      <c r="G63" s="98">
        <v>908</v>
      </c>
      <c r="H63" s="96">
        <v>9060000908</v>
      </c>
      <c r="I63" s="98"/>
      <c r="J63" s="285">
        <f t="shared" si="1"/>
        <v>40.479999999999997</v>
      </c>
      <c r="K63" s="286" t="str">
        <f>AC63</f>
        <v>อ้อยตอ 1</v>
      </c>
      <c r="L63" s="96"/>
      <c r="M63" s="360"/>
      <c r="N63" s="360">
        <v>0</v>
      </c>
      <c r="O63" s="96"/>
      <c r="P63" s="96"/>
      <c r="Q63" s="362">
        <v>40.479999999999997</v>
      </c>
      <c r="R63" s="360"/>
      <c r="S63" s="288">
        <f t="shared" si="2"/>
        <v>40.479999999999997</v>
      </c>
      <c r="T63" s="363">
        <f>Q63*U63</f>
        <v>526.24</v>
      </c>
      <c r="U63" s="288">
        <v>13</v>
      </c>
      <c r="V63" s="288">
        <f>Q63*W63</f>
        <v>526.24</v>
      </c>
      <c r="W63" s="288">
        <v>13</v>
      </c>
      <c r="X63" s="364">
        <v>413.86970407836628</v>
      </c>
      <c r="Y63" s="365">
        <v>10.224053954505097</v>
      </c>
      <c r="Z63" s="364">
        <v>540.4802075675675</v>
      </c>
      <c r="AA63" s="365">
        <f>Z63/Q63</f>
        <v>13.351783783783784</v>
      </c>
      <c r="AB63" s="366">
        <v>242901</v>
      </c>
      <c r="AC63" s="96" t="s">
        <v>93</v>
      </c>
      <c r="AD63" s="96" t="s">
        <v>2</v>
      </c>
      <c r="AE63" s="367" t="s">
        <v>231</v>
      </c>
      <c r="AF63" s="98" t="s">
        <v>91</v>
      </c>
      <c r="AG63" s="367">
        <v>1.85</v>
      </c>
      <c r="AH63" s="98" t="s">
        <v>247</v>
      </c>
      <c r="AI63" s="368" t="s">
        <v>90</v>
      </c>
      <c r="AJ63" s="367" t="s">
        <v>220</v>
      </c>
      <c r="AK63" s="367" t="s">
        <v>235</v>
      </c>
      <c r="AL63" s="367" t="s">
        <v>236</v>
      </c>
      <c r="AM63" s="367"/>
      <c r="AN63" s="369"/>
      <c r="AO63" s="369" t="s">
        <v>95</v>
      </c>
      <c r="AP63" s="370" t="str">
        <f>IF(Q63&gt;15,"พื้นที่มากกว่า 15 ไร่",IF(Q63&gt;10,"พื้นที่ 10 - 15 ไร่",IF(Q63&gt;6,"พื้นที่ 6 - 10 ไร่",IF(Q63&gt;3,"พื้นที่ 3 - 6 ไร่","พื้นที่น้อยกว่า 3 ไร่"))))</f>
        <v>พื้นที่มากกว่า 15 ไร่</v>
      </c>
      <c r="AQ63" s="440">
        <v>13.25049407114625</v>
      </c>
      <c r="AR63" s="371">
        <v>12.853800663708558</v>
      </c>
      <c r="AS63" s="372" t="s">
        <v>233</v>
      </c>
      <c r="AT63" s="373">
        <v>243272</v>
      </c>
    </row>
    <row r="64" spans="1:46" ht="18.75" customHeight="1">
      <c r="A64" s="95">
        <v>1</v>
      </c>
      <c r="B64" s="95" t="s">
        <v>228</v>
      </c>
      <c r="C64" s="380" t="s">
        <v>22</v>
      </c>
      <c r="D64" s="98">
        <f>D63+1</f>
        <v>5</v>
      </c>
      <c r="E64" s="447">
        <v>909</v>
      </c>
      <c r="F64" s="98" t="s">
        <v>266</v>
      </c>
      <c r="G64" s="98">
        <v>909</v>
      </c>
      <c r="H64" s="98"/>
      <c r="I64" s="98"/>
      <c r="J64" s="285">
        <f t="shared" si="1"/>
        <v>8.5</v>
      </c>
      <c r="K64" s="286" t="s">
        <v>267</v>
      </c>
      <c r="L64" s="98" t="s">
        <v>241</v>
      </c>
      <c r="M64" s="374">
        <v>8.5</v>
      </c>
      <c r="N64" s="360">
        <v>0</v>
      </c>
      <c r="O64" s="374"/>
      <c r="P64" s="98"/>
      <c r="Q64" s="362"/>
      <c r="R64" s="360"/>
      <c r="S64" s="288">
        <f t="shared" si="2"/>
        <v>0</v>
      </c>
      <c r="T64" s="375"/>
      <c r="U64" s="288"/>
      <c r="V64" s="288"/>
      <c r="W64" s="288"/>
      <c r="X64" s="364"/>
      <c r="Y64" s="365"/>
      <c r="Z64" s="364"/>
      <c r="AA64" s="365"/>
      <c r="AB64" s="366"/>
      <c r="AC64" s="98"/>
      <c r="AD64" s="98"/>
      <c r="AE64" s="368"/>
      <c r="AF64" s="98"/>
      <c r="AG64" s="368"/>
      <c r="AH64" s="98"/>
      <c r="AI64" s="368" t="s">
        <v>90</v>
      </c>
      <c r="AJ64" s="368"/>
      <c r="AK64" s="367"/>
      <c r="AL64" s="367"/>
      <c r="AM64" s="367"/>
      <c r="AN64" s="369"/>
      <c r="AO64" s="369">
        <v>0</v>
      </c>
      <c r="AP64" s="370"/>
      <c r="AQ64" s="441"/>
      <c r="AR64" s="370"/>
      <c r="AS64" s="376"/>
      <c r="AT64" s="377"/>
    </row>
    <row r="65" spans="1:46" ht="18.75" customHeight="1">
      <c r="A65" s="95">
        <v>1</v>
      </c>
      <c r="B65" s="95" t="s">
        <v>228</v>
      </c>
      <c r="C65" s="380" t="s">
        <v>22</v>
      </c>
      <c r="D65" s="98">
        <f>D64+1</f>
        <v>6</v>
      </c>
      <c r="E65" s="447">
        <v>910</v>
      </c>
      <c r="F65" s="98" t="s">
        <v>266</v>
      </c>
      <c r="G65" s="98">
        <v>910</v>
      </c>
      <c r="H65" s="98"/>
      <c r="I65" s="98"/>
      <c r="J65" s="285">
        <f t="shared" si="1"/>
        <v>2.48</v>
      </c>
      <c r="K65" s="286" t="s">
        <v>267</v>
      </c>
      <c r="L65" s="98" t="s">
        <v>241</v>
      </c>
      <c r="M65" s="374">
        <v>2.48</v>
      </c>
      <c r="N65" s="360">
        <v>0</v>
      </c>
      <c r="O65" s="98"/>
      <c r="P65" s="98"/>
      <c r="Q65" s="362"/>
      <c r="R65" s="360"/>
      <c r="S65" s="288">
        <f t="shared" si="2"/>
        <v>0</v>
      </c>
      <c r="T65" s="375"/>
      <c r="U65" s="288"/>
      <c r="V65" s="288"/>
      <c r="W65" s="288"/>
      <c r="X65" s="364"/>
      <c r="Y65" s="365"/>
      <c r="Z65" s="364"/>
      <c r="AA65" s="365"/>
      <c r="AB65" s="366"/>
      <c r="AC65" s="98"/>
      <c r="AD65" s="98"/>
      <c r="AE65" s="368"/>
      <c r="AF65" s="98"/>
      <c r="AG65" s="368"/>
      <c r="AH65" s="98"/>
      <c r="AI65" s="368" t="s">
        <v>90</v>
      </c>
      <c r="AJ65" s="368"/>
      <c r="AK65" s="367"/>
      <c r="AL65" s="367"/>
      <c r="AM65" s="367"/>
      <c r="AN65" s="369"/>
      <c r="AO65" s="369">
        <v>0</v>
      </c>
      <c r="AP65" s="370"/>
      <c r="AQ65" s="441"/>
      <c r="AR65" s="370"/>
      <c r="AS65" s="376"/>
      <c r="AT65" s="377"/>
    </row>
    <row r="66" spans="1:46" ht="18.75" customHeight="1">
      <c r="A66" s="95">
        <v>1</v>
      </c>
      <c r="B66" s="95" t="s">
        <v>228</v>
      </c>
      <c r="C66" s="380" t="s">
        <v>22</v>
      </c>
      <c r="D66" s="98">
        <f>D63+1</f>
        <v>5</v>
      </c>
      <c r="E66" s="447">
        <v>911</v>
      </c>
      <c r="F66" s="98" t="s">
        <v>266</v>
      </c>
      <c r="G66" s="98">
        <v>911</v>
      </c>
      <c r="H66" s="96">
        <v>9060000911</v>
      </c>
      <c r="I66" s="299" t="s">
        <v>230</v>
      </c>
      <c r="J66" s="285">
        <f t="shared" si="1"/>
        <v>17.54</v>
      </c>
      <c r="K66" s="286" t="str">
        <f t="shared" ref="K66:K81" si="11">AC66</f>
        <v>อ้อยน้ำราด</v>
      </c>
      <c r="L66" s="98"/>
      <c r="M66" s="360"/>
      <c r="N66" s="360">
        <v>0</v>
      </c>
      <c r="O66" s="96"/>
      <c r="P66" s="96"/>
      <c r="Q66" s="362">
        <v>17.54</v>
      </c>
      <c r="R66" s="360"/>
      <c r="S66" s="288">
        <f t="shared" si="2"/>
        <v>17.54</v>
      </c>
      <c r="T66" s="363">
        <f t="shared" ref="T66:T72" si="12">Q66*U66</f>
        <v>228.01999999999998</v>
      </c>
      <c r="U66" s="288">
        <v>13</v>
      </c>
      <c r="V66" s="288">
        <f t="shared" ref="V66:V72" si="13">Q66*W66</f>
        <v>175.39999999999998</v>
      </c>
      <c r="W66" s="288">
        <v>10</v>
      </c>
      <c r="X66" s="364">
        <v>194.43696125665599</v>
      </c>
      <c r="Y66" s="365">
        <v>11.085345567654276</v>
      </c>
      <c r="Z66" s="364">
        <v>186.458732972973</v>
      </c>
      <c r="AA66" s="365">
        <f t="shared" ref="AA66:AA72" si="14">Z66/Q66</f>
        <v>10.630486486486488</v>
      </c>
      <c r="AB66" s="366">
        <v>242927</v>
      </c>
      <c r="AC66" s="96" t="s">
        <v>1</v>
      </c>
      <c r="AD66" s="96" t="s">
        <v>88</v>
      </c>
      <c r="AE66" s="367" t="s">
        <v>234</v>
      </c>
      <c r="AF66" s="98" t="s">
        <v>91</v>
      </c>
      <c r="AG66" s="367">
        <v>1.85</v>
      </c>
      <c r="AH66" s="96" t="s">
        <v>232</v>
      </c>
      <c r="AI66" s="368" t="s">
        <v>90</v>
      </c>
      <c r="AJ66" s="367" t="s">
        <v>220</v>
      </c>
      <c r="AK66" s="367" t="s">
        <v>235</v>
      </c>
      <c r="AL66" s="367" t="s">
        <v>236</v>
      </c>
      <c r="AM66" s="367"/>
      <c r="AN66" s="369"/>
      <c r="AO66" s="369" t="s">
        <v>93</v>
      </c>
      <c r="AP66" s="370" t="str">
        <f t="shared" ref="AP66:AP72" si="15">IF(Q66&gt;15,"พื้นที่มากกว่า 15 ไร่",IF(Q66&gt;10,"พื้นที่ 10 - 15 ไร่",IF(Q66&gt;6,"พื้นที่ 6 - 10 ไร่",IF(Q66&gt;3,"พื้นที่ 3 - 6 ไร่","พื้นที่น้อยกว่า 3 ไร่"))))</f>
        <v>พื้นที่มากกว่า 15 ไร่</v>
      </c>
      <c r="AQ66" s="440">
        <v>15.542759407069557</v>
      </c>
      <c r="AR66" s="371">
        <v>13.564917834348178</v>
      </c>
      <c r="AS66" s="379" t="s">
        <v>233</v>
      </c>
      <c r="AT66" s="373">
        <v>243278</v>
      </c>
    </row>
    <row r="67" spans="1:46" ht="18.75" customHeight="1">
      <c r="A67" s="95">
        <v>1</v>
      </c>
      <c r="B67" s="95" t="s">
        <v>228</v>
      </c>
      <c r="C67" s="380" t="s">
        <v>22</v>
      </c>
      <c r="D67" s="98">
        <f t="shared" ref="D67:D73" si="16">D66+1</f>
        <v>6</v>
      </c>
      <c r="E67" s="447">
        <v>912</v>
      </c>
      <c r="F67" s="98" t="s">
        <v>266</v>
      </c>
      <c r="G67" s="98">
        <v>912</v>
      </c>
      <c r="H67" s="96">
        <v>9060000912</v>
      </c>
      <c r="I67" s="299" t="s">
        <v>230</v>
      </c>
      <c r="J67" s="285">
        <f t="shared" si="1"/>
        <v>18.54</v>
      </c>
      <c r="K67" s="286" t="str">
        <f t="shared" si="11"/>
        <v>อ้อยน้ำราด</v>
      </c>
      <c r="L67" s="98"/>
      <c r="M67" s="374"/>
      <c r="N67" s="360">
        <v>0</v>
      </c>
      <c r="O67" s="96"/>
      <c r="P67" s="96"/>
      <c r="Q67" s="362">
        <v>18.54</v>
      </c>
      <c r="R67" s="360"/>
      <c r="S67" s="288">
        <f t="shared" si="2"/>
        <v>18.54</v>
      </c>
      <c r="T67" s="363">
        <f t="shared" si="12"/>
        <v>241.01999999999998</v>
      </c>
      <c r="U67" s="288">
        <v>13</v>
      </c>
      <c r="V67" s="288">
        <f t="shared" si="13"/>
        <v>129.78</v>
      </c>
      <c r="W67" s="288">
        <v>7</v>
      </c>
      <c r="X67" s="364">
        <v>207.43014977460487</v>
      </c>
      <c r="Y67" s="365">
        <v>11.188249718155603</v>
      </c>
      <c r="Z67" s="364">
        <v>143.15686054054055</v>
      </c>
      <c r="AA67" s="365">
        <f t="shared" si="14"/>
        <v>7.7215135135135142</v>
      </c>
      <c r="AB67" s="366">
        <v>242926</v>
      </c>
      <c r="AC67" s="96" t="s">
        <v>1</v>
      </c>
      <c r="AD67" s="96" t="s">
        <v>88</v>
      </c>
      <c r="AE67" s="367" t="s">
        <v>231</v>
      </c>
      <c r="AF67" s="98" t="s">
        <v>91</v>
      </c>
      <c r="AG67" s="367">
        <v>1.85</v>
      </c>
      <c r="AH67" s="96" t="s">
        <v>232</v>
      </c>
      <c r="AI67" s="368" t="s">
        <v>90</v>
      </c>
      <c r="AJ67" s="367" t="s">
        <v>220</v>
      </c>
      <c r="AK67" s="367" t="s">
        <v>235</v>
      </c>
      <c r="AL67" s="367" t="s">
        <v>236</v>
      </c>
      <c r="AM67" s="367"/>
      <c r="AN67" s="369"/>
      <c r="AO67" s="369" t="s">
        <v>93</v>
      </c>
      <c r="AP67" s="370" t="str">
        <f t="shared" si="15"/>
        <v>พื้นที่มากกว่า 15 ไร่</v>
      </c>
      <c r="AQ67" s="440">
        <v>7.4827400215749744</v>
      </c>
      <c r="AR67" s="371">
        <v>13.857948533121888</v>
      </c>
      <c r="AS67" s="372" t="s">
        <v>233</v>
      </c>
      <c r="AT67" s="373">
        <v>243281</v>
      </c>
    </row>
    <row r="68" spans="1:46" ht="18.75" customHeight="1">
      <c r="A68" s="95">
        <v>1</v>
      </c>
      <c r="B68" s="95" t="s">
        <v>228</v>
      </c>
      <c r="C68" s="380" t="s">
        <v>22</v>
      </c>
      <c r="D68" s="98">
        <f t="shared" si="16"/>
        <v>7</v>
      </c>
      <c r="E68" s="447">
        <v>914</v>
      </c>
      <c r="F68" s="98" t="s">
        <v>266</v>
      </c>
      <c r="G68" s="98">
        <v>914</v>
      </c>
      <c r="H68" s="96">
        <v>9060000914</v>
      </c>
      <c r="I68" s="299" t="s">
        <v>230</v>
      </c>
      <c r="J68" s="285">
        <f t="shared" si="1"/>
        <v>7.37</v>
      </c>
      <c r="K68" s="286" t="str">
        <f t="shared" si="11"/>
        <v>อ้อยน้ำราด</v>
      </c>
      <c r="L68" s="98"/>
      <c r="M68" s="360"/>
      <c r="N68" s="360">
        <v>0</v>
      </c>
      <c r="O68" s="96"/>
      <c r="P68" s="96"/>
      <c r="Q68" s="362">
        <v>7.37</v>
      </c>
      <c r="R68" s="360"/>
      <c r="S68" s="288">
        <f t="shared" si="2"/>
        <v>7.37</v>
      </c>
      <c r="T68" s="363">
        <f t="shared" si="12"/>
        <v>95.81</v>
      </c>
      <c r="U68" s="288">
        <v>13</v>
      </c>
      <c r="V68" s="288">
        <f t="shared" si="13"/>
        <v>81.070000000000007</v>
      </c>
      <c r="W68" s="288">
        <v>11</v>
      </c>
      <c r="X68" s="364">
        <v>82.039867913998293</v>
      </c>
      <c r="Y68" s="365">
        <v>11.131596731885793</v>
      </c>
      <c r="Z68" s="364">
        <v>85.756523243243237</v>
      </c>
      <c r="AA68" s="365">
        <f t="shared" si="14"/>
        <v>11.635891891891891</v>
      </c>
      <c r="AB68" s="366">
        <v>242926</v>
      </c>
      <c r="AC68" s="96" t="s">
        <v>1</v>
      </c>
      <c r="AD68" s="96" t="s">
        <v>88</v>
      </c>
      <c r="AE68" s="367" t="s">
        <v>231</v>
      </c>
      <c r="AF68" s="98" t="s">
        <v>91</v>
      </c>
      <c r="AG68" s="367">
        <v>1.85</v>
      </c>
      <c r="AH68" s="96" t="s">
        <v>232</v>
      </c>
      <c r="AI68" s="368" t="s">
        <v>90</v>
      </c>
      <c r="AJ68" s="367" t="s">
        <v>220</v>
      </c>
      <c r="AK68" s="367" t="s">
        <v>235</v>
      </c>
      <c r="AL68" s="367" t="s">
        <v>236</v>
      </c>
      <c r="AM68" s="367"/>
      <c r="AN68" s="369"/>
      <c r="AO68" s="369" t="s">
        <v>93</v>
      </c>
      <c r="AP68" s="370" t="str">
        <f t="shared" si="15"/>
        <v>พื้นที่ 6 - 10 ไร่</v>
      </c>
      <c r="AQ68" s="440">
        <v>13.894165535956581</v>
      </c>
      <c r="AR68" s="371">
        <v>13.323525390624999</v>
      </c>
      <c r="AS68" s="379" t="s">
        <v>233</v>
      </c>
      <c r="AT68" s="373">
        <v>243280</v>
      </c>
    </row>
    <row r="69" spans="1:46" ht="18.75" customHeight="1">
      <c r="A69" s="95">
        <v>1</v>
      </c>
      <c r="B69" s="95" t="s">
        <v>228</v>
      </c>
      <c r="C69" s="380" t="s">
        <v>22</v>
      </c>
      <c r="D69" s="98">
        <f t="shared" si="16"/>
        <v>8</v>
      </c>
      <c r="E69" s="447">
        <v>915</v>
      </c>
      <c r="F69" s="98" t="s">
        <v>266</v>
      </c>
      <c r="G69" s="98">
        <v>915</v>
      </c>
      <c r="H69" s="96">
        <v>9060000915</v>
      </c>
      <c r="I69" s="299" t="s">
        <v>230</v>
      </c>
      <c r="J69" s="285">
        <f t="shared" ref="J69:J132" si="17">M69+N69+O69+P69+Q69</f>
        <v>26.18</v>
      </c>
      <c r="K69" s="286" t="str">
        <f t="shared" si="11"/>
        <v>อ้อยตอ 1</v>
      </c>
      <c r="L69" s="96"/>
      <c r="M69" s="360"/>
      <c r="N69" s="360">
        <v>0</v>
      </c>
      <c r="O69" s="96"/>
      <c r="P69" s="96"/>
      <c r="Q69" s="362">
        <v>26.18</v>
      </c>
      <c r="R69" s="360"/>
      <c r="S69" s="288">
        <f t="shared" ref="S69:S132" si="18">P69+Q69</f>
        <v>26.18</v>
      </c>
      <c r="T69" s="363">
        <f t="shared" si="12"/>
        <v>261.8</v>
      </c>
      <c r="U69" s="288">
        <v>10</v>
      </c>
      <c r="V69" s="288">
        <f t="shared" si="13"/>
        <v>287.98</v>
      </c>
      <c r="W69" s="288">
        <v>11</v>
      </c>
      <c r="X69" s="364">
        <v>269.3223581001368</v>
      </c>
      <c r="Y69" s="365">
        <v>10.28733224217482</v>
      </c>
      <c r="Z69" s="364">
        <v>260.26712562162163</v>
      </c>
      <c r="AA69" s="365">
        <f t="shared" si="14"/>
        <v>9.9414486486486489</v>
      </c>
      <c r="AB69" s="366">
        <v>242952</v>
      </c>
      <c r="AC69" s="96" t="s">
        <v>93</v>
      </c>
      <c r="AD69" s="96" t="s">
        <v>2</v>
      </c>
      <c r="AE69" s="367" t="s">
        <v>231</v>
      </c>
      <c r="AF69" s="98" t="s">
        <v>91</v>
      </c>
      <c r="AG69" s="367">
        <v>1.85</v>
      </c>
      <c r="AH69" s="98" t="s">
        <v>232</v>
      </c>
      <c r="AI69" s="368" t="s">
        <v>90</v>
      </c>
      <c r="AJ69" s="367" t="s">
        <v>220</v>
      </c>
      <c r="AK69" s="367" t="s">
        <v>235</v>
      </c>
      <c r="AL69" s="367" t="s">
        <v>236</v>
      </c>
      <c r="AM69" s="367"/>
      <c r="AN69" s="369"/>
      <c r="AO69" s="369" t="s">
        <v>95</v>
      </c>
      <c r="AP69" s="370" t="str">
        <f t="shared" si="15"/>
        <v>พื้นที่มากกว่า 15 ไร่</v>
      </c>
      <c r="AQ69" s="440">
        <v>12.588999236058061</v>
      </c>
      <c r="AR69" s="371">
        <v>12.815814976636933</v>
      </c>
      <c r="AS69" s="372" t="s">
        <v>233</v>
      </c>
      <c r="AT69" s="373">
        <v>243273</v>
      </c>
    </row>
    <row r="70" spans="1:46" ht="18.75" customHeight="1">
      <c r="A70" s="95">
        <v>1</v>
      </c>
      <c r="B70" s="95" t="s">
        <v>228</v>
      </c>
      <c r="C70" s="380" t="s">
        <v>22</v>
      </c>
      <c r="D70" s="98">
        <f t="shared" si="16"/>
        <v>9</v>
      </c>
      <c r="E70" s="447">
        <v>917</v>
      </c>
      <c r="F70" s="98" t="s">
        <v>266</v>
      </c>
      <c r="G70" s="98">
        <v>917</v>
      </c>
      <c r="H70" s="96">
        <v>9060000917</v>
      </c>
      <c r="I70" s="299" t="s">
        <v>230</v>
      </c>
      <c r="J70" s="285">
        <f t="shared" si="17"/>
        <v>34.03</v>
      </c>
      <c r="K70" s="286" t="str">
        <f t="shared" si="11"/>
        <v>อ้อยตอ 1</v>
      </c>
      <c r="L70" s="98"/>
      <c r="M70" s="360"/>
      <c r="N70" s="360">
        <v>0</v>
      </c>
      <c r="O70" s="96"/>
      <c r="P70" s="360"/>
      <c r="Q70" s="362">
        <v>34.03</v>
      </c>
      <c r="R70" s="360"/>
      <c r="S70" s="288">
        <f t="shared" si="18"/>
        <v>34.03</v>
      </c>
      <c r="T70" s="363">
        <f t="shared" si="12"/>
        <v>340.3</v>
      </c>
      <c r="U70" s="288">
        <v>10</v>
      </c>
      <c r="V70" s="288">
        <f t="shared" si="13"/>
        <v>374.33000000000004</v>
      </c>
      <c r="W70" s="288">
        <v>11</v>
      </c>
      <c r="X70" s="364">
        <v>352.39468325624097</v>
      </c>
      <c r="Y70" s="365">
        <v>10.355412378966822</v>
      </c>
      <c r="Z70" s="364">
        <v>433.83283459459454</v>
      </c>
      <c r="AA70" s="365">
        <f t="shared" si="14"/>
        <v>12.748540540540539</v>
      </c>
      <c r="AB70" s="366">
        <v>242965</v>
      </c>
      <c r="AC70" s="96" t="s">
        <v>93</v>
      </c>
      <c r="AD70" s="96" t="s">
        <v>2</v>
      </c>
      <c r="AE70" s="367" t="s">
        <v>231</v>
      </c>
      <c r="AF70" s="98" t="s">
        <v>91</v>
      </c>
      <c r="AG70" s="367">
        <v>1.85</v>
      </c>
      <c r="AH70" s="98" t="s">
        <v>232</v>
      </c>
      <c r="AI70" s="368" t="s">
        <v>90</v>
      </c>
      <c r="AJ70" s="367" t="s">
        <v>220</v>
      </c>
      <c r="AK70" s="367" t="s">
        <v>235</v>
      </c>
      <c r="AL70" s="367" t="s">
        <v>236</v>
      </c>
      <c r="AM70" s="367"/>
      <c r="AN70" s="369"/>
      <c r="AO70" s="369" t="s">
        <v>95</v>
      </c>
      <c r="AP70" s="370" t="str">
        <f t="shared" si="15"/>
        <v>พื้นที่มากกว่า 15 ไร่</v>
      </c>
      <c r="AQ70" s="440">
        <v>12.87481633852483</v>
      </c>
      <c r="AR70" s="371">
        <v>12.212820395772944</v>
      </c>
      <c r="AS70" s="372" t="s">
        <v>233</v>
      </c>
      <c r="AT70" s="373">
        <v>243270</v>
      </c>
    </row>
    <row r="71" spans="1:46" ht="18.75" customHeight="1">
      <c r="A71" s="95">
        <v>1</v>
      </c>
      <c r="B71" s="95" t="s">
        <v>228</v>
      </c>
      <c r="C71" s="380" t="s">
        <v>22</v>
      </c>
      <c r="D71" s="98">
        <f t="shared" si="16"/>
        <v>10</v>
      </c>
      <c r="E71" s="447">
        <v>919</v>
      </c>
      <c r="F71" s="98" t="s">
        <v>266</v>
      </c>
      <c r="G71" s="98">
        <v>919</v>
      </c>
      <c r="H71" s="96">
        <v>9060000919</v>
      </c>
      <c r="I71" s="299" t="s">
        <v>230</v>
      </c>
      <c r="J71" s="285">
        <f t="shared" si="17"/>
        <v>15.55</v>
      </c>
      <c r="K71" s="286" t="str">
        <f t="shared" si="11"/>
        <v>อ้อยตุลาคม</v>
      </c>
      <c r="L71" s="98"/>
      <c r="M71" s="374">
        <v>0.32000000000000028</v>
      </c>
      <c r="N71" s="360">
        <v>0</v>
      </c>
      <c r="O71" s="96"/>
      <c r="P71" s="96"/>
      <c r="Q71" s="362">
        <v>15.23</v>
      </c>
      <c r="R71" s="381"/>
      <c r="S71" s="288">
        <f t="shared" si="18"/>
        <v>15.23</v>
      </c>
      <c r="T71" s="363">
        <f t="shared" si="12"/>
        <v>274.14</v>
      </c>
      <c r="U71" s="288">
        <v>18</v>
      </c>
      <c r="V71" s="288">
        <f t="shared" si="13"/>
        <v>167.53</v>
      </c>
      <c r="W71" s="288">
        <v>11</v>
      </c>
      <c r="X71" s="364">
        <v>204.81574939758121</v>
      </c>
      <c r="Y71" s="365">
        <v>13.448177898724964</v>
      </c>
      <c r="Z71" s="364">
        <v>174.5604972972973</v>
      </c>
      <c r="AA71" s="365">
        <f t="shared" si="14"/>
        <v>11.461621621621621</v>
      </c>
      <c r="AB71" s="366">
        <v>242867</v>
      </c>
      <c r="AC71" s="96" t="s">
        <v>98</v>
      </c>
      <c r="AD71" s="96" t="s">
        <v>88</v>
      </c>
      <c r="AE71" s="367" t="s">
        <v>234</v>
      </c>
      <c r="AF71" s="98" t="s">
        <v>99</v>
      </c>
      <c r="AG71" s="367">
        <v>1.85</v>
      </c>
      <c r="AH71" s="98" t="s">
        <v>232</v>
      </c>
      <c r="AI71" s="368" t="s">
        <v>90</v>
      </c>
      <c r="AJ71" s="367" t="s">
        <v>220</v>
      </c>
      <c r="AK71" s="367" t="s">
        <v>235</v>
      </c>
      <c r="AL71" s="367" t="s">
        <v>236</v>
      </c>
      <c r="AM71" s="367"/>
      <c r="AN71" s="369"/>
      <c r="AO71" s="369" t="s">
        <v>93</v>
      </c>
      <c r="AP71" s="370" t="str">
        <f t="shared" si="15"/>
        <v>พื้นที่มากกว่า 15 ไร่</v>
      </c>
      <c r="AQ71" s="440">
        <v>15.151674326986212</v>
      </c>
      <c r="AR71" s="371">
        <v>12.839352574102964</v>
      </c>
      <c r="AS71" s="372" t="s">
        <v>233</v>
      </c>
      <c r="AT71" s="373">
        <v>243282</v>
      </c>
    </row>
    <row r="72" spans="1:46" ht="18.75" customHeight="1">
      <c r="A72" s="95">
        <v>1</v>
      </c>
      <c r="B72" s="95" t="s">
        <v>228</v>
      </c>
      <c r="C72" s="380" t="s">
        <v>22</v>
      </c>
      <c r="D72" s="98">
        <f t="shared" si="16"/>
        <v>11</v>
      </c>
      <c r="E72" s="447">
        <v>920</v>
      </c>
      <c r="F72" s="98" t="s">
        <v>266</v>
      </c>
      <c r="G72" s="98">
        <v>920</v>
      </c>
      <c r="H72" s="96">
        <v>9060000920</v>
      </c>
      <c r="I72" s="299" t="s">
        <v>230</v>
      </c>
      <c r="J72" s="285">
        <f t="shared" si="17"/>
        <v>7.46</v>
      </c>
      <c r="K72" s="286" t="str">
        <f t="shared" si="11"/>
        <v>อ้อยตอ 1</v>
      </c>
      <c r="L72" s="96" t="s">
        <v>270</v>
      </c>
      <c r="M72" s="360"/>
      <c r="N72" s="360"/>
      <c r="O72" s="96"/>
      <c r="P72" s="96"/>
      <c r="Q72" s="362">
        <v>7.46</v>
      </c>
      <c r="R72" s="360"/>
      <c r="S72" s="288">
        <f t="shared" si="18"/>
        <v>7.46</v>
      </c>
      <c r="T72" s="363">
        <f t="shared" si="12"/>
        <v>96.98</v>
      </c>
      <c r="U72" s="288">
        <v>13</v>
      </c>
      <c r="V72" s="288">
        <f t="shared" si="13"/>
        <v>82.06</v>
      </c>
      <c r="W72" s="288">
        <v>11</v>
      </c>
      <c r="X72" s="364">
        <v>75.680585419750457</v>
      </c>
      <c r="Y72" s="365">
        <v>10.144850592459846</v>
      </c>
      <c r="Z72" s="364">
        <v>85.403692972972948</v>
      </c>
      <c r="AA72" s="365">
        <f t="shared" si="14"/>
        <v>11.448216216216213</v>
      </c>
      <c r="AB72" s="366">
        <v>242890</v>
      </c>
      <c r="AC72" s="96" t="s">
        <v>93</v>
      </c>
      <c r="AD72" s="96" t="s">
        <v>2</v>
      </c>
      <c r="AE72" s="367" t="s">
        <v>231</v>
      </c>
      <c r="AF72" s="98" t="s">
        <v>91</v>
      </c>
      <c r="AG72" s="367">
        <v>1.85</v>
      </c>
      <c r="AH72" s="98" t="s">
        <v>232</v>
      </c>
      <c r="AI72" s="368" t="s">
        <v>90</v>
      </c>
      <c r="AJ72" s="367" t="s">
        <v>220</v>
      </c>
      <c r="AK72" s="367" t="s">
        <v>235</v>
      </c>
      <c r="AL72" s="367" t="s">
        <v>236</v>
      </c>
      <c r="AM72" s="367"/>
      <c r="AN72" s="369"/>
      <c r="AO72" s="369" t="s">
        <v>95</v>
      </c>
      <c r="AP72" s="370" t="str">
        <f t="shared" si="15"/>
        <v>พื้นที่ 6 - 10 ไร่</v>
      </c>
      <c r="AQ72" s="440">
        <v>9.4691689008042896</v>
      </c>
      <c r="AR72" s="371">
        <v>13.519883918459797</v>
      </c>
      <c r="AS72" s="372" t="s">
        <v>233</v>
      </c>
      <c r="AT72" s="373">
        <v>243283</v>
      </c>
    </row>
    <row r="73" spans="1:46" ht="18.75" customHeight="1">
      <c r="A73" s="95">
        <v>1</v>
      </c>
      <c r="B73" s="95" t="s">
        <v>228</v>
      </c>
      <c r="C73" s="380" t="s">
        <v>22</v>
      </c>
      <c r="D73" s="98">
        <f t="shared" si="16"/>
        <v>12</v>
      </c>
      <c r="E73" s="447">
        <v>921</v>
      </c>
      <c r="F73" s="98" t="s">
        <v>266</v>
      </c>
      <c r="G73" s="98">
        <v>921</v>
      </c>
      <c r="H73" s="98"/>
      <c r="I73" s="299" t="s">
        <v>230</v>
      </c>
      <c r="J73" s="285">
        <f t="shared" si="17"/>
        <v>8.81</v>
      </c>
      <c r="K73" s="286">
        <f t="shared" si="11"/>
        <v>0</v>
      </c>
      <c r="L73" s="96" t="s">
        <v>270</v>
      </c>
      <c r="M73" s="360"/>
      <c r="N73" s="360"/>
      <c r="O73" s="96"/>
      <c r="P73" s="360">
        <v>8.81</v>
      </c>
      <c r="Q73" s="362"/>
      <c r="R73" s="360"/>
      <c r="S73" s="288">
        <f t="shared" si="18"/>
        <v>8.81</v>
      </c>
      <c r="T73" s="363"/>
      <c r="U73" s="288"/>
      <c r="V73" s="288"/>
      <c r="W73" s="288"/>
      <c r="X73" s="364"/>
      <c r="Y73" s="365"/>
      <c r="Z73" s="364"/>
      <c r="AA73" s="365"/>
      <c r="AB73" s="366"/>
      <c r="AC73" s="96"/>
      <c r="AD73" s="96"/>
      <c r="AE73" s="367" t="s">
        <v>234</v>
      </c>
      <c r="AF73" s="98"/>
      <c r="AG73" s="367"/>
      <c r="AH73" s="96"/>
      <c r="AI73" s="368" t="s">
        <v>90</v>
      </c>
      <c r="AJ73" s="367" t="s">
        <v>220</v>
      </c>
      <c r="AK73" s="367"/>
      <c r="AL73" s="367"/>
      <c r="AM73" s="367"/>
      <c r="AN73" s="369"/>
      <c r="AO73" s="369" t="s">
        <v>248</v>
      </c>
      <c r="AP73" s="370"/>
      <c r="AQ73" s="441"/>
      <c r="AR73" s="370"/>
      <c r="AS73" s="376"/>
      <c r="AT73" s="377"/>
    </row>
    <row r="74" spans="1:46" ht="18.75" customHeight="1">
      <c r="A74" s="95">
        <v>1</v>
      </c>
      <c r="B74" s="95" t="s">
        <v>228</v>
      </c>
      <c r="C74" s="380" t="s">
        <v>22</v>
      </c>
      <c r="D74" s="98">
        <f>D72+1</f>
        <v>12</v>
      </c>
      <c r="E74" s="447">
        <v>922</v>
      </c>
      <c r="F74" s="98" t="s">
        <v>266</v>
      </c>
      <c r="G74" s="98">
        <v>922</v>
      </c>
      <c r="H74" s="96">
        <v>9060000922</v>
      </c>
      <c r="I74" s="299" t="s">
        <v>230</v>
      </c>
      <c r="J74" s="285">
        <f t="shared" si="17"/>
        <v>10.36</v>
      </c>
      <c r="K74" s="286" t="str">
        <f t="shared" si="11"/>
        <v>อ้อยตอ 2</v>
      </c>
      <c r="L74" s="96"/>
      <c r="M74" s="360"/>
      <c r="N74" s="360">
        <v>0</v>
      </c>
      <c r="O74" s="96"/>
      <c r="P74" s="360"/>
      <c r="Q74" s="362">
        <v>10.36</v>
      </c>
      <c r="R74" s="360"/>
      <c r="S74" s="288">
        <f t="shared" si="18"/>
        <v>10.36</v>
      </c>
      <c r="T74" s="363">
        <f t="shared" ref="T74:T81" si="19">Q74*U74</f>
        <v>124.32</v>
      </c>
      <c r="U74" s="288">
        <v>12</v>
      </c>
      <c r="V74" s="288">
        <f t="shared" ref="V74:V81" si="20">Q74*W74</f>
        <v>103.6</v>
      </c>
      <c r="W74" s="288">
        <v>10</v>
      </c>
      <c r="X74" s="364">
        <v>105.09234668271702</v>
      </c>
      <c r="Y74" s="365">
        <v>10.144048907598169</v>
      </c>
      <c r="Z74" s="364">
        <v>103.32671999999999</v>
      </c>
      <c r="AA74" s="365">
        <f t="shared" ref="AA74:AA81" si="21">Z74/Q74</f>
        <v>9.9736216216216214</v>
      </c>
      <c r="AB74" s="366">
        <v>242891</v>
      </c>
      <c r="AC74" s="96" t="s">
        <v>95</v>
      </c>
      <c r="AD74" s="96" t="s">
        <v>2</v>
      </c>
      <c r="AE74" s="367" t="s">
        <v>234</v>
      </c>
      <c r="AF74" s="98" t="s">
        <v>91</v>
      </c>
      <c r="AG74" s="367">
        <v>1.85</v>
      </c>
      <c r="AH74" s="98" t="s">
        <v>232</v>
      </c>
      <c r="AI74" s="368" t="s">
        <v>90</v>
      </c>
      <c r="AJ74" s="367" t="s">
        <v>220</v>
      </c>
      <c r="AK74" s="367" t="s">
        <v>235</v>
      </c>
      <c r="AL74" s="367" t="s">
        <v>236</v>
      </c>
      <c r="AM74" s="367"/>
      <c r="AN74" s="369"/>
      <c r="AO74" s="369" t="s">
        <v>248</v>
      </c>
      <c r="AP74" s="370" t="str">
        <f t="shared" ref="AP74:AP81" si="22">IF(Q74&gt;15,"พื้นที่มากกว่า 15 ไร่",IF(Q74&gt;10,"พื้นที่ 10 - 15 ไร่",IF(Q74&gt;6,"พื้นที่ 6 - 10 ไร่",IF(Q74&gt;3,"พื้นที่ 3 - 6 ไร่","พื้นที่น้อยกว่า 3 ไร่"))))</f>
        <v>พื้นที่ 10 - 15 ไร่</v>
      </c>
      <c r="AQ74" s="440">
        <v>13.49034749034749</v>
      </c>
      <c r="AR74" s="371">
        <v>12.835857899255867</v>
      </c>
      <c r="AS74" s="372" t="s">
        <v>233</v>
      </c>
      <c r="AT74" s="373">
        <v>243283</v>
      </c>
    </row>
    <row r="75" spans="1:46" ht="18.75" customHeight="1">
      <c r="A75" s="95">
        <v>1</v>
      </c>
      <c r="B75" s="95" t="s">
        <v>228</v>
      </c>
      <c r="C75" s="380" t="s">
        <v>22</v>
      </c>
      <c r="D75" s="98">
        <f t="shared" ref="D75:D83" si="23">D74+1</f>
        <v>13</v>
      </c>
      <c r="E75" s="447" t="s">
        <v>102</v>
      </c>
      <c r="F75" s="98" t="s">
        <v>266</v>
      </c>
      <c r="G75" s="98">
        <v>9221</v>
      </c>
      <c r="H75" s="96">
        <v>9060009221</v>
      </c>
      <c r="I75" s="299" t="s">
        <v>230</v>
      </c>
      <c r="J75" s="285">
        <f t="shared" si="17"/>
        <v>27.33</v>
      </c>
      <c r="K75" s="286" t="str">
        <f t="shared" si="11"/>
        <v>อ้อยตอ 2</v>
      </c>
      <c r="L75" s="96"/>
      <c r="M75" s="360"/>
      <c r="N75" s="360"/>
      <c r="O75" s="96"/>
      <c r="P75" s="360"/>
      <c r="Q75" s="362">
        <v>27.33</v>
      </c>
      <c r="R75" s="360"/>
      <c r="S75" s="288">
        <f t="shared" si="18"/>
        <v>27.33</v>
      </c>
      <c r="T75" s="363">
        <f t="shared" si="19"/>
        <v>327.96</v>
      </c>
      <c r="U75" s="288">
        <v>12</v>
      </c>
      <c r="V75" s="288">
        <f t="shared" si="20"/>
        <v>245.96999999999997</v>
      </c>
      <c r="W75" s="288">
        <v>9</v>
      </c>
      <c r="X75" s="364">
        <v>276.58386753339545</v>
      </c>
      <c r="Y75" s="365">
        <v>10.120156148313043</v>
      </c>
      <c r="Z75" s="364">
        <v>264.37239697297292</v>
      </c>
      <c r="AA75" s="365">
        <f t="shared" si="21"/>
        <v>9.6733405405405399</v>
      </c>
      <c r="AB75" s="366">
        <v>242891</v>
      </c>
      <c r="AC75" s="96" t="s">
        <v>95</v>
      </c>
      <c r="AD75" s="96" t="s">
        <v>2</v>
      </c>
      <c r="AE75" s="367" t="s">
        <v>231</v>
      </c>
      <c r="AF75" s="98" t="s">
        <v>91</v>
      </c>
      <c r="AG75" s="367">
        <v>1.85</v>
      </c>
      <c r="AH75" s="98" t="s">
        <v>232</v>
      </c>
      <c r="AI75" s="368" t="s">
        <v>90</v>
      </c>
      <c r="AJ75" s="367" t="s">
        <v>220</v>
      </c>
      <c r="AK75" s="367" t="s">
        <v>235</v>
      </c>
      <c r="AL75" s="367" t="s">
        <v>236</v>
      </c>
      <c r="AM75" s="367"/>
      <c r="AN75" s="369"/>
      <c r="AO75" s="369" t="s">
        <v>248</v>
      </c>
      <c r="AP75" s="370" t="str">
        <f t="shared" si="22"/>
        <v>พื้นที่มากกว่า 15 ไร่</v>
      </c>
      <c r="AQ75" s="440">
        <v>7.4862788144895722</v>
      </c>
      <c r="AR75" s="371">
        <v>12.878127077223853</v>
      </c>
      <c r="AS75" s="372" t="s">
        <v>233</v>
      </c>
      <c r="AT75" s="373">
        <v>243284</v>
      </c>
    </row>
    <row r="76" spans="1:46" ht="18.75" customHeight="1">
      <c r="A76" s="95">
        <v>1</v>
      </c>
      <c r="B76" s="95" t="s">
        <v>228</v>
      </c>
      <c r="C76" s="380" t="s">
        <v>22</v>
      </c>
      <c r="D76" s="98">
        <f t="shared" si="23"/>
        <v>14</v>
      </c>
      <c r="E76" s="447">
        <v>923</v>
      </c>
      <c r="F76" s="98" t="s">
        <v>266</v>
      </c>
      <c r="G76" s="98">
        <v>923</v>
      </c>
      <c r="H76" s="96">
        <v>9060000923</v>
      </c>
      <c r="I76" s="299" t="s">
        <v>230</v>
      </c>
      <c r="J76" s="285">
        <f t="shared" si="17"/>
        <v>13.79</v>
      </c>
      <c r="K76" s="286" t="str">
        <f t="shared" si="11"/>
        <v>อ้อยตุลาคม</v>
      </c>
      <c r="L76" s="96"/>
      <c r="M76" s="360"/>
      <c r="N76" s="360">
        <v>0</v>
      </c>
      <c r="O76" s="96"/>
      <c r="P76" s="360"/>
      <c r="Q76" s="362">
        <v>13.79</v>
      </c>
      <c r="R76" s="360"/>
      <c r="S76" s="288">
        <f t="shared" si="18"/>
        <v>13.79</v>
      </c>
      <c r="T76" s="363">
        <f t="shared" si="19"/>
        <v>248.21999999999997</v>
      </c>
      <c r="U76" s="288">
        <v>18</v>
      </c>
      <c r="V76" s="288">
        <f t="shared" si="20"/>
        <v>124.10999999999999</v>
      </c>
      <c r="W76" s="288">
        <v>9</v>
      </c>
      <c r="X76" s="364">
        <v>184.6802271444183</v>
      </c>
      <c r="Y76" s="365">
        <v>13.392329742162314</v>
      </c>
      <c r="Z76" s="364">
        <v>130.14182054054052</v>
      </c>
      <c r="AA76" s="365">
        <f t="shared" si="21"/>
        <v>9.4374054054054053</v>
      </c>
      <c r="AB76" s="366">
        <v>242860</v>
      </c>
      <c r="AC76" s="96" t="s">
        <v>98</v>
      </c>
      <c r="AD76" s="96" t="s">
        <v>88</v>
      </c>
      <c r="AE76" s="367" t="s">
        <v>234</v>
      </c>
      <c r="AF76" s="98" t="s">
        <v>99</v>
      </c>
      <c r="AG76" s="367">
        <v>1.85</v>
      </c>
      <c r="AH76" s="98" t="s">
        <v>232</v>
      </c>
      <c r="AI76" s="368" t="s">
        <v>90</v>
      </c>
      <c r="AJ76" s="367" t="s">
        <v>220</v>
      </c>
      <c r="AK76" s="367" t="s">
        <v>235</v>
      </c>
      <c r="AL76" s="367" t="s">
        <v>236</v>
      </c>
      <c r="AM76" s="367"/>
      <c r="AN76" s="369"/>
      <c r="AO76" s="369" t="s">
        <v>93</v>
      </c>
      <c r="AP76" s="370" t="str">
        <f t="shared" si="22"/>
        <v>พื้นที่ 10 - 15 ไร่</v>
      </c>
      <c r="AQ76" s="440">
        <v>14.724437998549673</v>
      </c>
      <c r="AR76" s="371">
        <v>13.338158089140608</v>
      </c>
      <c r="AS76" s="372" t="s">
        <v>233</v>
      </c>
      <c r="AT76" s="373">
        <v>243283</v>
      </c>
    </row>
    <row r="77" spans="1:46" ht="18.75" customHeight="1">
      <c r="A77" s="95">
        <v>1</v>
      </c>
      <c r="B77" s="95" t="s">
        <v>228</v>
      </c>
      <c r="C77" s="380" t="s">
        <v>22</v>
      </c>
      <c r="D77" s="98">
        <f t="shared" si="23"/>
        <v>15</v>
      </c>
      <c r="E77" s="447" t="s">
        <v>103</v>
      </c>
      <c r="F77" s="98" t="s">
        <v>266</v>
      </c>
      <c r="G77" s="98">
        <v>9231</v>
      </c>
      <c r="H77" s="96">
        <v>9060009231</v>
      </c>
      <c r="I77" s="299" t="s">
        <v>230</v>
      </c>
      <c r="J77" s="285">
        <f t="shared" si="17"/>
        <v>22.13</v>
      </c>
      <c r="K77" s="286" t="str">
        <f t="shared" si="11"/>
        <v>อ้อยตุลาคม</v>
      </c>
      <c r="L77" s="96"/>
      <c r="M77" s="360"/>
      <c r="N77" s="360"/>
      <c r="O77" s="96"/>
      <c r="P77" s="360"/>
      <c r="Q77" s="362">
        <v>22.13</v>
      </c>
      <c r="R77" s="360"/>
      <c r="S77" s="288">
        <f t="shared" si="18"/>
        <v>22.13</v>
      </c>
      <c r="T77" s="363">
        <f>Q77*U77</f>
        <v>398.34</v>
      </c>
      <c r="U77" s="288">
        <v>18</v>
      </c>
      <c r="V77" s="288">
        <f t="shared" si="20"/>
        <v>243.42999999999998</v>
      </c>
      <c r="W77" s="288">
        <v>11</v>
      </c>
      <c r="X77" s="364">
        <v>300</v>
      </c>
      <c r="Y77" s="365">
        <v>13.569040348645302</v>
      </c>
      <c r="Z77" s="364">
        <v>248.36510962162157</v>
      </c>
      <c r="AA77" s="365">
        <f t="shared" si="21"/>
        <v>11.223005405405404</v>
      </c>
      <c r="AB77" s="366">
        <v>242866</v>
      </c>
      <c r="AC77" s="96" t="s">
        <v>98</v>
      </c>
      <c r="AD77" s="96" t="s">
        <v>88</v>
      </c>
      <c r="AE77" s="367" t="s">
        <v>234</v>
      </c>
      <c r="AF77" s="98" t="s">
        <v>104</v>
      </c>
      <c r="AG77" s="367">
        <v>1.85</v>
      </c>
      <c r="AH77" s="98" t="s">
        <v>232</v>
      </c>
      <c r="AI77" s="368" t="s">
        <v>90</v>
      </c>
      <c r="AJ77" s="367" t="s">
        <v>179</v>
      </c>
      <c r="AK77" s="367">
        <v>0</v>
      </c>
      <c r="AL77" s="367" t="s">
        <v>179</v>
      </c>
      <c r="AM77" s="367"/>
      <c r="AN77" s="369"/>
      <c r="AO77" s="369" t="s">
        <v>93</v>
      </c>
      <c r="AP77" s="370" t="str">
        <f t="shared" si="22"/>
        <v>พื้นที่มากกว่า 15 ไร่</v>
      </c>
      <c r="AQ77" s="440">
        <v>15.610483506552194</v>
      </c>
      <c r="AR77" s="371">
        <v>13.393458541690892</v>
      </c>
      <c r="AS77" s="372" t="s">
        <v>233</v>
      </c>
      <c r="AT77" s="373">
        <v>243285</v>
      </c>
    </row>
    <row r="78" spans="1:46" ht="18.75" customHeight="1">
      <c r="A78" s="95">
        <v>1</v>
      </c>
      <c r="B78" s="95" t="s">
        <v>228</v>
      </c>
      <c r="C78" s="380" t="s">
        <v>22</v>
      </c>
      <c r="D78" s="98">
        <f t="shared" si="23"/>
        <v>16</v>
      </c>
      <c r="E78" s="447">
        <v>924</v>
      </c>
      <c r="F78" s="98" t="s">
        <v>266</v>
      </c>
      <c r="G78" s="98">
        <v>924</v>
      </c>
      <c r="H78" s="96">
        <v>9060000924</v>
      </c>
      <c r="I78" s="299" t="s">
        <v>230</v>
      </c>
      <c r="J78" s="285">
        <f t="shared" si="17"/>
        <v>17.46</v>
      </c>
      <c r="K78" s="286" t="str">
        <f t="shared" si="11"/>
        <v>อ้อยตอ 1</v>
      </c>
      <c r="L78" s="98"/>
      <c r="M78" s="360"/>
      <c r="N78" s="360">
        <v>0</v>
      </c>
      <c r="O78" s="96"/>
      <c r="P78" s="288"/>
      <c r="Q78" s="362">
        <v>17.46</v>
      </c>
      <c r="R78" s="360"/>
      <c r="S78" s="288">
        <f t="shared" si="18"/>
        <v>17.46</v>
      </c>
      <c r="T78" s="363">
        <f t="shared" si="19"/>
        <v>226.98000000000002</v>
      </c>
      <c r="U78" s="288">
        <v>13</v>
      </c>
      <c r="V78" s="288">
        <f t="shared" si="20"/>
        <v>174.60000000000002</v>
      </c>
      <c r="W78" s="288">
        <v>10</v>
      </c>
      <c r="X78" s="364">
        <v>180.732475850626</v>
      </c>
      <c r="Y78" s="365">
        <v>10.351230002899541</v>
      </c>
      <c r="Z78" s="364">
        <v>178.07161427027032</v>
      </c>
      <c r="AA78" s="365">
        <f t="shared" si="21"/>
        <v>10.198832432432434</v>
      </c>
      <c r="AB78" s="366">
        <v>242901</v>
      </c>
      <c r="AC78" s="96" t="s">
        <v>93</v>
      </c>
      <c r="AD78" s="96" t="s">
        <v>2</v>
      </c>
      <c r="AE78" s="367" t="s">
        <v>231</v>
      </c>
      <c r="AF78" s="98" t="s">
        <v>91</v>
      </c>
      <c r="AG78" s="367">
        <v>1.85</v>
      </c>
      <c r="AH78" s="98" t="s">
        <v>232</v>
      </c>
      <c r="AI78" s="368" t="s">
        <v>90</v>
      </c>
      <c r="AJ78" s="367" t="s">
        <v>220</v>
      </c>
      <c r="AK78" s="367" t="s">
        <v>235</v>
      </c>
      <c r="AL78" s="367" t="s">
        <v>236</v>
      </c>
      <c r="AM78" s="367"/>
      <c r="AN78" s="369"/>
      <c r="AO78" s="369" t="s">
        <v>95</v>
      </c>
      <c r="AP78" s="370" t="str">
        <f t="shared" si="22"/>
        <v>พื้นที่มากกว่า 15 ไร่</v>
      </c>
      <c r="AQ78" s="440">
        <v>13.386597938144327</v>
      </c>
      <c r="AR78" s="371">
        <v>13.218560304624996</v>
      </c>
      <c r="AS78" s="372" t="s">
        <v>233</v>
      </c>
      <c r="AT78" s="373">
        <v>243277</v>
      </c>
    </row>
    <row r="79" spans="1:46" ht="18.75" customHeight="1">
      <c r="A79" s="95">
        <v>1</v>
      </c>
      <c r="B79" s="95" t="s">
        <v>228</v>
      </c>
      <c r="C79" s="380" t="s">
        <v>22</v>
      </c>
      <c r="D79" s="98">
        <f t="shared" si="23"/>
        <v>17</v>
      </c>
      <c r="E79" s="447" t="s">
        <v>105</v>
      </c>
      <c r="F79" s="98" t="s">
        <v>266</v>
      </c>
      <c r="G79" s="98">
        <v>9271</v>
      </c>
      <c r="H79" s="96">
        <v>9060009271</v>
      </c>
      <c r="I79" s="299" t="s">
        <v>230</v>
      </c>
      <c r="J79" s="285">
        <f t="shared" si="17"/>
        <v>26.84</v>
      </c>
      <c r="K79" s="286" t="str">
        <f t="shared" si="11"/>
        <v>อ้อยน้ำราด</v>
      </c>
      <c r="L79" s="98"/>
      <c r="M79" s="288">
        <v>0</v>
      </c>
      <c r="N79" s="360">
        <v>0</v>
      </c>
      <c r="O79" s="360"/>
      <c r="P79" s="288"/>
      <c r="Q79" s="362">
        <v>26.84</v>
      </c>
      <c r="R79" s="360"/>
      <c r="S79" s="288">
        <f t="shared" si="18"/>
        <v>26.84</v>
      </c>
      <c r="T79" s="363">
        <f t="shared" si="19"/>
        <v>348.92</v>
      </c>
      <c r="U79" s="288">
        <v>13</v>
      </c>
      <c r="V79" s="288">
        <f t="shared" si="20"/>
        <v>268.39999999999998</v>
      </c>
      <c r="W79" s="288">
        <v>10</v>
      </c>
      <c r="X79" s="364">
        <v>297.88906865738818</v>
      </c>
      <c r="Y79" s="365">
        <v>11.098698534179888</v>
      </c>
      <c r="Z79" s="364">
        <v>295.61256821621623</v>
      </c>
      <c r="AA79" s="365">
        <f t="shared" si="21"/>
        <v>11.013881081081081</v>
      </c>
      <c r="AB79" s="366">
        <v>242953</v>
      </c>
      <c r="AC79" s="96" t="s">
        <v>1</v>
      </c>
      <c r="AD79" s="96" t="s">
        <v>88</v>
      </c>
      <c r="AE79" s="367" t="s">
        <v>234</v>
      </c>
      <c r="AF79" s="98" t="s">
        <v>91</v>
      </c>
      <c r="AG79" s="367">
        <v>1.85</v>
      </c>
      <c r="AH79" s="96" t="s">
        <v>232</v>
      </c>
      <c r="AI79" s="368" t="s">
        <v>90</v>
      </c>
      <c r="AJ79" s="367" t="s">
        <v>220</v>
      </c>
      <c r="AK79" s="367" t="s">
        <v>235</v>
      </c>
      <c r="AL79" s="367" t="s">
        <v>236</v>
      </c>
      <c r="AM79" s="367"/>
      <c r="AN79" s="369"/>
      <c r="AO79" s="369" t="s">
        <v>93</v>
      </c>
      <c r="AP79" s="370" t="str">
        <f t="shared" si="22"/>
        <v>พื้นที่มากกว่า 15 ไร่</v>
      </c>
      <c r="AQ79" s="440">
        <v>16.490312965722804</v>
      </c>
      <c r="AR79" s="371">
        <v>11.89</v>
      </c>
      <c r="AS79" s="372" t="s">
        <v>233</v>
      </c>
      <c r="AT79" s="373">
        <v>243313</v>
      </c>
    </row>
    <row r="80" spans="1:46" ht="18.75" customHeight="1">
      <c r="A80" s="95">
        <v>1</v>
      </c>
      <c r="B80" s="95" t="s">
        <v>228</v>
      </c>
      <c r="C80" s="380" t="s">
        <v>22</v>
      </c>
      <c r="D80" s="98">
        <f t="shared" si="23"/>
        <v>18</v>
      </c>
      <c r="E80" s="447">
        <v>928</v>
      </c>
      <c r="F80" s="98" t="s">
        <v>266</v>
      </c>
      <c r="G80" s="98">
        <v>928</v>
      </c>
      <c r="H80" s="96">
        <v>9060000928</v>
      </c>
      <c r="I80" s="299" t="s">
        <v>230</v>
      </c>
      <c r="J80" s="285">
        <f t="shared" si="17"/>
        <v>40.799999999999997</v>
      </c>
      <c r="K80" s="286" t="str">
        <f t="shared" si="11"/>
        <v>อ้อยตอ 1</v>
      </c>
      <c r="L80" s="98"/>
      <c r="M80" s="374"/>
      <c r="N80" s="360">
        <v>0</v>
      </c>
      <c r="O80" s="96"/>
      <c r="P80" s="96"/>
      <c r="Q80" s="362">
        <v>40.799999999999997</v>
      </c>
      <c r="R80" s="360"/>
      <c r="S80" s="288">
        <f t="shared" si="18"/>
        <v>40.799999999999997</v>
      </c>
      <c r="T80" s="363">
        <f t="shared" si="19"/>
        <v>530.4</v>
      </c>
      <c r="U80" s="288">
        <v>13</v>
      </c>
      <c r="V80" s="288">
        <f t="shared" si="20"/>
        <v>448.79999999999995</v>
      </c>
      <c r="W80" s="288">
        <v>11</v>
      </c>
      <c r="X80" s="364">
        <v>418.37666185234377</v>
      </c>
      <c r="Y80" s="365">
        <v>10.254329947361368</v>
      </c>
      <c r="Z80" s="364">
        <v>457.89862054054043</v>
      </c>
      <c r="AA80" s="365">
        <f t="shared" si="21"/>
        <v>11.223005405405404</v>
      </c>
      <c r="AB80" s="366">
        <v>242899</v>
      </c>
      <c r="AC80" s="96" t="s">
        <v>93</v>
      </c>
      <c r="AD80" s="96" t="s">
        <v>2</v>
      </c>
      <c r="AE80" s="367" t="s">
        <v>234</v>
      </c>
      <c r="AF80" s="98" t="s">
        <v>91</v>
      </c>
      <c r="AG80" s="367">
        <v>1.85</v>
      </c>
      <c r="AH80" s="98" t="s">
        <v>232</v>
      </c>
      <c r="AI80" s="368" t="s">
        <v>90</v>
      </c>
      <c r="AJ80" s="367" t="s">
        <v>220</v>
      </c>
      <c r="AK80" s="367" t="s">
        <v>235</v>
      </c>
      <c r="AL80" s="367" t="s">
        <v>236</v>
      </c>
      <c r="AM80" s="367"/>
      <c r="AN80" s="369"/>
      <c r="AO80" s="369" t="s">
        <v>1</v>
      </c>
      <c r="AP80" s="370" t="str">
        <f t="shared" si="22"/>
        <v>พื้นที่มากกว่า 15 ไร่</v>
      </c>
      <c r="AQ80" s="440">
        <v>14.808823529411766</v>
      </c>
      <c r="AR80" s="371">
        <v>11.568141674942069</v>
      </c>
      <c r="AS80" s="372" t="s">
        <v>233</v>
      </c>
      <c r="AT80" s="373">
        <v>243252</v>
      </c>
    </row>
    <row r="81" spans="1:46" ht="18.75" customHeight="1">
      <c r="A81" s="95">
        <v>1</v>
      </c>
      <c r="B81" s="95" t="s">
        <v>228</v>
      </c>
      <c r="C81" s="380" t="s">
        <v>22</v>
      </c>
      <c r="D81" s="98">
        <f t="shared" si="23"/>
        <v>19</v>
      </c>
      <c r="E81" s="447">
        <v>929</v>
      </c>
      <c r="F81" s="98" t="s">
        <v>266</v>
      </c>
      <c r="G81" s="98">
        <v>929</v>
      </c>
      <c r="H81" s="96">
        <v>9060000929</v>
      </c>
      <c r="I81" s="299" t="s">
        <v>230</v>
      </c>
      <c r="J81" s="285">
        <f t="shared" si="17"/>
        <v>14</v>
      </c>
      <c r="K81" s="286" t="str">
        <f t="shared" si="11"/>
        <v>อ้อยตอ 3</v>
      </c>
      <c r="L81" s="98"/>
      <c r="M81" s="360"/>
      <c r="N81" s="360">
        <v>0</v>
      </c>
      <c r="O81" s="96"/>
      <c r="P81" s="96"/>
      <c r="Q81" s="362">
        <v>14</v>
      </c>
      <c r="R81" s="360"/>
      <c r="S81" s="288">
        <f t="shared" si="18"/>
        <v>14</v>
      </c>
      <c r="T81" s="363">
        <f t="shared" si="19"/>
        <v>168</v>
      </c>
      <c r="U81" s="288">
        <v>12</v>
      </c>
      <c r="V81" s="288">
        <f t="shared" si="20"/>
        <v>112</v>
      </c>
      <c r="W81" s="288">
        <v>8</v>
      </c>
      <c r="X81" s="364">
        <v>145.35585312976528</v>
      </c>
      <c r="Y81" s="365">
        <v>10.382560937840378</v>
      </c>
      <c r="Z81" s="364">
        <v>132.53656216216217</v>
      </c>
      <c r="AA81" s="365">
        <f t="shared" si="21"/>
        <v>9.4668972972972973</v>
      </c>
      <c r="AB81" s="366">
        <v>242905</v>
      </c>
      <c r="AC81" s="96" t="s">
        <v>101</v>
      </c>
      <c r="AD81" s="96" t="s">
        <v>2</v>
      </c>
      <c r="AE81" s="367" t="s">
        <v>265</v>
      </c>
      <c r="AF81" s="98" t="s">
        <v>91</v>
      </c>
      <c r="AG81" s="367">
        <v>1.85</v>
      </c>
      <c r="AH81" s="98" t="s">
        <v>232</v>
      </c>
      <c r="AI81" s="368" t="s">
        <v>90</v>
      </c>
      <c r="AJ81" s="367" t="s">
        <v>220</v>
      </c>
      <c r="AK81" s="367" t="s">
        <v>235</v>
      </c>
      <c r="AL81" s="367" t="s">
        <v>236</v>
      </c>
      <c r="AM81" s="367"/>
      <c r="AN81" s="369"/>
      <c r="AO81" s="369" t="s">
        <v>1</v>
      </c>
      <c r="AP81" s="370" t="str">
        <f t="shared" si="22"/>
        <v>พื้นที่ 10 - 15 ไร่</v>
      </c>
      <c r="AQ81" s="440">
        <v>4.6035714285714286</v>
      </c>
      <c r="AR81" s="371">
        <v>13.095044220325834</v>
      </c>
      <c r="AS81" s="372" t="s">
        <v>233</v>
      </c>
      <c r="AT81" s="373">
        <v>243276</v>
      </c>
    </row>
    <row r="82" spans="1:46" ht="18.75" customHeight="1">
      <c r="A82" s="95">
        <v>1</v>
      </c>
      <c r="B82" s="95" t="s">
        <v>228</v>
      </c>
      <c r="C82" s="380" t="s">
        <v>22</v>
      </c>
      <c r="D82" s="98">
        <f t="shared" si="23"/>
        <v>20</v>
      </c>
      <c r="E82" s="447">
        <v>930</v>
      </c>
      <c r="F82" s="98" t="s">
        <v>266</v>
      </c>
      <c r="G82" s="98">
        <v>930</v>
      </c>
      <c r="H82" s="98"/>
      <c r="I82" s="98"/>
      <c r="J82" s="285">
        <f t="shared" si="17"/>
        <v>5.38</v>
      </c>
      <c r="K82" s="286" t="s">
        <v>271</v>
      </c>
      <c r="L82" s="98" t="s">
        <v>271</v>
      </c>
      <c r="M82" s="374">
        <v>5.38</v>
      </c>
      <c r="N82" s="360">
        <v>0</v>
      </c>
      <c r="O82" s="98"/>
      <c r="P82" s="98"/>
      <c r="Q82" s="362"/>
      <c r="R82" s="360"/>
      <c r="S82" s="288">
        <f t="shared" si="18"/>
        <v>0</v>
      </c>
      <c r="T82" s="375"/>
      <c r="U82" s="288"/>
      <c r="V82" s="288"/>
      <c r="W82" s="288"/>
      <c r="X82" s="364"/>
      <c r="Y82" s="365"/>
      <c r="Z82" s="364"/>
      <c r="AA82" s="365"/>
      <c r="AB82" s="366"/>
      <c r="AC82" s="98"/>
      <c r="AD82" s="98"/>
      <c r="AE82" s="368"/>
      <c r="AF82" s="98"/>
      <c r="AG82" s="368"/>
      <c r="AH82" s="98"/>
      <c r="AI82" s="368" t="s">
        <v>90</v>
      </c>
      <c r="AJ82" s="368"/>
      <c r="AK82" s="367"/>
      <c r="AL82" s="367"/>
      <c r="AM82" s="367"/>
      <c r="AN82" s="369"/>
      <c r="AO82" s="369">
        <v>0</v>
      </c>
      <c r="AP82" s="370"/>
      <c r="AQ82" s="441"/>
      <c r="AR82" s="370"/>
      <c r="AS82" s="376"/>
      <c r="AT82" s="377"/>
    </row>
    <row r="83" spans="1:46" ht="18.75" customHeight="1">
      <c r="A83" s="95">
        <v>1</v>
      </c>
      <c r="B83" s="95" t="s">
        <v>228</v>
      </c>
      <c r="C83" s="380" t="s">
        <v>22</v>
      </c>
      <c r="D83" s="98">
        <f t="shared" si="23"/>
        <v>21</v>
      </c>
      <c r="E83" s="447">
        <v>931</v>
      </c>
      <c r="F83" s="98" t="s">
        <v>266</v>
      </c>
      <c r="G83" s="98">
        <v>931</v>
      </c>
      <c r="H83" s="98"/>
      <c r="I83" s="299" t="s">
        <v>230</v>
      </c>
      <c r="J83" s="285">
        <f t="shared" si="17"/>
        <v>48.54</v>
      </c>
      <c r="K83" s="286" t="s">
        <v>272</v>
      </c>
      <c r="L83" s="98" t="s">
        <v>245</v>
      </c>
      <c r="M83" s="374">
        <v>48.54</v>
      </c>
      <c r="N83" s="360">
        <v>0</v>
      </c>
      <c r="O83" s="98"/>
      <c r="P83" s="98"/>
      <c r="Q83" s="362"/>
      <c r="R83" s="360"/>
      <c r="S83" s="288">
        <f t="shared" si="18"/>
        <v>0</v>
      </c>
      <c r="T83" s="375"/>
      <c r="U83" s="288"/>
      <c r="V83" s="288"/>
      <c r="W83" s="288"/>
      <c r="X83" s="364"/>
      <c r="Y83" s="365"/>
      <c r="Z83" s="364"/>
      <c r="AA83" s="365"/>
      <c r="AB83" s="366"/>
      <c r="AC83" s="98"/>
      <c r="AD83" s="98"/>
      <c r="AE83" s="368"/>
      <c r="AF83" s="98"/>
      <c r="AG83" s="368"/>
      <c r="AH83" s="98"/>
      <c r="AI83" s="368" t="s">
        <v>90</v>
      </c>
      <c r="AJ83" s="368"/>
      <c r="AK83" s="367"/>
      <c r="AL83" s="367"/>
      <c r="AM83" s="367"/>
      <c r="AN83" s="369"/>
      <c r="AO83" s="369">
        <v>0</v>
      </c>
      <c r="AP83" s="370"/>
      <c r="AQ83" s="441"/>
      <c r="AR83" s="370"/>
      <c r="AS83" s="376"/>
      <c r="AT83" s="377"/>
    </row>
    <row r="84" spans="1:46" ht="18.75" customHeight="1">
      <c r="A84" s="95">
        <v>1</v>
      </c>
      <c r="B84" s="95" t="s">
        <v>228</v>
      </c>
      <c r="C84" s="380" t="s">
        <v>22</v>
      </c>
      <c r="D84" s="98">
        <f>D81+1</f>
        <v>20</v>
      </c>
      <c r="E84" s="447" t="s">
        <v>106</v>
      </c>
      <c r="F84" s="98" t="s">
        <v>266</v>
      </c>
      <c r="G84" s="98">
        <v>9341</v>
      </c>
      <c r="H84" s="96">
        <v>9060009341</v>
      </c>
      <c r="I84" s="299" t="s">
        <v>230</v>
      </c>
      <c r="J84" s="285">
        <f t="shared" si="17"/>
        <v>66.12</v>
      </c>
      <c r="K84" s="286" t="str">
        <f>AC84</f>
        <v>อ้อยน้ำราด</v>
      </c>
      <c r="L84" s="98"/>
      <c r="M84" s="374"/>
      <c r="N84" s="360">
        <v>0</v>
      </c>
      <c r="O84" s="96"/>
      <c r="P84" s="360"/>
      <c r="Q84" s="362">
        <v>66.12</v>
      </c>
      <c r="R84" s="360"/>
      <c r="S84" s="288">
        <f t="shared" si="18"/>
        <v>66.12</v>
      </c>
      <c r="T84" s="363">
        <f>Q84*U84</f>
        <v>925.68000000000006</v>
      </c>
      <c r="U84" s="288">
        <v>14</v>
      </c>
      <c r="V84" s="288">
        <f>Q84*W84</f>
        <v>727.32</v>
      </c>
      <c r="W84" s="288">
        <v>11</v>
      </c>
      <c r="X84" s="364">
        <v>743.30278874967803</v>
      </c>
      <c r="Y84" s="365">
        <v>11.241723967780974</v>
      </c>
      <c r="Z84" s="364">
        <v>730.54236713513501</v>
      </c>
      <c r="AA84" s="365">
        <f>Z84/Q84</f>
        <v>11.048735135135132</v>
      </c>
      <c r="AB84" s="366">
        <v>242918</v>
      </c>
      <c r="AC84" s="96" t="s">
        <v>1</v>
      </c>
      <c r="AD84" s="96" t="s">
        <v>88</v>
      </c>
      <c r="AE84" s="367" t="s">
        <v>234</v>
      </c>
      <c r="AF84" s="98" t="s">
        <v>91</v>
      </c>
      <c r="AG84" s="367">
        <v>1.85</v>
      </c>
      <c r="AH84" s="96" t="s">
        <v>232</v>
      </c>
      <c r="AI84" s="368" t="s">
        <v>90</v>
      </c>
      <c r="AJ84" s="367" t="s">
        <v>220</v>
      </c>
      <c r="AK84" s="367" t="s">
        <v>235</v>
      </c>
      <c r="AL84" s="367" t="s">
        <v>236</v>
      </c>
      <c r="AM84" s="382">
        <f>Q84</f>
        <v>66.12</v>
      </c>
      <c r="AN84" s="369" t="s">
        <v>273</v>
      </c>
      <c r="AO84" s="369" t="s">
        <v>93</v>
      </c>
      <c r="AP84" s="370" t="str">
        <f>IF(Q84&gt;15,"พื้นที่มากกว่า 15 ไร่",IF(Q84&gt;10,"พื้นที่ 10 - 15 ไร่",IF(Q84&gt;6,"พื้นที่ 6 - 10 ไร่",IF(Q84&gt;3,"พื้นที่ 3 - 6 ไร่","พื้นที่น้อยกว่า 3 ไร่"))))</f>
        <v>พื้นที่มากกว่า 15 ไร่</v>
      </c>
      <c r="AQ84" s="440">
        <v>15.741076830006051</v>
      </c>
      <c r="AR84" s="371">
        <v>12.672294869331285</v>
      </c>
      <c r="AS84" s="379" t="s">
        <v>233</v>
      </c>
      <c r="AT84" s="373">
        <v>243265</v>
      </c>
    </row>
    <row r="85" spans="1:46" ht="18.75" customHeight="1">
      <c r="A85" s="95">
        <v>1</v>
      </c>
      <c r="B85" s="95" t="s">
        <v>228</v>
      </c>
      <c r="C85" s="380" t="s">
        <v>22</v>
      </c>
      <c r="D85" s="98">
        <f>D84+1</f>
        <v>21</v>
      </c>
      <c r="E85" s="447">
        <v>935</v>
      </c>
      <c r="F85" s="98" t="s">
        <v>266</v>
      </c>
      <c r="G85" s="98">
        <v>935</v>
      </c>
      <c r="H85" s="98"/>
      <c r="I85" s="98"/>
      <c r="J85" s="285">
        <f t="shared" si="17"/>
        <v>10.029999999999999</v>
      </c>
      <c r="K85" s="286" t="s">
        <v>263</v>
      </c>
      <c r="L85" s="98" t="s">
        <v>245</v>
      </c>
      <c r="M85" s="374">
        <v>10.029999999999999</v>
      </c>
      <c r="N85" s="360">
        <v>0</v>
      </c>
      <c r="O85" s="98"/>
      <c r="P85" s="98"/>
      <c r="Q85" s="362"/>
      <c r="R85" s="360"/>
      <c r="S85" s="288">
        <f t="shared" si="18"/>
        <v>0</v>
      </c>
      <c r="T85" s="375"/>
      <c r="U85" s="288"/>
      <c r="V85" s="288"/>
      <c r="W85" s="288"/>
      <c r="X85" s="364"/>
      <c r="Y85" s="365"/>
      <c r="Z85" s="364"/>
      <c r="AA85" s="365"/>
      <c r="AB85" s="366"/>
      <c r="AC85" s="98"/>
      <c r="AD85" s="98"/>
      <c r="AE85" s="368"/>
      <c r="AF85" s="98"/>
      <c r="AG85" s="368"/>
      <c r="AH85" s="98"/>
      <c r="AI85" s="368" t="s">
        <v>90</v>
      </c>
      <c r="AJ85" s="368"/>
      <c r="AK85" s="367"/>
      <c r="AL85" s="367"/>
      <c r="AM85" s="367"/>
      <c r="AN85" s="369"/>
      <c r="AO85" s="369">
        <v>0</v>
      </c>
      <c r="AP85" s="370"/>
      <c r="AQ85" s="441"/>
      <c r="AR85" s="370"/>
      <c r="AS85" s="376"/>
      <c r="AT85" s="377"/>
    </row>
    <row r="86" spans="1:46" ht="18.75" customHeight="1">
      <c r="A86" s="95">
        <v>1</v>
      </c>
      <c r="B86" s="95" t="s">
        <v>228</v>
      </c>
      <c r="C86" s="380" t="s">
        <v>22</v>
      </c>
      <c r="D86" s="98">
        <f>D84+1</f>
        <v>21</v>
      </c>
      <c r="E86" s="447">
        <v>937</v>
      </c>
      <c r="F86" s="98" t="s">
        <v>266</v>
      </c>
      <c r="G86" s="98">
        <v>937</v>
      </c>
      <c r="H86" s="96">
        <v>9060000937</v>
      </c>
      <c r="I86" s="299" t="s">
        <v>230</v>
      </c>
      <c r="J86" s="285">
        <f t="shared" si="17"/>
        <v>33.630000000000003</v>
      </c>
      <c r="K86" s="286" t="str">
        <f>AC86</f>
        <v>อ้อยน้ำราด</v>
      </c>
      <c r="L86" s="96"/>
      <c r="M86" s="360"/>
      <c r="N86" s="360">
        <v>0</v>
      </c>
      <c r="O86" s="96"/>
      <c r="P86" s="96"/>
      <c r="Q86" s="362">
        <v>33.630000000000003</v>
      </c>
      <c r="R86" s="360"/>
      <c r="S86" s="288">
        <f t="shared" si="18"/>
        <v>33.630000000000003</v>
      </c>
      <c r="T86" s="363">
        <f>Q86*U86</f>
        <v>437.19000000000005</v>
      </c>
      <c r="U86" s="288">
        <v>13</v>
      </c>
      <c r="V86" s="288">
        <f>Q86*W86</f>
        <v>403.56000000000006</v>
      </c>
      <c r="W86" s="288">
        <v>12</v>
      </c>
      <c r="X86" s="364">
        <v>381.36487790623318</v>
      </c>
      <c r="Y86" s="365">
        <v>11.340020157782728</v>
      </c>
      <c r="Z86" s="364">
        <v>411.51194983783779</v>
      </c>
      <c r="AA86" s="365">
        <f>Z86/Q86</f>
        <v>12.236454054054052</v>
      </c>
      <c r="AB86" s="366">
        <v>242921</v>
      </c>
      <c r="AC86" s="96" t="s">
        <v>1</v>
      </c>
      <c r="AD86" s="96" t="s">
        <v>88</v>
      </c>
      <c r="AE86" s="367" t="s">
        <v>231</v>
      </c>
      <c r="AF86" s="98" t="s">
        <v>158</v>
      </c>
      <c r="AG86" s="367">
        <v>1.85</v>
      </c>
      <c r="AH86" s="96" t="s">
        <v>232</v>
      </c>
      <c r="AI86" s="368" t="s">
        <v>90</v>
      </c>
      <c r="AJ86" s="367" t="s">
        <v>220</v>
      </c>
      <c r="AK86" s="367" t="s">
        <v>235</v>
      </c>
      <c r="AL86" s="367" t="s">
        <v>236</v>
      </c>
      <c r="AM86" s="382">
        <f>Q86</f>
        <v>33.630000000000003</v>
      </c>
      <c r="AN86" s="369" t="s">
        <v>273</v>
      </c>
      <c r="AO86" s="369" t="s">
        <v>93</v>
      </c>
      <c r="AP86" s="370" t="str">
        <f>IF(Q86&gt;15,"พื้นที่มากกว่า 15 ไร่",IF(Q86&gt;10,"พื้นที่ 10 - 15 ไร่",IF(Q86&gt;6,"พื้นที่ 6 - 10 ไร่",IF(Q86&gt;3,"พื้นที่ 3 - 6 ไร่","พื้นที่น้อยกว่า 3 ไร่"))))</f>
        <v>พื้นที่มากกว่า 15 ไร่</v>
      </c>
      <c r="AQ86" s="440">
        <v>13.802557240559022</v>
      </c>
      <c r="AR86" s="371">
        <v>12.246349691929858</v>
      </c>
      <c r="AS86" s="379" t="s">
        <v>233</v>
      </c>
      <c r="AT86" s="373">
        <v>243257</v>
      </c>
    </row>
    <row r="87" spans="1:46" ht="18.75" customHeight="1">
      <c r="A87" s="95">
        <v>1</v>
      </c>
      <c r="B87" s="95" t="s">
        <v>228</v>
      </c>
      <c r="C87" s="380" t="s">
        <v>22</v>
      </c>
      <c r="D87" s="98">
        <f>D86+1</f>
        <v>22</v>
      </c>
      <c r="E87" s="447">
        <v>938</v>
      </c>
      <c r="F87" s="98" t="s">
        <v>266</v>
      </c>
      <c r="G87" s="98">
        <v>938</v>
      </c>
      <c r="H87" s="96">
        <v>9060000938</v>
      </c>
      <c r="I87" s="299" t="s">
        <v>230</v>
      </c>
      <c r="J87" s="285">
        <f t="shared" si="17"/>
        <v>37.15</v>
      </c>
      <c r="K87" s="286" t="str">
        <f>AC87</f>
        <v>อ้อยน้ำราด</v>
      </c>
      <c r="L87" s="98" t="s">
        <v>239</v>
      </c>
      <c r="M87" s="360">
        <v>2.0700000000000003</v>
      </c>
      <c r="N87" s="360">
        <v>0</v>
      </c>
      <c r="O87" s="96"/>
      <c r="P87" s="288"/>
      <c r="Q87" s="362">
        <v>35.08</v>
      </c>
      <c r="R87" s="360"/>
      <c r="S87" s="288">
        <f t="shared" si="18"/>
        <v>35.08</v>
      </c>
      <c r="T87" s="363">
        <f>Q87*U87</f>
        <v>456.03999999999996</v>
      </c>
      <c r="U87" s="288">
        <v>13</v>
      </c>
      <c r="V87" s="288">
        <f>Q87*W87</f>
        <v>385.88</v>
      </c>
      <c r="W87" s="288">
        <v>11</v>
      </c>
      <c r="X87" s="364">
        <v>398.40727129490546</v>
      </c>
      <c r="Y87" s="365">
        <v>11.357105795179745</v>
      </c>
      <c r="Z87" s="364">
        <v>393.70302962162157</v>
      </c>
      <c r="AA87" s="365">
        <f>Z87/Q87</f>
        <v>11.223005405405404</v>
      </c>
      <c r="AB87" s="366">
        <v>242923</v>
      </c>
      <c r="AC87" s="96" t="s">
        <v>1</v>
      </c>
      <c r="AD87" s="96" t="s">
        <v>88</v>
      </c>
      <c r="AE87" s="367" t="s">
        <v>234</v>
      </c>
      <c r="AF87" s="98" t="s">
        <v>91</v>
      </c>
      <c r="AG87" s="367">
        <v>1.85</v>
      </c>
      <c r="AH87" s="96" t="s">
        <v>232</v>
      </c>
      <c r="AI87" s="368" t="s">
        <v>90</v>
      </c>
      <c r="AJ87" s="367" t="s">
        <v>220</v>
      </c>
      <c r="AK87" s="367" t="s">
        <v>235</v>
      </c>
      <c r="AL87" s="367" t="s">
        <v>236</v>
      </c>
      <c r="AM87" s="382">
        <f>Q87</f>
        <v>35.08</v>
      </c>
      <c r="AN87" s="369" t="s">
        <v>273</v>
      </c>
      <c r="AO87" s="369" t="s">
        <v>93</v>
      </c>
      <c r="AP87" s="370" t="str">
        <f>IF(Q87&gt;15,"พื้นที่มากกว่า 15 ไร่",IF(Q87&gt;10,"พื้นที่ 10 - 15 ไร่",IF(Q87&gt;6,"พื้นที่ 6 - 10 ไร่",IF(Q87&gt;3,"พื้นที่ 3 - 6 ไร่","พื้นที่น้อยกว่า 3 ไร่"))))</f>
        <v>พื้นที่มากกว่า 15 ไร่</v>
      </c>
      <c r="AQ87" s="440">
        <v>14.401938426453819</v>
      </c>
      <c r="AR87" s="371">
        <v>12.315088476307352</v>
      </c>
      <c r="AS87" s="379" t="s">
        <v>233</v>
      </c>
      <c r="AT87" s="373">
        <v>243256</v>
      </c>
    </row>
    <row r="88" spans="1:46" ht="18.75" customHeight="1">
      <c r="A88" s="95">
        <v>1</v>
      </c>
      <c r="B88" s="95" t="s">
        <v>228</v>
      </c>
      <c r="C88" s="380" t="s">
        <v>22</v>
      </c>
      <c r="D88" s="98">
        <f>D87+1</f>
        <v>23</v>
      </c>
      <c r="E88" s="447">
        <v>939</v>
      </c>
      <c r="F88" s="98" t="s">
        <v>266</v>
      </c>
      <c r="G88" s="98">
        <v>939</v>
      </c>
      <c r="H88" s="98"/>
      <c r="I88" s="98"/>
      <c r="J88" s="285">
        <f t="shared" si="17"/>
        <v>8.08</v>
      </c>
      <c r="K88" s="286" t="s">
        <v>259</v>
      </c>
      <c r="L88" s="98" t="s">
        <v>245</v>
      </c>
      <c r="M88" s="360">
        <v>8.08</v>
      </c>
      <c r="N88" s="360">
        <v>0</v>
      </c>
      <c r="O88" s="98"/>
      <c r="P88" s="98"/>
      <c r="Q88" s="362"/>
      <c r="R88" s="360"/>
      <c r="S88" s="288">
        <f t="shared" si="18"/>
        <v>0</v>
      </c>
      <c r="T88" s="375"/>
      <c r="U88" s="288"/>
      <c r="V88" s="288"/>
      <c r="W88" s="288"/>
      <c r="X88" s="364"/>
      <c r="Y88" s="365"/>
      <c r="Z88" s="364"/>
      <c r="AA88" s="365"/>
      <c r="AB88" s="366"/>
      <c r="AC88" s="98"/>
      <c r="AD88" s="98"/>
      <c r="AE88" s="368"/>
      <c r="AF88" s="98"/>
      <c r="AG88" s="368"/>
      <c r="AH88" s="98"/>
      <c r="AI88" s="368" t="s">
        <v>90</v>
      </c>
      <c r="AJ88" s="368"/>
      <c r="AK88" s="367"/>
      <c r="AL88" s="367"/>
      <c r="AM88" s="367"/>
      <c r="AN88" s="369"/>
      <c r="AO88" s="369">
        <v>0</v>
      </c>
      <c r="AP88" s="370"/>
      <c r="AQ88" s="441"/>
      <c r="AR88" s="370"/>
      <c r="AS88" s="376"/>
      <c r="AT88" s="377"/>
    </row>
    <row r="89" spans="1:46" ht="18.75" customHeight="1">
      <c r="A89" s="95">
        <v>1</v>
      </c>
      <c r="B89" s="95" t="s">
        <v>228</v>
      </c>
      <c r="C89" s="380" t="s">
        <v>22</v>
      </c>
      <c r="D89" s="98">
        <f>D88+1</f>
        <v>24</v>
      </c>
      <c r="E89" s="447" t="s">
        <v>274</v>
      </c>
      <c r="F89" s="98" t="s">
        <v>266</v>
      </c>
      <c r="G89" s="98">
        <v>9391</v>
      </c>
      <c r="H89" s="98"/>
      <c r="I89" s="98"/>
      <c r="J89" s="285">
        <f t="shared" si="17"/>
        <v>2.75</v>
      </c>
      <c r="K89" s="286" t="s">
        <v>275</v>
      </c>
      <c r="L89" s="98" t="s">
        <v>241</v>
      </c>
      <c r="M89" s="360">
        <v>2.75</v>
      </c>
      <c r="N89" s="360">
        <v>0</v>
      </c>
      <c r="O89" s="98"/>
      <c r="P89" s="98"/>
      <c r="Q89" s="362"/>
      <c r="R89" s="360"/>
      <c r="S89" s="288">
        <f t="shared" si="18"/>
        <v>0</v>
      </c>
      <c r="T89" s="375"/>
      <c r="U89" s="288"/>
      <c r="V89" s="288"/>
      <c r="W89" s="288"/>
      <c r="X89" s="364"/>
      <c r="Y89" s="365"/>
      <c r="Z89" s="364"/>
      <c r="AA89" s="365"/>
      <c r="AB89" s="366"/>
      <c r="AC89" s="98"/>
      <c r="AD89" s="98"/>
      <c r="AE89" s="368"/>
      <c r="AF89" s="98"/>
      <c r="AG89" s="368"/>
      <c r="AH89" s="98"/>
      <c r="AI89" s="368" t="s">
        <v>90</v>
      </c>
      <c r="AJ89" s="368"/>
      <c r="AK89" s="367"/>
      <c r="AL89" s="367"/>
      <c r="AM89" s="367"/>
      <c r="AN89" s="369"/>
      <c r="AO89" s="369">
        <v>0</v>
      </c>
      <c r="AP89" s="370"/>
      <c r="AQ89" s="441"/>
      <c r="AR89" s="370"/>
      <c r="AS89" s="376"/>
      <c r="AT89" s="377"/>
    </row>
    <row r="90" spans="1:46" ht="18.75" customHeight="1">
      <c r="A90" s="95">
        <v>1</v>
      </c>
      <c r="B90" s="95" t="s">
        <v>228</v>
      </c>
      <c r="C90" s="380" t="s">
        <v>22</v>
      </c>
      <c r="D90" s="98">
        <f>D87+1</f>
        <v>23</v>
      </c>
      <c r="E90" s="447">
        <v>723</v>
      </c>
      <c r="F90" s="98" t="s">
        <v>266</v>
      </c>
      <c r="G90" s="98">
        <v>723</v>
      </c>
      <c r="H90" s="96">
        <v>9060000723</v>
      </c>
      <c r="I90" s="299" t="s">
        <v>230</v>
      </c>
      <c r="J90" s="285">
        <f t="shared" si="17"/>
        <v>6.82</v>
      </c>
      <c r="K90" s="286" t="str">
        <f>AC90</f>
        <v>อ้อยน้ำราด</v>
      </c>
      <c r="L90" s="96"/>
      <c r="M90" s="360"/>
      <c r="N90" s="360">
        <v>0</v>
      </c>
      <c r="O90" s="96"/>
      <c r="P90" s="96"/>
      <c r="Q90" s="362">
        <v>6.82</v>
      </c>
      <c r="R90" s="360"/>
      <c r="S90" s="288">
        <f t="shared" si="18"/>
        <v>6.82</v>
      </c>
      <c r="T90" s="363">
        <f>Q90*U90</f>
        <v>81.84</v>
      </c>
      <c r="U90" s="288">
        <v>12</v>
      </c>
      <c r="V90" s="288">
        <f>Q90*W90</f>
        <v>61.38</v>
      </c>
      <c r="W90" s="288">
        <v>9</v>
      </c>
      <c r="X90" s="364">
        <v>76.308375939744849</v>
      </c>
      <c r="Y90" s="365">
        <v>11.18891142811508</v>
      </c>
      <c r="Z90" s="364">
        <v>66.374451891891894</v>
      </c>
      <c r="AA90" s="365">
        <f>Z90/Q90</f>
        <v>9.732324324324324</v>
      </c>
      <c r="AB90" s="366">
        <v>242952</v>
      </c>
      <c r="AC90" s="96" t="s">
        <v>1</v>
      </c>
      <c r="AD90" s="96" t="s">
        <v>88</v>
      </c>
      <c r="AE90" s="367" t="s">
        <v>234</v>
      </c>
      <c r="AF90" s="98" t="s">
        <v>107</v>
      </c>
      <c r="AG90" s="367">
        <v>1.85</v>
      </c>
      <c r="AH90" s="96" t="s">
        <v>232</v>
      </c>
      <c r="AI90" s="368" t="s">
        <v>90</v>
      </c>
      <c r="AJ90" s="367" t="s">
        <v>220</v>
      </c>
      <c r="AK90" s="367" t="s">
        <v>235</v>
      </c>
      <c r="AL90" s="367" t="s">
        <v>236</v>
      </c>
      <c r="AM90" s="367"/>
      <c r="AN90" s="369"/>
      <c r="AO90" s="369" t="s">
        <v>93</v>
      </c>
      <c r="AP90" s="370" t="str">
        <f>IF(Q90&gt;15,"พื้นที่มากกว่า 15 ไร่",IF(Q90&gt;10,"พื้นที่ 10 - 15 ไร่",IF(Q90&gt;6,"พื้นที่ 6 - 10 ไร่",IF(Q90&gt;3,"พื้นที่ 3 - 6 ไร่","พื้นที่น้อยกว่า 3 ไร่"))))</f>
        <v>พื้นที่ 6 - 10 ไร่</v>
      </c>
      <c r="AQ90" s="440">
        <v>10.819648093841643</v>
      </c>
      <c r="AR90" s="371">
        <v>0</v>
      </c>
      <c r="AS90" s="372" t="s">
        <v>233</v>
      </c>
      <c r="AT90" s="373">
        <v>243325</v>
      </c>
    </row>
    <row r="91" spans="1:46" ht="18.75" customHeight="1">
      <c r="A91" s="95">
        <v>1</v>
      </c>
      <c r="B91" s="95" t="s">
        <v>228</v>
      </c>
      <c r="C91" s="380" t="s">
        <v>22</v>
      </c>
      <c r="D91" s="98">
        <f>D90+1</f>
        <v>24</v>
      </c>
      <c r="E91" s="447">
        <v>724</v>
      </c>
      <c r="F91" s="98" t="s">
        <v>266</v>
      </c>
      <c r="G91" s="98">
        <v>724</v>
      </c>
      <c r="H91" s="96">
        <v>9060000724</v>
      </c>
      <c r="I91" s="299" t="s">
        <v>230</v>
      </c>
      <c r="J91" s="285">
        <f t="shared" si="17"/>
        <v>4.5199999999999996</v>
      </c>
      <c r="K91" s="286" t="str">
        <f>AC91</f>
        <v>อ้อยตอ 1</v>
      </c>
      <c r="L91" s="98"/>
      <c r="M91" s="374"/>
      <c r="N91" s="360">
        <v>0</v>
      </c>
      <c r="O91" s="96"/>
      <c r="P91" s="96"/>
      <c r="Q91" s="362">
        <v>4.5199999999999996</v>
      </c>
      <c r="R91" s="360"/>
      <c r="S91" s="288">
        <f t="shared" si="18"/>
        <v>4.5199999999999996</v>
      </c>
      <c r="T91" s="363">
        <f>Q91*U91</f>
        <v>54.239999999999995</v>
      </c>
      <c r="U91" s="288">
        <v>12</v>
      </c>
      <c r="V91" s="288">
        <f>Q91*W91</f>
        <v>36.159999999999997</v>
      </c>
      <c r="W91" s="288">
        <v>8</v>
      </c>
      <c r="X91" s="364">
        <v>47.044729766630169</v>
      </c>
      <c r="Y91" s="365">
        <v>10.408126054564198</v>
      </c>
      <c r="Z91" s="364">
        <v>38.294417297297301</v>
      </c>
      <c r="AA91" s="365">
        <f>Z91/Q91</f>
        <v>8.4722162162162178</v>
      </c>
      <c r="AB91" s="366">
        <v>242947</v>
      </c>
      <c r="AC91" s="96" t="s">
        <v>93</v>
      </c>
      <c r="AD91" s="96" t="s">
        <v>2</v>
      </c>
      <c r="AE91" s="367" t="s">
        <v>234</v>
      </c>
      <c r="AF91" s="98" t="s">
        <v>91</v>
      </c>
      <c r="AG91" s="367">
        <v>1.85</v>
      </c>
      <c r="AH91" s="98" t="s">
        <v>232</v>
      </c>
      <c r="AI91" s="368" t="s">
        <v>90</v>
      </c>
      <c r="AJ91" s="367" t="s">
        <v>220</v>
      </c>
      <c r="AK91" s="367" t="s">
        <v>235</v>
      </c>
      <c r="AL91" s="367" t="s">
        <v>236</v>
      </c>
      <c r="AM91" s="367"/>
      <c r="AN91" s="369"/>
      <c r="AO91" s="369" t="s">
        <v>248</v>
      </c>
      <c r="AP91" s="370" t="str">
        <f>IF(Q91&gt;15,"พื้นที่มากกว่า 15 ไร่",IF(Q91&gt;10,"พื้นที่ 10 - 15 ไร่",IF(Q91&gt;6,"พื้นที่ 6 - 10 ไร่",IF(Q91&gt;3,"พื้นที่ 3 - 6 ไร่","พื้นที่น้อยกว่า 3 ไร่"))))</f>
        <v>พื้นที่ 3 - 6 ไร่</v>
      </c>
      <c r="AQ91" s="440">
        <v>15.097345132743365</v>
      </c>
      <c r="AR91" s="371">
        <v>13.505219812426729</v>
      </c>
      <c r="AS91" s="372" t="s">
        <v>233</v>
      </c>
      <c r="AT91" s="373">
        <v>243309</v>
      </c>
    </row>
    <row r="92" spans="1:46" ht="18.75" customHeight="1">
      <c r="A92" s="95">
        <v>1</v>
      </c>
      <c r="B92" s="95" t="s">
        <v>228</v>
      </c>
      <c r="C92" s="380" t="s">
        <v>22</v>
      </c>
      <c r="D92" s="98">
        <f>D91+1</f>
        <v>25</v>
      </c>
      <c r="E92" s="447">
        <v>727</v>
      </c>
      <c r="F92" s="98" t="s">
        <v>266</v>
      </c>
      <c r="G92" s="98">
        <v>727</v>
      </c>
      <c r="H92" s="96">
        <v>9060000727</v>
      </c>
      <c r="I92" s="98"/>
      <c r="J92" s="285">
        <f t="shared" si="17"/>
        <v>9.86</v>
      </c>
      <c r="K92" s="286" t="str">
        <f>AC92</f>
        <v>อ้อยน้ำราด</v>
      </c>
      <c r="L92" s="96"/>
      <c r="M92" s="360"/>
      <c r="N92" s="360">
        <v>0</v>
      </c>
      <c r="O92" s="96"/>
      <c r="P92" s="360"/>
      <c r="Q92" s="362">
        <v>9.86</v>
      </c>
      <c r="R92" s="360"/>
      <c r="S92" s="288">
        <f t="shared" si="18"/>
        <v>9.86</v>
      </c>
      <c r="T92" s="363">
        <f>Q92*U92</f>
        <v>118.32</v>
      </c>
      <c r="U92" s="288">
        <v>12</v>
      </c>
      <c r="V92" s="288">
        <f>Q92*W92</f>
        <v>98.6</v>
      </c>
      <c r="W92" s="288">
        <v>10</v>
      </c>
      <c r="X92" s="364">
        <v>120</v>
      </c>
      <c r="Y92" s="365">
        <f>X92/J92</f>
        <v>12.170385395537526</v>
      </c>
      <c r="Z92" s="364">
        <v>101.82938983783781</v>
      </c>
      <c r="AA92" s="365">
        <f>Z92/Q92</f>
        <v>10.327524324324322</v>
      </c>
      <c r="AB92" s="366">
        <v>242950</v>
      </c>
      <c r="AC92" s="96" t="s">
        <v>1</v>
      </c>
      <c r="AD92" s="96" t="s">
        <v>88</v>
      </c>
      <c r="AE92" s="367" t="s">
        <v>234</v>
      </c>
      <c r="AF92" s="98" t="s">
        <v>108</v>
      </c>
      <c r="AG92" s="367">
        <v>1.85</v>
      </c>
      <c r="AH92" s="96" t="s">
        <v>232</v>
      </c>
      <c r="AI92" s="368" t="s">
        <v>90</v>
      </c>
      <c r="AJ92" s="367" t="s">
        <v>179</v>
      </c>
      <c r="AK92" s="367">
        <v>0</v>
      </c>
      <c r="AL92" s="367" t="s">
        <v>179</v>
      </c>
      <c r="AM92" s="367"/>
      <c r="AN92" s="369"/>
      <c r="AO92" s="369" t="s">
        <v>93</v>
      </c>
      <c r="AP92" s="370" t="str">
        <f>IF(Q92&gt;15,"พื้นที่มากกว่า 15 ไร่",IF(Q92&gt;10,"พื้นที่ 10 - 15 ไร่",IF(Q92&gt;6,"พื้นที่ 6 - 10 ไร่",IF(Q92&gt;3,"พื้นที่ 3 - 6 ไร่","พื้นที่น้อยกว่า 3 ไร่"))))</f>
        <v>พื้นที่ 6 - 10 ไร่</v>
      </c>
      <c r="AQ92" s="440">
        <v>23.361054766734277</v>
      </c>
      <c r="AR92" s="371">
        <v>0</v>
      </c>
      <c r="AS92" s="379" t="s">
        <v>233</v>
      </c>
      <c r="AT92" s="373">
        <v>243275</v>
      </c>
    </row>
    <row r="93" spans="1:46" ht="18.75" customHeight="1">
      <c r="A93" s="95">
        <v>1</v>
      </c>
      <c r="B93" s="95" t="s">
        <v>228</v>
      </c>
      <c r="C93" s="380" t="s">
        <v>22</v>
      </c>
      <c r="D93" s="98">
        <f>D92+1</f>
        <v>26</v>
      </c>
      <c r="E93" s="447">
        <v>728</v>
      </c>
      <c r="F93" s="98" t="s">
        <v>266</v>
      </c>
      <c r="G93" s="98">
        <v>728</v>
      </c>
      <c r="H93" s="96">
        <v>9060000728</v>
      </c>
      <c r="I93" s="98"/>
      <c r="J93" s="285">
        <f t="shared" si="17"/>
        <v>9.4600000000000009</v>
      </c>
      <c r="K93" s="286" t="str">
        <f>AC93</f>
        <v>อ้อยน้ำราด</v>
      </c>
      <c r="L93" s="96"/>
      <c r="M93" s="360"/>
      <c r="N93" s="360">
        <v>0</v>
      </c>
      <c r="O93" s="96"/>
      <c r="P93" s="360"/>
      <c r="Q93" s="362">
        <v>9.4600000000000009</v>
      </c>
      <c r="R93" s="360"/>
      <c r="S93" s="288">
        <f t="shared" si="18"/>
        <v>9.4600000000000009</v>
      </c>
      <c r="T93" s="363">
        <f>Q93*U93</f>
        <v>113.52000000000001</v>
      </c>
      <c r="U93" s="288">
        <v>12</v>
      </c>
      <c r="V93" s="288">
        <f>Q93*W93</f>
        <v>85.140000000000015</v>
      </c>
      <c r="W93" s="288">
        <v>9</v>
      </c>
      <c r="X93" s="364">
        <v>104.83432477377507</v>
      </c>
      <c r="Y93" s="365">
        <v>11.081852513084044</v>
      </c>
      <c r="Z93" s="364">
        <v>88.16188194594595</v>
      </c>
      <c r="AA93" s="365">
        <f>Z93/Q93</f>
        <v>9.3194378378378371</v>
      </c>
      <c r="AB93" s="366">
        <v>242950</v>
      </c>
      <c r="AC93" s="96" t="s">
        <v>1</v>
      </c>
      <c r="AD93" s="96" t="s">
        <v>88</v>
      </c>
      <c r="AE93" s="367" t="s">
        <v>234</v>
      </c>
      <c r="AF93" s="98" t="s">
        <v>108</v>
      </c>
      <c r="AG93" s="367">
        <v>1.85</v>
      </c>
      <c r="AH93" s="96" t="s">
        <v>232</v>
      </c>
      <c r="AI93" s="368" t="s">
        <v>90</v>
      </c>
      <c r="AJ93" s="367" t="s">
        <v>220</v>
      </c>
      <c r="AK93" s="367" t="s">
        <v>235</v>
      </c>
      <c r="AL93" s="367" t="s">
        <v>236</v>
      </c>
      <c r="AM93" s="367"/>
      <c r="AN93" s="369"/>
      <c r="AO93" s="369" t="s">
        <v>93</v>
      </c>
      <c r="AP93" s="370" t="str">
        <f>IF(Q93&gt;15,"พื้นที่มากกว่า 15 ไร่",IF(Q93&gt;10,"พื้นที่ 10 - 15 ไร่",IF(Q93&gt;6,"พื้นที่ 6 - 10 ไร่",IF(Q93&gt;3,"พื้นที่ 3 - 6 ไร่","พื้นที่น้อยกว่า 3 ไร่"))))</f>
        <v>พื้นที่ 6 - 10 ไร่</v>
      </c>
      <c r="AQ93" s="440">
        <v>15.748414376321357</v>
      </c>
      <c r="AR93" s="371">
        <v>0</v>
      </c>
      <c r="AS93" s="372" t="s">
        <v>233</v>
      </c>
      <c r="AT93" s="373">
        <v>243325</v>
      </c>
    </row>
    <row r="94" spans="1:46" ht="18.75" customHeight="1">
      <c r="A94" s="95">
        <v>1</v>
      </c>
      <c r="B94" s="95" t="s">
        <v>228</v>
      </c>
      <c r="C94" s="380" t="s">
        <v>22</v>
      </c>
      <c r="D94" s="98">
        <f>D93+1</f>
        <v>27</v>
      </c>
      <c r="E94" s="447">
        <v>729</v>
      </c>
      <c r="F94" s="98" t="s">
        <v>266</v>
      </c>
      <c r="G94" s="98">
        <v>729</v>
      </c>
      <c r="H94" s="98"/>
      <c r="I94" s="299" t="s">
        <v>230</v>
      </c>
      <c r="J94" s="285">
        <f t="shared" si="17"/>
        <v>9.93</v>
      </c>
      <c r="K94" s="286" t="s">
        <v>276</v>
      </c>
      <c r="L94" s="98" t="s">
        <v>241</v>
      </c>
      <c r="M94" s="360">
        <v>9.93</v>
      </c>
      <c r="N94" s="360">
        <v>0</v>
      </c>
      <c r="O94" s="98"/>
      <c r="P94" s="98"/>
      <c r="Q94" s="362"/>
      <c r="R94" s="360"/>
      <c r="S94" s="288">
        <f t="shared" si="18"/>
        <v>0</v>
      </c>
      <c r="T94" s="375"/>
      <c r="U94" s="288"/>
      <c r="V94" s="288"/>
      <c r="W94" s="288"/>
      <c r="X94" s="364"/>
      <c r="Y94" s="365"/>
      <c r="Z94" s="364"/>
      <c r="AA94" s="365"/>
      <c r="AB94" s="366"/>
      <c r="AC94" s="98"/>
      <c r="AD94" s="98"/>
      <c r="AE94" s="368"/>
      <c r="AF94" s="98"/>
      <c r="AG94" s="368"/>
      <c r="AH94" s="98"/>
      <c r="AI94" s="368" t="s">
        <v>90</v>
      </c>
      <c r="AJ94" s="367"/>
      <c r="AK94" s="367"/>
      <c r="AL94" s="367"/>
      <c r="AM94" s="367"/>
      <c r="AN94" s="369"/>
      <c r="AO94" s="369">
        <v>0</v>
      </c>
      <c r="AP94" s="370"/>
      <c r="AQ94" s="441"/>
      <c r="AR94" s="370"/>
      <c r="AS94" s="376"/>
      <c r="AT94" s="377"/>
    </row>
    <row r="95" spans="1:46" ht="18.75" customHeight="1">
      <c r="A95" s="95">
        <v>1</v>
      </c>
      <c r="B95" s="95" t="s">
        <v>228</v>
      </c>
      <c r="C95" s="380" t="s">
        <v>22</v>
      </c>
      <c r="D95" s="98">
        <f>D94+1</f>
        <v>28</v>
      </c>
      <c r="E95" s="447" t="s">
        <v>277</v>
      </c>
      <c r="F95" s="98" t="s">
        <v>266</v>
      </c>
      <c r="G95" s="98">
        <v>7291</v>
      </c>
      <c r="H95" s="98"/>
      <c r="I95" s="98"/>
      <c r="J95" s="285">
        <f t="shared" si="17"/>
        <v>26.12</v>
      </c>
      <c r="K95" s="286" t="s">
        <v>278</v>
      </c>
      <c r="L95" s="98" t="s">
        <v>245</v>
      </c>
      <c r="M95" s="360">
        <v>26.12</v>
      </c>
      <c r="N95" s="360">
        <v>0</v>
      </c>
      <c r="O95" s="96"/>
      <c r="P95" s="96"/>
      <c r="Q95" s="362"/>
      <c r="R95" s="360"/>
      <c r="S95" s="288">
        <f t="shared" si="18"/>
        <v>0</v>
      </c>
      <c r="T95" s="375"/>
      <c r="U95" s="288"/>
      <c r="V95" s="288"/>
      <c r="W95" s="288"/>
      <c r="X95" s="364"/>
      <c r="Y95" s="365"/>
      <c r="Z95" s="364"/>
      <c r="AA95" s="365"/>
      <c r="AB95" s="366"/>
      <c r="AC95" s="96"/>
      <c r="AD95" s="96"/>
      <c r="AE95" s="368"/>
      <c r="AF95" s="98"/>
      <c r="AG95" s="368"/>
      <c r="AH95" s="98"/>
      <c r="AI95" s="368" t="s">
        <v>90</v>
      </c>
      <c r="AJ95" s="367"/>
      <c r="AK95" s="367"/>
      <c r="AL95" s="367"/>
      <c r="AM95" s="367"/>
      <c r="AN95" s="369"/>
      <c r="AO95" s="369">
        <v>0</v>
      </c>
      <c r="AP95" s="370"/>
      <c r="AQ95" s="441"/>
      <c r="AR95" s="370"/>
      <c r="AS95" s="376"/>
      <c r="AT95" s="377"/>
    </row>
    <row r="96" spans="1:46" ht="18.75" customHeight="1">
      <c r="A96" s="95">
        <v>1</v>
      </c>
      <c r="B96" s="95" t="s">
        <v>228</v>
      </c>
      <c r="C96" s="380" t="s">
        <v>22</v>
      </c>
      <c r="D96" s="98">
        <f>D93+1</f>
        <v>27</v>
      </c>
      <c r="E96" s="447">
        <v>730</v>
      </c>
      <c r="F96" s="98" t="s">
        <v>266</v>
      </c>
      <c r="G96" s="98">
        <v>730</v>
      </c>
      <c r="H96" s="96">
        <v>9060000730</v>
      </c>
      <c r="I96" s="299" t="s">
        <v>230</v>
      </c>
      <c r="J96" s="285">
        <f t="shared" si="17"/>
        <v>29.32</v>
      </c>
      <c r="K96" s="286" t="str">
        <f>AC96</f>
        <v>อ้อยน้ำราด</v>
      </c>
      <c r="L96" s="96"/>
      <c r="M96" s="360"/>
      <c r="N96" s="360">
        <v>0</v>
      </c>
      <c r="O96" s="96"/>
      <c r="P96" s="361"/>
      <c r="Q96" s="362">
        <v>29.32</v>
      </c>
      <c r="R96" s="360"/>
      <c r="S96" s="288">
        <f t="shared" si="18"/>
        <v>29.32</v>
      </c>
      <c r="T96" s="363">
        <f>Q96*U96</f>
        <v>351.84000000000003</v>
      </c>
      <c r="U96" s="288">
        <v>12</v>
      </c>
      <c r="V96" s="288">
        <f>Q96*W96</f>
        <v>351.84000000000003</v>
      </c>
      <c r="W96" s="288">
        <v>12</v>
      </c>
      <c r="X96" s="364">
        <v>325.64378423326878</v>
      </c>
      <c r="Y96" s="365">
        <v>11.106541072076016</v>
      </c>
      <c r="Z96" s="364">
        <v>355.47124237837829</v>
      </c>
      <c r="AA96" s="365">
        <f>Z96/Q96</f>
        <v>12.123848648648645</v>
      </c>
      <c r="AB96" s="366">
        <v>242953</v>
      </c>
      <c r="AC96" s="96" t="s">
        <v>1</v>
      </c>
      <c r="AD96" s="96" t="s">
        <v>88</v>
      </c>
      <c r="AE96" s="367" t="s">
        <v>231</v>
      </c>
      <c r="AF96" s="98" t="s">
        <v>279</v>
      </c>
      <c r="AG96" s="367">
        <v>1.85</v>
      </c>
      <c r="AH96" s="96" t="s">
        <v>232</v>
      </c>
      <c r="AI96" s="368" t="s">
        <v>90</v>
      </c>
      <c r="AJ96" s="367" t="s">
        <v>220</v>
      </c>
      <c r="AK96" s="367" t="s">
        <v>235</v>
      </c>
      <c r="AL96" s="367" t="s">
        <v>236</v>
      </c>
      <c r="AM96" s="367"/>
      <c r="AN96" s="369"/>
      <c r="AO96" s="369" t="s">
        <v>93</v>
      </c>
      <c r="AP96" s="370" t="str">
        <f>IF(Q96&gt;15,"พื้นที่มากกว่า 15 ไร่",IF(Q96&gt;10,"พื้นที่ 10 - 15 ไร่",IF(Q96&gt;6,"พื้นที่ 6 - 10 ไร่",IF(Q96&gt;3,"พื้นที่ 3 - 6 ไร่","พื้นที่น้อยกว่า 3 ไร่"))))</f>
        <v>พื้นที่มากกว่า 15 ไร่</v>
      </c>
      <c r="AQ96" s="440">
        <v>13.167462482946792</v>
      </c>
      <c r="AR96" s="371">
        <v>13.749978280601663</v>
      </c>
      <c r="AS96" s="372" t="s">
        <v>233</v>
      </c>
      <c r="AT96" s="373">
        <v>243311</v>
      </c>
    </row>
    <row r="97" spans="1:46" ht="18.75" customHeight="1">
      <c r="A97" s="95">
        <v>1</v>
      </c>
      <c r="B97" s="95" t="s">
        <v>228</v>
      </c>
      <c r="C97" s="380" t="s">
        <v>22</v>
      </c>
      <c r="D97" s="98">
        <f>D96+1</f>
        <v>28</v>
      </c>
      <c r="E97" s="447">
        <v>741</v>
      </c>
      <c r="F97" s="98" t="s">
        <v>266</v>
      </c>
      <c r="G97" s="98">
        <v>741</v>
      </c>
      <c r="H97" s="96">
        <v>9060000741</v>
      </c>
      <c r="I97" s="299" t="s">
        <v>230</v>
      </c>
      <c r="J97" s="285">
        <f t="shared" si="17"/>
        <v>18.670000000000002</v>
      </c>
      <c r="K97" s="286" t="str">
        <f>AC97</f>
        <v>อ้อยตอ 2</v>
      </c>
      <c r="L97" s="96"/>
      <c r="M97" s="360"/>
      <c r="N97" s="360">
        <v>0</v>
      </c>
      <c r="O97" s="96"/>
      <c r="P97" s="360"/>
      <c r="Q97" s="362">
        <v>18.670000000000002</v>
      </c>
      <c r="R97" s="360"/>
      <c r="S97" s="288">
        <f t="shared" si="18"/>
        <v>18.670000000000002</v>
      </c>
      <c r="T97" s="363">
        <f>Q97*U97</f>
        <v>224.04000000000002</v>
      </c>
      <c r="U97" s="288">
        <v>12</v>
      </c>
      <c r="V97" s="288">
        <f>Q97*W97</f>
        <v>186.70000000000002</v>
      </c>
      <c r="W97" s="288">
        <v>10</v>
      </c>
      <c r="X97" s="364">
        <v>191.94757571876963</v>
      </c>
      <c r="Y97" s="365">
        <v>10.281069936731098</v>
      </c>
      <c r="Z97" s="364">
        <v>212.81899054545457</v>
      </c>
      <c r="AA97" s="365">
        <f>Z97/Q97</f>
        <v>11.398981818181818</v>
      </c>
      <c r="AB97" s="366">
        <v>242898</v>
      </c>
      <c r="AC97" s="96" t="s">
        <v>95</v>
      </c>
      <c r="AD97" s="96" t="s">
        <v>2</v>
      </c>
      <c r="AE97" s="367" t="s">
        <v>231</v>
      </c>
      <c r="AF97" s="98" t="s">
        <v>91</v>
      </c>
      <c r="AG97" s="367">
        <v>1.65</v>
      </c>
      <c r="AH97" s="98" t="s">
        <v>247</v>
      </c>
      <c r="AI97" s="368" t="s">
        <v>90</v>
      </c>
      <c r="AJ97" s="367" t="s">
        <v>220</v>
      </c>
      <c r="AK97" s="367" t="s">
        <v>235</v>
      </c>
      <c r="AL97" s="367" t="s">
        <v>236</v>
      </c>
      <c r="AM97" s="367"/>
      <c r="AN97" s="369"/>
      <c r="AO97" s="369" t="s">
        <v>101</v>
      </c>
      <c r="AP97" s="370" t="str">
        <f>IF(Q97&gt;15,"พื้นที่มากกว่า 15 ไร่",IF(Q97&gt;10,"พื้นที่ 10 - 15 ไร่",IF(Q97&gt;6,"พื้นที่ 6 - 10 ไร่",IF(Q97&gt;3,"พื้นที่ 3 - 6 ไร่","พื้นที่น้อยกว่า 3 ไร่"))))</f>
        <v>พื้นที่มากกว่า 15 ไร่</v>
      </c>
      <c r="AQ97" s="440">
        <v>12.584895554365289</v>
      </c>
      <c r="AR97" s="371">
        <v>13.407423391215527</v>
      </c>
      <c r="AS97" s="372" t="s">
        <v>233</v>
      </c>
      <c r="AT97" s="373">
        <v>243312</v>
      </c>
    </row>
    <row r="98" spans="1:46" ht="18.75" customHeight="1">
      <c r="A98" s="95">
        <v>1</v>
      </c>
      <c r="B98" s="95" t="s">
        <v>228</v>
      </c>
      <c r="C98" s="380" t="s">
        <v>22</v>
      </c>
      <c r="D98" s="98">
        <f>D97+1</f>
        <v>29</v>
      </c>
      <c r="E98" s="447">
        <v>1001</v>
      </c>
      <c r="F98" s="98" t="s">
        <v>266</v>
      </c>
      <c r="G98" s="98">
        <v>1001</v>
      </c>
      <c r="H98" s="96">
        <v>9060001001</v>
      </c>
      <c r="I98" s="299" t="s">
        <v>230</v>
      </c>
      <c r="J98" s="285">
        <f t="shared" si="17"/>
        <v>21.96</v>
      </c>
      <c r="K98" s="286" t="str">
        <f>AC98</f>
        <v>อ้อยตอ 1</v>
      </c>
      <c r="L98" s="98"/>
      <c r="M98" s="374"/>
      <c r="N98" s="360">
        <v>0</v>
      </c>
      <c r="O98" s="96"/>
      <c r="P98" s="288"/>
      <c r="Q98" s="362">
        <v>21.96</v>
      </c>
      <c r="R98" s="360"/>
      <c r="S98" s="288">
        <f t="shared" si="18"/>
        <v>21.96</v>
      </c>
      <c r="T98" s="363">
        <f>Q98*U98</f>
        <v>263.52</v>
      </c>
      <c r="U98" s="288">
        <v>12</v>
      </c>
      <c r="V98" s="288">
        <f>Q98*W98</f>
        <v>219.60000000000002</v>
      </c>
      <c r="W98" s="288">
        <v>10</v>
      </c>
      <c r="X98" s="364">
        <v>227.21090173809253</v>
      </c>
      <c r="Y98" s="365">
        <v>10.346580224867601</v>
      </c>
      <c r="Z98" s="364">
        <v>233.15110054054054</v>
      </c>
      <c r="AA98" s="365">
        <f>Z98/Q98</f>
        <v>10.61708108108108</v>
      </c>
      <c r="AB98" s="366">
        <v>242920</v>
      </c>
      <c r="AC98" s="96" t="s">
        <v>93</v>
      </c>
      <c r="AD98" s="96" t="s">
        <v>2</v>
      </c>
      <c r="AE98" s="367" t="s">
        <v>280</v>
      </c>
      <c r="AF98" s="98" t="s">
        <v>91</v>
      </c>
      <c r="AG98" s="367">
        <v>1.85</v>
      </c>
      <c r="AH98" s="98" t="s">
        <v>232</v>
      </c>
      <c r="AI98" s="368" t="s">
        <v>90</v>
      </c>
      <c r="AJ98" s="367" t="s">
        <v>220</v>
      </c>
      <c r="AK98" s="367" t="s">
        <v>235</v>
      </c>
      <c r="AL98" s="367" t="s">
        <v>236</v>
      </c>
      <c r="AM98" s="367"/>
      <c r="AN98" s="369"/>
      <c r="AO98" s="369" t="s">
        <v>95</v>
      </c>
      <c r="AP98" s="370" t="str">
        <f>IF(Q98&gt;15,"พื้นที่มากกว่า 15 ไร่",IF(Q98&gt;10,"พื้นที่ 10 - 15 ไร่",IF(Q98&gt;6,"พื้นที่ 6 - 10 ไร่",IF(Q98&gt;3,"พื้นที่ 3 - 6 ไร่","พื้นที่น้อยกว่า 3 ไร่"))))</f>
        <v>พื้นที่มากกว่า 15 ไร่</v>
      </c>
      <c r="AQ98" s="440">
        <v>13.71311475409836</v>
      </c>
      <c r="AR98" s="371">
        <v>12.735426379756923</v>
      </c>
      <c r="AS98" s="372" t="s">
        <v>233</v>
      </c>
      <c r="AT98" s="373">
        <v>243268</v>
      </c>
    </row>
    <row r="99" spans="1:46" ht="18.75" customHeight="1">
      <c r="A99" s="95">
        <v>1</v>
      </c>
      <c r="B99" s="95" t="s">
        <v>228</v>
      </c>
      <c r="C99" s="380" t="s">
        <v>22</v>
      </c>
      <c r="D99" s="98">
        <f>D98+1</f>
        <v>30</v>
      </c>
      <c r="E99" s="447">
        <v>1002</v>
      </c>
      <c r="F99" s="98" t="s">
        <v>266</v>
      </c>
      <c r="G99" s="98">
        <v>1002</v>
      </c>
      <c r="H99" s="96">
        <v>9060001002</v>
      </c>
      <c r="I99" s="299" t="s">
        <v>230</v>
      </c>
      <c r="J99" s="285">
        <f t="shared" si="17"/>
        <v>37.68</v>
      </c>
      <c r="K99" s="286" t="str">
        <f>AC99</f>
        <v>อ้อยน้ำราด</v>
      </c>
      <c r="L99" s="98"/>
      <c r="M99" s="374"/>
      <c r="N99" s="360">
        <v>0</v>
      </c>
      <c r="O99" s="96"/>
      <c r="P99" s="361"/>
      <c r="Q99" s="362">
        <v>37.68</v>
      </c>
      <c r="R99" s="360"/>
      <c r="S99" s="288">
        <f t="shared" si="18"/>
        <v>37.68</v>
      </c>
      <c r="T99" s="363">
        <f>Q99*U99</f>
        <v>489.84</v>
      </c>
      <c r="U99" s="288">
        <v>13</v>
      </c>
      <c r="V99" s="288">
        <f>Q99*W99</f>
        <v>339.12</v>
      </c>
      <c r="W99" s="288">
        <v>9</v>
      </c>
      <c r="X99" s="364">
        <v>421.98373255768809</v>
      </c>
      <c r="Y99" s="365">
        <v>11.199143645373887</v>
      </c>
      <c r="Z99" s="364">
        <v>354.49018118918923</v>
      </c>
      <c r="AA99" s="365">
        <f>Z99/Q99</f>
        <v>9.407913513513515</v>
      </c>
      <c r="AB99" s="366">
        <v>242931</v>
      </c>
      <c r="AC99" s="96" t="s">
        <v>1</v>
      </c>
      <c r="AD99" s="96" t="s">
        <v>88</v>
      </c>
      <c r="AE99" s="367" t="s">
        <v>231</v>
      </c>
      <c r="AF99" s="98" t="s">
        <v>91</v>
      </c>
      <c r="AG99" s="367">
        <v>1.85</v>
      </c>
      <c r="AH99" s="96" t="s">
        <v>232</v>
      </c>
      <c r="AI99" s="368" t="s">
        <v>90</v>
      </c>
      <c r="AJ99" s="367" t="s">
        <v>220</v>
      </c>
      <c r="AK99" s="367" t="s">
        <v>235</v>
      </c>
      <c r="AL99" s="367" t="s">
        <v>236</v>
      </c>
      <c r="AM99" s="382"/>
      <c r="AN99" s="369"/>
      <c r="AO99" s="369" t="s">
        <v>93</v>
      </c>
      <c r="AP99" s="370" t="str">
        <f>IF(Q99&gt;15,"พื้นที่มากกว่า 15 ไร่",IF(Q99&gt;10,"พื้นที่ 10 - 15 ไร่",IF(Q99&gt;6,"พื้นที่ 6 - 10 ไร่",IF(Q99&gt;3,"พื้นที่ 3 - 6 ไร่","พื้นที่น้อยกว่า 3 ไร่"))))</f>
        <v>พื้นที่มากกว่า 15 ไร่</v>
      </c>
      <c r="AQ99" s="440">
        <v>12.130307855626326</v>
      </c>
      <c r="AR99" s="371">
        <v>12.779478635657561</v>
      </c>
      <c r="AS99" s="379" t="s">
        <v>233</v>
      </c>
      <c r="AT99" s="373">
        <v>243267</v>
      </c>
    </row>
    <row r="100" spans="1:46" ht="18.75" customHeight="1">
      <c r="A100" s="95">
        <v>1</v>
      </c>
      <c r="B100" s="95" t="s">
        <v>228</v>
      </c>
      <c r="C100" s="380" t="s">
        <v>22</v>
      </c>
      <c r="D100" s="98">
        <f>D99+1</f>
        <v>31</v>
      </c>
      <c r="E100" s="447">
        <v>1005</v>
      </c>
      <c r="F100" s="98" t="s">
        <v>266</v>
      </c>
      <c r="G100" s="98">
        <v>1005</v>
      </c>
      <c r="H100" s="98"/>
      <c r="I100" s="98"/>
      <c r="J100" s="285">
        <f t="shared" si="17"/>
        <v>3.55</v>
      </c>
      <c r="K100" s="286" t="s">
        <v>281</v>
      </c>
      <c r="L100" s="98" t="s">
        <v>241</v>
      </c>
      <c r="M100" s="374">
        <v>3.55</v>
      </c>
      <c r="N100" s="360">
        <v>0</v>
      </c>
      <c r="O100" s="98"/>
      <c r="P100" s="98"/>
      <c r="Q100" s="362"/>
      <c r="R100" s="360"/>
      <c r="S100" s="288">
        <f t="shared" si="18"/>
        <v>0</v>
      </c>
      <c r="T100" s="375"/>
      <c r="U100" s="288"/>
      <c r="V100" s="288"/>
      <c r="W100" s="288"/>
      <c r="X100" s="364"/>
      <c r="Y100" s="365"/>
      <c r="Z100" s="364"/>
      <c r="AA100" s="365"/>
      <c r="AB100" s="366"/>
      <c r="AC100" s="98"/>
      <c r="AD100" s="98"/>
      <c r="AE100" s="368"/>
      <c r="AF100" s="98"/>
      <c r="AG100" s="368"/>
      <c r="AH100" s="98"/>
      <c r="AI100" s="368" t="s">
        <v>90</v>
      </c>
      <c r="AJ100" s="368"/>
      <c r="AK100" s="367"/>
      <c r="AL100" s="367"/>
      <c r="AM100" s="367"/>
      <c r="AN100" s="369"/>
      <c r="AO100" s="369">
        <v>0</v>
      </c>
      <c r="AP100" s="370"/>
      <c r="AQ100" s="441"/>
      <c r="AR100" s="370"/>
      <c r="AS100" s="376"/>
      <c r="AT100" s="377"/>
    </row>
    <row r="101" spans="1:46" ht="18.75" customHeight="1">
      <c r="A101" s="95">
        <v>1</v>
      </c>
      <c r="B101" s="95" t="s">
        <v>228</v>
      </c>
      <c r="C101" s="380" t="s">
        <v>22</v>
      </c>
      <c r="D101" s="98">
        <f>D99+1</f>
        <v>31</v>
      </c>
      <c r="E101" s="447">
        <v>1007</v>
      </c>
      <c r="F101" s="98" t="s">
        <v>266</v>
      </c>
      <c r="G101" s="98">
        <v>1007</v>
      </c>
      <c r="H101" s="96">
        <v>9060001007</v>
      </c>
      <c r="I101" s="299" t="s">
        <v>230</v>
      </c>
      <c r="J101" s="285">
        <f t="shared" si="17"/>
        <v>21.51</v>
      </c>
      <c r="K101" s="286" t="str">
        <f t="shared" ref="K101:K111" si="24">AC101</f>
        <v>อ้อยตอ 1</v>
      </c>
      <c r="L101" s="98"/>
      <c r="M101" s="374"/>
      <c r="N101" s="360">
        <v>0</v>
      </c>
      <c r="O101" s="96"/>
      <c r="P101" s="288"/>
      <c r="Q101" s="362">
        <v>21.51</v>
      </c>
      <c r="R101" s="360"/>
      <c r="S101" s="288">
        <f t="shared" si="18"/>
        <v>21.51</v>
      </c>
      <c r="T101" s="363">
        <f>Q101*U101</f>
        <v>279.63</v>
      </c>
      <c r="U101" s="288">
        <v>13</v>
      </c>
      <c r="V101" s="288">
        <f>Q101*W101</f>
        <v>215.10000000000002</v>
      </c>
      <c r="W101" s="288">
        <v>10</v>
      </c>
      <c r="X101" s="364">
        <v>220.8902110050642</v>
      </c>
      <c r="Y101" s="365">
        <v>10.269186936544127</v>
      </c>
      <c r="Z101" s="364">
        <v>222.1450482162162</v>
      </c>
      <c r="AA101" s="365">
        <f>Z101/Q101</f>
        <v>10.327524324324322</v>
      </c>
      <c r="AB101" s="366">
        <v>242903</v>
      </c>
      <c r="AC101" s="96" t="s">
        <v>93</v>
      </c>
      <c r="AD101" s="96" t="s">
        <v>2</v>
      </c>
      <c r="AE101" s="367" t="s">
        <v>231</v>
      </c>
      <c r="AF101" s="98" t="s">
        <v>91</v>
      </c>
      <c r="AG101" s="367">
        <v>1.85</v>
      </c>
      <c r="AH101" s="98" t="s">
        <v>232</v>
      </c>
      <c r="AI101" s="368" t="s">
        <v>90</v>
      </c>
      <c r="AJ101" s="367" t="s">
        <v>220</v>
      </c>
      <c r="AK101" s="367" t="s">
        <v>235</v>
      </c>
      <c r="AL101" s="367" t="s">
        <v>236</v>
      </c>
      <c r="AM101" s="367"/>
      <c r="AN101" s="369"/>
      <c r="AO101" s="369" t="s">
        <v>95</v>
      </c>
      <c r="AP101" s="370" t="str">
        <f>IF(Q101&gt;15,"พื้นที่มากกว่า 15 ไร่",IF(Q101&gt;10,"พื้นที่ 10 - 15 ไร่",IF(Q101&gt;6,"พื้นที่ 6 - 10 ไร่",IF(Q101&gt;3,"พื้นที่ 3 - 6 ไร่","พื้นที่น้อยกว่า 3 ไร่"))))</f>
        <v>พื้นที่มากกว่า 15 ไร่</v>
      </c>
      <c r="AQ101" s="440">
        <v>12.610878661087867</v>
      </c>
      <c r="AR101" s="371">
        <v>13.44807122318071</v>
      </c>
      <c r="AS101" s="372" t="s">
        <v>233</v>
      </c>
      <c r="AT101" s="373">
        <v>243296</v>
      </c>
    </row>
    <row r="102" spans="1:46" ht="18.75" customHeight="1">
      <c r="A102" s="95">
        <v>1</v>
      </c>
      <c r="B102" s="95" t="s">
        <v>228</v>
      </c>
      <c r="C102" s="380" t="s">
        <v>22</v>
      </c>
      <c r="D102" s="98">
        <f>D101+1</f>
        <v>32</v>
      </c>
      <c r="E102" s="447">
        <v>1008</v>
      </c>
      <c r="F102" s="98" t="s">
        <v>266</v>
      </c>
      <c r="G102" s="98">
        <v>1008</v>
      </c>
      <c r="H102" s="96">
        <v>9060001008</v>
      </c>
      <c r="I102" s="299" t="s">
        <v>230</v>
      </c>
      <c r="J102" s="285">
        <f t="shared" si="17"/>
        <v>28.3</v>
      </c>
      <c r="K102" s="286" t="str">
        <f t="shared" si="24"/>
        <v>อ้อยตอ 1</v>
      </c>
      <c r="L102" s="98"/>
      <c r="M102" s="374"/>
      <c r="N102" s="360">
        <v>0</v>
      </c>
      <c r="O102" s="96"/>
      <c r="P102" s="288"/>
      <c r="Q102" s="362">
        <v>28.3</v>
      </c>
      <c r="R102" s="360"/>
      <c r="S102" s="288">
        <f t="shared" si="18"/>
        <v>28.3</v>
      </c>
      <c r="T102" s="363">
        <f>Q102*U102</f>
        <v>283</v>
      </c>
      <c r="U102" s="288">
        <v>10</v>
      </c>
      <c r="V102" s="288">
        <f>Q102*W102</f>
        <v>283</v>
      </c>
      <c r="W102" s="288">
        <v>10</v>
      </c>
      <c r="X102" s="364">
        <v>292.17224081457374</v>
      </c>
      <c r="Y102" s="365">
        <v>10.324107449278223</v>
      </c>
      <c r="Z102" s="364">
        <v>304.10537513513515</v>
      </c>
      <c r="AA102" s="365">
        <f>Z102/Q102</f>
        <v>10.745772972972974</v>
      </c>
      <c r="AB102" s="366">
        <v>242953</v>
      </c>
      <c r="AC102" s="96" t="s">
        <v>93</v>
      </c>
      <c r="AD102" s="96" t="s">
        <v>2</v>
      </c>
      <c r="AE102" s="367" t="s">
        <v>231</v>
      </c>
      <c r="AF102" s="98" t="s">
        <v>91</v>
      </c>
      <c r="AG102" s="367">
        <v>1.85</v>
      </c>
      <c r="AH102" s="98" t="s">
        <v>232</v>
      </c>
      <c r="AI102" s="368" t="s">
        <v>90</v>
      </c>
      <c r="AJ102" s="367" t="s">
        <v>220</v>
      </c>
      <c r="AK102" s="367" t="s">
        <v>235</v>
      </c>
      <c r="AL102" s="367" t="s">
        <v>236</v>
      </c>
      <c r="AM102" s="367"/>
      <c r="AN102" s="369"/>
      <c r="AO102" s="369" t="s">
        <v>248</v>
      </c>
      <c r="AP102" s="370" t="str">
        <f>IF(Q102&gt;15,"พื้นที่มากกว่า 15 ไร่",IF(Q102&gt;10,"พื้นที่ 10 - 15 ไร่",IF(Q102&gt;6,"พื้นที่ 6 - 10 ไร่",IF(Q102&gt;3,"พื้นที่ 3 - 6 ไร่","พื้นที่น้อยกว่า 3 ไร่"))))</f>
        <v>พื้นที่มากกว่า 15 ไร่</v>
      </c>
      <c r="AQ102" s="440">
        <v>11.918374558303885</v>
      </c>
      <c r="AR102" s="371">
        <v>12.669359305049069</v>
      </c>
      <c r="AS102" s="372" t="s">
        <v>233</v>
      </c>
      <c r="AT102" s="373">
        <v>243269</v>
      </c>
    </row>
    <row r="103" spans="1:46" ht="18.75" customHeight="1">
      <c r="A103" s="95">
        <v>1</v>
      </c>
      <c r="B103" s="95" t="s">
        <v>228</v>
      </c>
      <c r="C103" s="380" t="s">
        <v>22</v>
      </c>
      <c r="D103" s="98">
        <f>D102+1</f>
        <v>33</v>
      </c>
      <c r="E103" s="447">
        <v>1013</v>
      </c>
      <c r="F103" s="98" t="s">
        <v>266</v>
      </c>
      <c r="G103" s="98">
        <v>1013</v>
      </c>
      <c r="H103" s="96">
        <v>9060001013</v>
      </c>
      <c r="I103" s="299" t="s">
        <v>230</v>
      </c>
      <c r="J103" s="285">
        <f t="shared" si="17"/>
        <v>20.55</v>
      </c>
      <c r="K103" s="286" t="str">
        <f t="shared" si="24"/>
        <v>อ้อยน้ำราด</v>
      </c>
      <c r="L103" s="98"/>
      <c r="M103" s="374"/>
      <c r="N103" s="360">
        <v>0</v>
      </c>
      <c r="O103" s="96"/>
      <c r="P103" s="361"/>
      <c r="Q103" s="362">
        <v>20.55</v>
      </c>
      <c r="R103" s="360"/>
      <c r="S103" s="288">
        <f t="shared" si="18"/>
        <v>20.55</v>
      </c>
      <c r="T103" s="363">
        <f>Q103*U103</f>
        <v>267.15000000000003</v>
      </c>
      <c r="U103" s="288">
        <v>13</v>
      </c>
      <c r="V103" s="288">
        <f>Q103*W103</f>
        <v>205.5</v>
      </c>
      <c r="W103" s="288">
        <v>10</v>
      </c>
      <c r="X103" s="364">
        <v>228.14211482869788</v>
      </c>
      <c r="Y103" s="365">
        <v>11.101806074389192</v>
      </c>
      <c r="Z103" s="364">
        <v>206.28023351351354</v>
      </c>
      <c r="AA103" s="365">
        <f>Z103/Q103</f>
        <v>10.037967567567568</v>
      </c>
      <c r="AB103" s="366">
        <v>242928</v>
      </c>
      <c r="AC103" s="96" t="s">
        <v>1</v>
      </c>
      <c r="AD103" s="96" t="s">
        <v>88</v>
      </c>
      <c r="AE103" s="367" t="s">
        <v>234</v>
      </c>
      <c r="AF103" s="98" t="s">
        <v>91</v>
      </c>
      <c r="AG103" s="367">
        <v>1.85</v>
      </c>
      <c r="AH103" s="96" t="s">
        <v>232</v>
      </c>
      <c r="AI103" s="368" t="s">
        <v>90</v>
      </c>
      <c r="AJ103" s="367" t="s">
        <v>220</v>
      </c>
      <c r="AK103" s="367" t="s">
        <v>235</v>
      </c>
      <c r="AL103" s="367" t="s">
        <v>236</v>
      </c>
      <c r="AM103" s="382">
        <f>Q103</f>
        <v>20.55</v>
      </c>
      <c r="AN103" s="369" t="s">
        <v>273</v>
      </c>
      <c r="AO103" s="369" t="s">
        <v>93</v>
      </c>
      <c r="AP103" s="370" t="str">
        <f>IF(Q103&gt;15,"พื้นที่มากกว่า 15 ไร่",IF(Q103&gt;10,"พื้นที่ 10 - 15 ไร่",IF(Q103&gt;6,"พื้นที่ 6 - 10 ไร่",IF(Q103&gt;3,"พื้นที่ 3 - 6 ไร่","พื้นที่น้อยกว่า 3 ไร่"))))</f>
        <v>พื้นที่มากกว่า 15 ไร่</v>
      </c>
      <c r="AQ103" s="440">
        <v>14.093917274939171</v>
      </c>
      <c r="AR103" s="371">
        <v>13.235707626972342</v>
      </c>
      <c r="AS103" s="372" t="s">
        <v>233</v>
      </c>
      <c r="AT103" s="373">
        <v>243289</v>
      </c>
    </row>
    <row r="104" spans="1:46" ht="18.75" customHeight="1">
      <c r="A104" s="95">
        <v>1</v>
      </c>
      <c r="B104" s="95" t="s">
        <v>228</v>
      </c>
      <c r="C104" s="380" t="s">
        <v>22</v>
      </c>
      <c r="D104" s="98">
        <f>D103+1</f>
        <v>34</v>
      </c>
      <c r="E104" s="447">
        <v>1014</v>
      </c>
      <c r="F104" s="98" t="s">
        <v>266</v>
      </c>
      <c r="G104" s="98">
        <v>1014</v>
      </c>
      <c r="H104" s="96">
        <v>9060001014</v>
      </c>
      <c r="I104" s="299" t="s">
        <v>230</v>
      </c>
      <c r="J104" s="285">
        <f t="shared" si="17"/>
        <v>37.53</v>
      </c>
      <c r="K104" s="286" t="str">
        <f t="shared" si="24"/>
        <v>อ้อยน้ำราด</v>
      </c>
      <c r="L104" s="98"/>
      <c r="M104" s="374"/>
      <c r="N104" s="360">
        <v>0</v>
      </c>
      <c r="O104" s="96"/>
      <c r="P104" s="360"/>
      <c r="Q104" s="362">
        <v>37.53</v>
      </c>
      <c r="R104" s="360"/>
      <c r="S104" s="288">
        <f t="shared" si="18"/>
        <v>37.53</v>
      </c>
      <c r="T104" s="363">
        <f>Q104*U104</f>
        <v>487.89</v>
      </c>
      <c r="U104" s="288">
        <v>13</v>
      </c>
      <c r="V104" s="288">
        <f>Q104*W104</f>
        <v>412.83000000000004</v>
      </c>
      <c r="W104" s="288">
        <v>11</v>
      </c>
      <c r="X104" s="364">
        <v>422.16683645420568</v>
      </c>
      <c r="Y104" s="365">
        <v>11.248783278822426</v>
      </c>
      <c r="Z104" s="364">
        <v>421.19939286486482</v>
      </c>
      <c r="AA104" s="365">
        <f>Z104/Q104</f>
        <v>11.223005405405404</v>
      </c>
      <c r="AB104" s="366">
        <v>242920</v>
      </c>
      <c r="AC104" s="96" t="s">
        <v>1</v>
      </c>
      <c r="AD104" s="96" t="s">
        <v>88</v>
      </c>
      <c r="AE104" s="367" t="s">
        <v>234</v>
      </c>
      <c r="AF104" s="98" t="s">
        <v>91</v>
      </c>
      <c r="AG104" s="367">
        <v>1.85</v>
      </c>
      <c r="AH104" s="96" t="s">
        <v>232</v>
      </c>
      <c r="AI104" s="368" t="s">
        <v>90</v>
      </c>
      <c r="AJ104" s="367" t="s">
        <v>220</v>
      </c>
      <c r="AK104" s="367" t="s">
        <v>235</v>
      </c>
      <c r="AL104" s="367" t="s">
        <v>236</v>
      </c>
      <c r="AM104" s="382">
        <f>Q104</f>
        <v>37.53</v>
      </c>
      <c r="AN104" s="369" t="s">
        <v>273</v>
      </c>
      <c r="AO104" s="369" t="s">
        <v>93</v>
      </c>
      <c r="AP104" s="370" t="str">
        <f>IF(Q104&gt;15,"พื้นที่มากกว่า 15 ไร่",IF(Q104&gt;10,"พื้นที่ 10 - 15 ไร่",IF(Q104&gt;6,"พื้นที่ 6 - 10 ไร่",IF(Q104&gt;3,"พื้นที่ 3 - 6 ไร่","พื้นที่น้อยกว่า 3 ไร่"))))</f>
        <v>พื้นที่มากกว่า 15 ไร่</v>
      </c>
      <c r="AQ104" s="440">
        <v>14.650413002930986</v>
      </c>
      <c r="AR104" s="371">
        <v>13.077295709582963</v>
      </c>
      <c r="AS104" s="372" t="s">
        <v>233</v>
      </c>
      <c r="AT104" s="373">
        <v>243291</v>
      </c>
    </row>
    <row r="105" spans="1:46" ht="18.75" customHeight="1">
      <c r="A105" s="95">
        <v>1</v>
      </c>
      <c r="B105" s="95" t="s">
        <v>228</v>
      </c>
      <c r="C105" s="380" t="s">
        <v>22</v>
      </c>
      <c r="D105" s="98">
        <f>D104+1</f>
        <v>35</v>
      </c>
      <c r="E105" s="447">
        <v>1015</v>
      </c>
      <c r="F105" s="98" t="s">
        <v>266</v>
      </c>
      <c r="G105" s="98">
        <v>1015</v>
      </c>
      <c r="H105" s="96">
        <v>9060001015</v>
      </c>
      <c r="I105" s="299" t="s">
        <v>230</v>
      </c>
      <c r="J105" s="285">
        <f t="shared" si="17"/>
        <v>19.3</v>
      </c>
      <c r="K105" s="286" t="str">
        <f t="shared" si="24"/>
        <v>อ้อยตุลาคม</v>
      </c>
      <c r="L105" s="98"/>
      <c r="M105" s="374"/>
      <c r="N105" s="360">
        <v>0</v>
      </c>
      <c r="O105" s="96"/>
      <c r="P105" s="360"/>
      <c r="Q105" s="362">
        <v>19.3</v>
      </c>
      <c r="R105" s="360"/>
      <c r="S105" s="288">
        <f t="shared" si="18"/>
        <v>19.3</v>
      </c>
      <c r="T105" s="363">
        <f>Q105*U105</f>
        <v>347.40000000000003</v>
      </c>
      <c r="U105" s="288">
        <v>18</v>
      </c>
      <c r="V105" s="288">
        <f>Q105*W105</f>
        <v>193</v>
      </c>
      <c r="W105" s="288">
        <v>10</v>
      </c>
      <c r="X105" s="364">
        <v>265.13987783811052</v>
      </c>
      <c r="Y105" s="365">
        <v>13.73781750456531</v>
      </c>
      <c r="Z105" s="364">
        <v>201.80497297297296</v>
      </c>
      <c r="AA105" s="365">
        <f>Z105/Q105</f>
        <v>10.456216216216216</v>
      </c>
      <c r="AB105" s="366">
        <v>242865</v>
      </c>
      <c r="AC105" s="96" t="s">
        <v>98</v>
      </c>
      <c r="AD105" s="96" t="s">
        <v>88</v>
      </c>
      <c r="AE105" s="367" t="s">
        <v>234</v>
      </c>
      <c r="AF105" s="98" t="s">
        <v>99</v>
      </c>
      <c r="AG105" s="367">
        <v>1.85</v>
      </c>
      <c r="AH105" s="98" t="s">
        <v>232</v>
      </c>
      <c r="AI105" s="368" t="s">
        <v>90</v>
      </c>
      <c r="AJ105" s="367" t="s">
        <v>220</v>
      </c>
      <c r="AK105" s="367" t="s">
        <v>235</v>
      </c>
      <c r="AL105" s="367" t="s">
        <v>236</v>
      </c>
      <c r="AM105" s="367"/>
      <c r="AN105" s="369"/>
      <c r="AO105" s="369" t="s">
        <v>93</v>
      </c>
      <c r="AP105" s="370" t="str">
        <f>IF(Q105&gt;15,"พื้นที่มากกว่า 15 ไร่",IF(Q105&gt;10,"พื้นที่ 10 - 15 ไร่",IF(Q105&gt;6,"พื้นที่ 6 - 10 ไร่",IF(Q105&gt;3,"พื้นที่ 3 - 6 ไร่","พื้นที่น้อยกว่า 3 ไร่"))))</f>
        <v>พื้นที่มากกว่า 15 ไร่</v>
      </c>
      <c r="AQ105" s="440">
        <v>19.753886010362695</v>
      </c>
      <c r="AR105" s="371">
        <v>13.178916983606554</v>
      </c>
      <c r="AS105" s="372" t="s">
        <v>233</v>
      </c>
      <c r="AT105" s="373">
        <v>243286</v>
      </c>
    </row>
    <row r="106" spans="1:46" ht="18.75" customHeight="1">
      <c r="A106" s="95">
        <v>1</v>
      </c>
      <c r="B106" s="95" t="s">
        <v>228</v>
      </c>
      <c r="C106" s="380" t="s">
        <v>22</v>
      </c>
      <c r="D106" s="98">
        <f>D105+1</f>
        <v>36</v>
      </c>
      <c r="E106" s="447">
        <v>1016</v>
      </c>
      <c r="F106" s="98" t="s">
        <v>266</v>
      </c>
      <c r="G106" s="98">
        <v>1016</v>
      </c>
      <c r="H106" s="98"/>
      <c r="I106" s="98"/>
      <c r="J106" s="285">
        <f t="shared" si="17"/>
        <v>13.260000000000002</v>
      </c>
      <c r="K106" s="286">
        <f t="shared" si="24"/>
        <v>0</v>
      </c>
      <c r="L106" s="98" t="s">
        <v>282</v>
      </c>
      <c r="M106" s="374"/>
      <c r="N106" s="360"/>
      <c r="O106" s="96"/>
      <c r="P106" s="360">
        <v>13.260000000000002</v>
      </c>
      <c r="Q106" s="362"/>
      <c r="R106" s="360"/>
      <c r="S106" s="288">
        <f t="shared" si="18"/>
        <v>13.260000000000002</v>
      </c>
      <c r="T106" s="363"/>
      <c r="U106" s="288"/>
      <c r="V106" s="288"/>
      <c r="W106" s="288"/>
      <c r="X106" s="364"/>
      <c r="Y106" s="365"/>
      <c r="Z106" s="364"/>
      <c r="AA106" s="365"/>
      <c r="AB106" s="366"/>
      <c r="AC106" s="96"/>
      <c r="AD106" s="96"/>
      <c r="AE106" s="367" t="s">
        <v>234</v>
      </c>
      <c r="AF106" s="98"/>
      <c r="AG106" s="367"/>
      <c r="AH106" s="98"/>
      <c r="AI106" s="368" t="s">
        <v>90</v>
      </c>
      <c r="AJ106" s="367"/>
      <c r="AK106" s="367"/>
      <c r="AL106" s="367"/>
      <c r="AM106" s="367"/>
      <c r="AN106" s="369"/>
      <c r="AO106" s="369" t="s">
        <v>98</v>
      </c>
      <c r="AP106" s="370"/>
      <c r="AQ106" s="441"/>
      <c r="AR106" s="370"/>
      <c r="AS106" s="376"/>
      <c r="AT106" s="377"/>
    </row>
    <row r="107" spans="1:46" ht="18.75" customHeight="1">
      <c r="A107" s="95">
        <v>1</v>
      </c>
      <c r="B107" s="95" t="s">
        <v>228</v>
      </c>
      <c r="C107" s="380" t="s">
        <v>22</v>
      </c>
      <c r="D107" s="98">
        <f>D105+1</f>
        <v>36</v>
      </c>
      <c r="E107" s="447">
        <v>1017</v>
      </c>
      <c r="F107" s="98" t="s">
        <v>266</v>
      </c>
      <c r="G107" s="98">
        <v>1017</v>
      </c>
      <c r="H107" s="96">
        <v>9060001017</v>
      </c>
      <c r="I107" s="299" t="s">
        <v>230</v>
      </c>
      <c r="J107" s="285">
        <f t="shared" si="17"/>
        <v>18.46</v>
      </c>
      <c r="K107" s="286" t="str">
        <f t="shared" si="24"/>
        <v>อ้อยน้ำราด</v>
      </c>
      <c r="L107" s="98"/>
      <c r="M107" s="374"/>
      <c r="N107" s="360">
        <v>0</v>
      </c>
      <c r="O107" s="96"/>
      <c r="P107" s="360"/>
      <c r="Q107" s="362">
        <v>18.46</v>
      </c>
      <c r="R107" s="360"/>
      <c r="S107" s="288">
        <f t="shared" si="18"/>
        <v>18.46</v>
      </c>
      <c r="T107" s="363">
        <f>Q107*U107</f>
        <v>239.98000000000002</v>
      </c>
      <c r="U107" s="288">
        <v>13</v>
      </c>
      <c r="V107" s="288">
        <f>Q107*W107</f>
        <v>184.60000000000002</v>
      </c>
      <c r="W107" s="288">
        <v>10</v>
      </c>
      <c r="X107" s="364">
        <v>205.25873071806595</v>
      </c>
      <c r="Y107" s="365">
        <v>11.119107839548533</v>
      </c>
      <c r="Z107" s="364">
        <v>191.83392518918916</v>
      </c>
      <c r="AA107" s="365">
        <f>Z107/Q107</f>
        <v>10.391870270270267</v>
      </c>
      <c r="AB107" s="366">
        <v>242929</v>
      </c>
      <c r="AC107" s="96" t="s">
        <v>1</v>
      </c>
      <c r="AD107" s="96" t="s">
        <v>88</v>
      </c>
      <c r="AE107" s="367" t="s">
        <v>231</v>
      </c>
      <c r="AF107" s="98" t="s">
        <v>91</v>
      </c>
      <c r="AG107" s="367">
        <v>1.85</v>
      </c>
      <c r="AH107" s="96" t="s">
        <v>232</v>
      </c>
      <c r="AI107" s="368" t="s">
        <v>90</v>
      </c>
      <c r="AJ107" s="367" t="s">
        <v>220</v>
      </c>
      <c r="AK107" s="367" t="s">
        <v>235</v>
      </c>
      <c r="AL107" s="367" t="s">
        <v>236</v>
      </c>
      <c r="AM107" s="382">
        <f>Q107</f>
        <v>18.46</v>
      </c>
      <c r="AN107" s="369" t="s">
        <v>273</v>
      </c>
      <c r="AO107" s="369" t="s">
        <v>93</v>
      </c>
      <c r="AP107" s="370" t="str">
        <f>IF(Q107&gt;15,"พื้นที่มากกว่า 15 ไร่",IF(Q107&gt;10,"พื้นที่ 10 - 15 ไร่",IF(Q107&gt;6,"พื้นที่ 6 - 10 ไร่",IF(Q107&gt;3,"พื้นที่ 3 - 6 ไร่","พื้นที่น้อยกว่า 3 ไร่"))))</f>
        <v>พื้นที่มากกว่า 15 ไร่</v>
      </c>
      <c r="AQ107" s="440">
        <v>11.027627302275191</v>
      </c>
      <c r="AR107" s="371">
        <v>13.580349265608881</v>
      </c>
      <c r="AS107" s="372" t="s">
        <v>233</v>
      </c>
      <c r="AT107" s="373">
        <v>243288</v>
      </c>
    </row>
    <row r="108" spans="1:46" ht="18.75" customHeight="1">
      <c r="A108" s="95">
        <v>1</v>
      </c>
      <c r="B108" s="95" t="s">
        <v>228</v>
      </c>
      <c r="C108" s="380" t="s">
        <v>22</v>
      </c>
      <c r="D108" s="98">
        <f>D107+1</f>
        <v>37</v>
      </c>
      <c r="E108" s="447">
        <v>1018</v>
      </c>
      <c r="F108" s="98" t="s">
        <v>266</v>
      </c>
      <c r="G108" s="98">
        <v>1018</v>
      </c>
      <c r="H108" s="96">
        <v>9060001018</v>
      </c>
      <c r="I108" s="299" t="s">
        <v>230</v>
      </c>
      <c r="J108" s="285">
        <f t="shared" si="17"/>
        <v>17.63</v>
      </c>
      <c r="K108" s="286" t="str">
        <f t="shared" si="24"/>
        <v>อ้อยตอ 2</v>
      </c>
      <c r="L108" s="98"/>
      <c r="M108" s="374"/>
      <c r="N108" s="360">
        <v>0</v>
      </c>
      <c r="O108" s="96"/>
      <c r="P108" s="96"/>
      <c r="Q108" s="362">
        <v>17.63</v>
      </c>
      <c r="R108" s="360"/>
      <c r="S108" s="288">
        <f t="shared" si="18"/>
        <v>17.63</v>
      </c>
      <c r="T108" s="363">
        <f>Q108*U108</f>
        <v>211.56</v>
      </c>
      <c r="U108" s="288">
        <v>12</v>
      </c>
      <c r="V108" s="288">
        <f>Q108*W108</f>
        <v>176.29999999999998</v>
      </c>
      <c r="W108" s="288">
        <v>10</v>
      </c>
      <c r="X108" s="364">
        <v>180.02107413895175</v>
      </c>
      <c r="Y108" s="365">
        <v>10.211064897274632</v>
      </c>
      <c r="Z108" s="364">
        <v>166.38145729729729</v>
      </c>
      <c r="AA108" s="365">
        <f>Z108/Q108</f>
        <v>9.4374054054054053</v>
      </c>
      <c r="AB108" s="366">
        <v>242892</v>
      </c>
      <c r="AC108" s="96" t="s">
        <v>95</v>
      </c>
      <c r="AD108" s="96" t="s">
        <v>2</v>
      </c>
      <c r="AE108" s="367" t="s">
        <v>231</v>
      </c>
      <c r="AF108" s="98" t="s">
        <v>91</v>
      </c>
      <c r="AG108" s="367">
        <v>1.85</v>
      </c>
      <c r="AH108" s="98" t="s">
        <v>232</v>
      </c>
      <c r="AI108" s="368" t="s">
        <v>90</v>
      </c>
      <c r="AJ108" s="367" t="s">
        <v>220</v>
      </c>
      <c r="AK108" s="367" t="s">
        <v>235</v>
      </c>
      <c r="AL108" s="367" t="s">
        <v>236</v>
      </c>
      <c r="AM108" s="367"/>
      <c r="AN108" s="369"/>
      <c r="AO108" s="369" t="s">
        <v>248</v>
      </c>
      <c r="AP108" s="370" t="str">
        <f>IF(Q108&gt;15,"พื้นที่มากกว่า 15 ไร่",IF(Q108&gt;10,"พื้นที่ 10 - 15 ไร่",IF(Q108&gt;6,"พื้นที่ 6 - 10 ไร่",IF(Q108&gt;3,"พื้นที่ 3 - 6 ไร่","พื้นที่น้อยกว่า 3 ไร่"))))</f>
        <v>พื้นที่มากกว่า 15 ไร่</v>
      </c>
      <c r="AQ108" s="440">
        <v>10.938740782756666</v>
      </c>
      <c r="AR108" s="371">
        <v>12.555740212600465</v>
      </c>
      <c r="AS108" s="372" t="s">
        <v>233</v>
      </c>
      <c r="AT108" s="373">
        <v>243297</v>
      </c>
    </row>
    <row r="109" spans="1:46" ht="18.75" customHeight="1">
      <c r="A109" s="95">
        <v>1</v>
      </c>
      <c r="B109" s="95" t="s">
        <v>228</v>
      </c>
      <c r="C109" s="380" t="s">
        <v>22</v>
      </c>
      <c r="D109" s="98">
        <f>D108+1</f>
        <v>38</v>
      </c>
      <c r="E109" s="447">
        <v>1019</v>
      </c>
      <c r="F109" s="98" t="s">
        <v>266</v>
      </c>
      <c r="G109" s="98">
        <v>1019</v>
      </c>
      <c r="H109" s="96">
        <v>9060001019</v>
      </c>
      <c r="I109" s="299" t="s">
        <v>230</v>
      </c>
      <c r="J109" s="285">
        <f t="shared" si="17"/>
        <v>19.28</v>
      </c>
      <c r="K109" s="286" t="str">
        <f t="shared" si="24"/>
        <v>อ้อยน้ำราด</v>
      </c>
      <c r="L109" s="98"/>
      <c r="M109" s="374"/>
      <c r="N109" s="360">
        <v>0</v>
      </c>
      <c r="O109" s="96"/>
      <c r="P109" s="360"/>
      <c r="Q109" s="362">
        <v>19.28</v>
      </c>
      <c r="R109" s="360"/>
      <c r="S109" s="288">
        <f t="shared" si="18"/>
        <v>19.28</v>
      </c>
      <c r="T109" s="363">
        <f>Q109*U109</f>
        <v>231.36</v>
      </c>
      <c r="U109" s="288">
        <v>12</v>
      </c>
      <c r="V109" s="288">
        <f>Q109*W109</f>
        <v>173.52</v>
      </c>
      <c r="W109" s="288">
        <v>9</v>
      </c>
      <c r="X109" s="364">
        <v>212.56121016855641</v>
      </c>
      <c r="Y109" s="365">
        <v>11.024959033638817</v>
      </c>
      <c r="Z109" s="364">
        <v>184.79619459459462</v>
      </c>
      <c r="AA109" s="365">
        <f>Z109/Q109</f>
        <v>9.5848648648648656</v>
      </c>
      <c r="AB109" s="366">
        <v>242952</v>
      </c>
      <c r="AC109" s="96" t="s">
        <v>1</v>
      </c>
      <c r="AD109" s="96" t="s">
        <v>88</v>
      </c>
      <c r="AE109" s="367" t="s">
        <v>231</v>
      </c>
      <c r="AF109" s="98" t="s">
        <v>91</v>
      </c>
      <c r="AG109" s="367">
        <v>1.85</v>
      </c>
      <c r="AH109" s="96" t="s">
        <v>232</v>
      </c>
      <c r="AI109" s="368" t="s">
        <v>90</v>
      </c>
      <c r="AJ109" s="367" t="s">
        <v>220</v>
      </c>
      <c r="AK109" s="367" t="s">
        <v>235</v>
      </c>
      <c r="AL109" s="367" t="s">
        <v>236</v>
      </c>
      <c r="AM109" s="382">
        <f>Q109</f>
        <v>19.28</v>
      </c>
      <c r="AN109" s="369" t="s">
        <v>273</v>
      </c>
      <c r="AO109" s="369" t="s">
        <v>93</v>
      </c>
      <c r="AP109" s="370" t="str">
        <f>IF(Q109&gt;15,"พื้นที่มากกว่า 15 ไร่",IF(Q109&gt;10,"พื้นที่ 10 - 15 ไร่",IF(Q109&gt;6,"พื้นที่ 6 - 10 ไร่",IF(Q109&gt;3,"พื้นที่ 3 - 6 ไร่","พื้นที่น้อยกว่า 3 ไร่"))))</f>
        <v>พื้นที่มากกว่า 15 ไร่</v>
      </c>
      <c r="AQ109" s="440">
        <v>12.484439834024895</v>
      </c>
      <c r="AR109" s="371">
        <v>13.488629414208559</v>
      </c>
      <c r="AS109" s="372" t="s">
        <v>233</v>
      </c>
      <c r="AT109" s="373">
        <v>243288</v>
      </c>
    </row>
    <row r="110" spans="1:46" ht="18.75" customHeight="1">
      <c r="A110" s="95">
        <v>1</v>
      </c>
      <c r="B110" s="95" t="s">
        <v>228</v>
      </c>
      <c r="C110" s="380" t="s">
        <v>22</v>
      </c>
      <c r="D110" s="98">
        <f>D109+1</f>
        <v>39</v>
      </c>
      <c r="E110" s="447">
        <v>1020</v>
      </c>
      <c r="F110" s="98" t="s">
        <v>266</v>
      </c>
      <c r="G110" s="98">
        <v>1020</v>
      </c>
      <c r="H110" s="96">
        <v>9060001020</v>
      </c>
      <c r="I110" s="299" t="s">
        <v>230</v>
      </c>
      <c r="J110" s="285">
        <f t="shared" si="17"/>
        <v>33.700000000000003</v>
      </c>
      <c r="K110" s="286" t="str">
        <f t="shared" si="24"/>
        <v>อ้อยน้ำราด</v>
      </c>
      <c r="L110" s="98"/>
      <c r="M110" s="374"/>
      <c r="N110" s="360">
        <v>0</v>
      </c>
      <c r="O110" s="96"/>
      <c r="P110" s="360"/>
      <c r="Q110" s="362">
        <v>33.700000000000003</v>
      </c>
      <c r="R110" s="360"/>
      <c r="S110" s="288">
        <f t="shared" si="18"/>
        <v>33.700000000000003</v>
      </c>
      <c r="T110" s="363">
        <f>Q110*U110</f>
        <v>471.80000000000007</v>
      </c>
      <c r="U110" s="288">
        <v>14</v>
      </c>
      <c r="V110" s="288">
        <f>Q110*W110</f>
        <v>337</v>
      </c>
      <c r="W110" s="288">
        <v>10</v>
      </c>
      <c r="X110" s="364">
        <v>372.94026672810691</v>
      </c>
      <c r="Y110" s="365">
        <v>11.066476757510589</v>
      </c>
      <c r="Z110" s="364">
        <v>352.37448648648649</v>
      </c>
      <c r="AA110" s="365">
        <f>Z110/Q110</f>
        <v>10.456216216216216</v>
      </c>
      <c r="AB110" s="366">
        <v>242917</v>
      </c>
      <c r="AC110" s="96" t="s">
        <v>1</v>
      </c>
      <c r="AD110" s="96" t="s">
        <v>88</v>
      </c>
      <c r="AE110" s="367" t="s">
        <v>234</v>
      </c>
      <c r="AF110" s="98" t="s">
        <v>91</v>
      </c>
      <c r="AG110" s="367">
        <v>1.85</v>
      </c>
      <c r="AH110" s="96" t="s">
        <v>232</v>
      </c>
      <c r="AI110" s="368" t="s">
        <v>90</v>
      </c>
      <c r="AJ110" s="367" t="s">
        <v>220</v>
      </c>
      <c r="AK110" s="367" t="s">
        <v>235</v>
      </c>
      <c r="AL110" s="367" t="s">
        <v>236</v>
      </c>
      <c r="AM110" s="367"/>
      <c r="AN110" s="369"/>
      <c r="AO110" s="369" t="s">
        <v>93</v>
      </c>
      <c r="AP110" s="370" t="str">
        <f>IF(Q110&gt;15,"พื้นที่มากกว่า 15 ไร่",IF(Q110&gt;10,"พื้นที่ 10 - 15 ไร่",IF(Q110&gt;6,"พื้นที่ 6 - 10 ไร่",IF(Q110&gt;3,"พื้นที่ 3 - 6 ไร่","พื้นที่น้อยกว่า 3 ไร่"))))</f>
        <v>พื้นที่มากกว่า 15 ไร่</v>
      </c>
      <c r="AQ110" s="440">
        <v>15.409495548961422</v>
      </c>
      <c r="AR110" s="371">
        <v>13.358563643366072</v>
      </c>
      <c r="AS110" s="372" t="s">
        <v>233</v>
      </c>
      <c r="AT110" s="373">
        <v>243287</v>
      </c>
    </row>
    <row r="111" spans="1:46" ht="18.75" customHeight="1">
      <c r="A111" s="95">
        <v>1</v>
      </c>
      <c r="B111" s="95" t="s">
        <v>228</v>
      </c>
      <c r="C111" s="380" t="s">
        <v>22</v>
      </c>
      <c r="D111" s="98">
        <f>D110+1</f>
        <v>40</v>
      </c>
      <c r="E111" s="447">
        <v>1022</v>
      </c>
      <c r="F111" s="98" t="s">
        <v>266</v>
      </c>
      <c r="G111" s="98">
        <v>1022</v>
      </c>
      <c r="H111" s="98"/>
      <c r="I111" s="299" t="s">
        <v>230</v>
      </c>
      <c r="J111" s="285">
        <f t="shared" si="17"/>
        <v>13.78</v>
      </c>
      <c r="K111" s="286">
        <f t="shared" si="24"/>
        <v>0</v>
      </c>
      <c r="L111" s="98"/>
      <c r="M111" s="374"/>
      <c r="N111" s="360">
        <v>0</v>
      </c>
      <c r="O111" s="96"/>
      <c r="P111" s="360">
        <v>13.78</v>
      </c>
      <c r="Q111" s="362"/>
      <c r="R111" s="360"/>
      <c r="S111" s="288">
        <f t="shared" si="18"/>
        <v>13.78</v>
      </c>
      <c r="T111" s="363"/>
      <c r="U111" s="288"/>
      <c r="V111" s="288"/>
      <c r="W111" s="288"/>
      <c r="X111" s="364"/>
      <c r="Y111" s="365"/>
      <c r="Z111" s="364"/>
      <c r="AA111" s="365"/>
      <c r="AB111" s="366"/>
      <c r="AC111" s="96"/>
      <c r="AD111" s="96"/>
      <c r="AE111" s="367" t="s">
        <v>234</v>
      </c>
      <c r="AF111" s="98"/>
      <c r="AG111" s="367"/>
      <c r="AH111" s="98"/>
      <c r="AI111" s="368" t="s">
        <v>90</v>
      </c>
      <c r="AJ111" s="367" t="str">
        <f>VLOOKUP(E111,'[1]รายแปลง6465 (พื้นที่ 10,005 (2'!$G:$BH,54,0)</f>
        <v>รถตัด</v>
      </c>
      <c r="AK111" s="367"/>
      <c r="AL111" s="367"/>
      <c r="AM111" s="367"/>
      <c r="AN111" s="369"/>
      <c r="AO111" s="369" t="s">
        <v>98</v>
      </c>
      <c r="AP111" s="370"/>
      <c r="AQ111" s="441"/>
      <c r="AR111" s="370"/>
      <c r="AS111" s="376"/>
      <c r="AT111" s="377"/>
    </row>
    <row r="112" spans="1:46" ht="18.75" customHeight="1">
      <c r="A112" s="95">
        <v>1</v>
      </c>
      <c r="B112" s="95" t="s">
        <v>228</v>
      </c>
      <c r="C112" s="380" t="s">
        <v>22</v>
      </c>
      <c r="D112" s="98">
        <f>D111+1</f>
        <v>41</v>
      </c>
      <c r="E112" s="447">
        <v>1025</v>
      </c>
      <c r="F112" s="98" t="s">
        <v>266</v>
      </c>
      <c r="G112" s="98">
        <v>1025</v>
      </c>
      <c r="H112" s="98"/>
      <c r="I112" s="98"/>
      <c r="J112" s="285">
        <f t="shared" si="17"/>
        <v>34.43</v>
      </c>
      <c r="K112" s="286" t="s">
        <v>283</v>
      </c>
      <c r="L112" s="98" t="s">
        <v>245</v>
      </c>
      <c r="M112" s="374">
        <v>34.43</v>
      </c>
      <c r="N112" s="360">
        <v>0</v>
      </c>
      <c r="O112" s="98"/>
      <c r="P112" s="98"/>
      <c r="Q112" s="362"/>
      <c r="R112" s="360"/>
      <c r="S112" s="288">
        <f t="shared" si="18"/>
        <v>0</v>
      </c>
      <c r="T112" s="375"/>
      <c r="U112" s="288"/>
      <c r="V112" s="288"/>
      <c r="W112" s="288"/>
      <c r="X112" s="364"/>
      <c r="Y112" s="365"/>
      <c r="Z112" s="364"/>
      <c r="AA112" s="365"/>
      <c r="AB112" s="366"/>
      <c r="AC112" s="98"/>
      <c r="AD112" s="98"/>
      <c r="AE112" s="368"/>
      <c r="AF112" s="98"/>
      <c r="AG112" s="368"/>
      <c r="AH112" s="98"/>
      <c r="AI112" s="368" t="s">
        <v>90</v>
      </c>
      <c r="AJ112" s="368"/>
      <c r="AK112" s="367"/>
      <c r="AL112" s="367"/>
      <c r="AM112" s="367"/>
      <c r="AN112" s="369"/>
      <c r="AO112" s="369">
        <v>0</v>
      </c>
      <c r="AP112" s="370"/>
      <c r="AQ112" s="441"/>
      <c r="AR112" s="370"/>
      <c r="AS112" s="376"/>
      <c r="AT112" s="377"/>
    </row>
    <row r="113" spans="1:46" ht="18.75" customHeight="1">
      <c r="A113" s="95">
        <v>1</v>
      </c>
      <c r="B113" s="95" t="s">
        <v>228</v>
      </c>
      <c r="C113" s="380" t="s">
        <v>22</v>
      </c>
      <c r="D113" s="98">
        <f>D110+1</f>
        <v>40</v>
      </c>
      <c r="E113" s="447">
        <v>1028</v>
      </c>
      <c r="F113" s="98" t="s">
        <v>266</v>
      </c>
      <c r="G113" s="98">
        <v>1028</v>
      </c>
      <c r="H113" s="96">
        <v>9060001028</v>
      </c>
      <c r="I113" s="299" t="s">
        <v>230</v>
      </c>
      <c r="J113" s="285">
        <f t="shared" si="17"/>
        <v>15.81</v>
      </c>
      <c r="K113" s="286" t="str">
        <f>AC113</f>
        <v>อ้อยตอ 2</v>
      </c>
      <c r="L113" s="98"/>
      <c r="M113" s="374"/>
      <c r="N113" s="360">
        <v>0</v>
      </c>
      <c r="O113" s="96"/>
      <c r="P113" s="361"/>
      <c r="Q113" s="362">
        <v>15.81</v>
      </c>
      <c r="R113" s="360"/>
      <c r="S113" s="288">
        <f t="shared" si="18"/>
        <v>15.81</v>
      </c>
      <c r="T113" s="363">
        <f>Q113*U113</f>
        <v>189.72</v>
      </c>
      <c r="U113" s="288">
        <v>12</v>
      </c>
      <c r="V113" s="288">
        <f>Q113*W113</f>
        <v>158.1</v>
      </c>
      <c r="W113" s="288">
        <v>10</v>
      </c>
      <c r="X113" s="364">
        <v>160.20689447982764</v>
      </c>
      <c r="Y113" s="365">
        <v>10.133263407958736</v>
      </c>
      <c r="Z113" s="364">
        <v>159.71757664864862</v>
      </c>
      <c r="AA113" s="365">
        <f>Z113/Q113</f>
        <v>10.102313513513511</v>
      </c>
      <c r="AB113" s="366">
        <v>242893</v>
      </c>
      <c r="AC113" s="96" t="s">
        <v>95</v>
      </c>
      <c r="AD113" s="96" t="s">
        <v>2</v>
      </c>
      <c r="AE113" s="367" t="s">
        <v>231</v>
      </c>
      <c r="AF113" s="98" t="s">
        <v>91</v>
      </c>
      <c r="AG113" s="367">
        <v>1.85</v>
      </c>
      <c r="AH113" s="98" t="s">
        <v>232</v>
      </c>
      <c r="AI113" s="368" t="s">
        <v>90</v>
      </c>
      <c r="AJ113" s="367" t="s">
        <v>220</v>
      </c>
      <c r="AK113" s="367" t="s">
        <v>235</v>
      </c>
      <c r="AL113" s="367" t="s">
        <v>236</v>
      </c>
      <c r="AM113" s="367"/>
      <c r="AN113" s="369"/>
      <c r="AO113" s="369" t="s">
        <v>101</v>
      </c>
      <c r="AP113" s="370" t="str">
        <f>IF(Q113&gt;15,"พื้นที่มากกว่า 15 ไร่",IF(Q113&gt;10,"พื้นที่ 10 - 15 ไร่",IF(Q113&gt;6,"พื้นที่ 6 - 10 ไร่",IF(Q113&gt;3,"พื้นที่ 3 - 6 ไร่","พื้นที่น้อยกว่า 3 ไร่"))))</f>
        <v>พื้นที่มากกว่า 15 ไร่</v>
      </c>
      <c r="AQ113" s="440">
        <v>12.26502213788741</v>
      </c>
      <c r="AR113" s="371">
        <v>13.548531793099894</v>
      </c>
      <c r="AS113" s="372" t="s">
        <v>233</v>
      </c>
      <c r="AT113" s="373">
        <v>243313</v>
      </c>
    </row>
    <row r="114" spans="1:46" ht="18.75" customHeight="1">
      <c r="A114" s="95">
        <v>1</v>
      </c>
      <c r="B114" s="95" t="s">
        <v>228</v>
      </c>
      <c r="C114" s="380" t="s">
        <v>22</v>
      </c>
      <c r="D114" s="98">
        <f>D113+1</f>
        <v>41</v>
      </c>
      <c r="E114" s="447">
        <v>1030</v>
      </c>
      <c r="F114" s="98" t="s">
        <v>266</v>
      </c>
      <c r="G114" s="98">
        <v>1030</v>
      </c>
      <c r="H114" s="98"/>
      <c r="I114" s="98"/>
      <c r="J114" s="285">
        <f t="shared" si="17"/>
        <v>19.920000000000002</v>
      </c>
      <c r="K114" s="286" t="s">
        <v>284</v>
      </c>
      <c r="L114" s="98" t="s">
        <v>241</v>
      </c>
      <c r="M114" s="374">
        <v>19.920000000000002</v>
      </c>
      <c r="N114" s="360">
        <v>0</v>
      </c>
      <c r="O114" s="98"/>
      <c r="P114" s="98"/>
      <c r="Q114" s="362"/>
      <c r="R114" s="360"/>
      <c r="S114" s="288">
        <f t="shared" si="18"/>
        <v>0</v>
      </c>
      <c r="T114" s="375"/>
      <c r="U114" s="288"/>
      <c r="V114" s="288"/>
      <c r="W114" s="288"/>
      <c r="X114" s="364"/>
      <c r="Y114" s="365"/>
      <c r="Z114" s="364"/>
      <c r="AA114" s="365"/>
      <c r="AB114" s="366"/>
      <c r="AC114" s="98"/>
      <c r="AD114" s="98"/>
      <c r="AE114" s="368"/>
      <c r="AF114" s="98"/>
      <c r="AG114" s="368"/>
      <c r="AH114" s="98"/>
      <c r="AI114" s="368" t="s">
        <v>90</v>
      </c>
      <c r="AJ114" s="368"/>
      <c r="AK114" s="367"/>
      <c r="AL114" s="367"/>
      <c r="AM114" s="367"/>
      <c r="AN114" s="369"/>
      <c r="AO114" s="369">
        <v>0</v>
      </c>
      <c r="AP114" s="370"/>
      <c r="AQ114" s="441"/>
      <c r="AR114" s="370"/>
      <c r="AS114" s="376"/>
      <c r="AT114" s="377"/>
    </row>
    <row r="115" spans="1:46" ht="18.75" customHeight="1">
      <c r="A115" s="95">
        <v>1</v>
      </c>
      <c r="B115" s="95" t="s">
        <v>228</v>
      </c>
      <c r="C115" s="380" t="s">
        <v>22</v>
      </c>
      <c r="D115" s="98">
        <f>D114+1</f>
        <v>42</v>
      </c>
      <c r="E115" s="447">
        <v>1032</v>
      </c>
      <c r="F115" s="98" t="s">
        <v>266</v>
      </c>
      <c r="G115" s="98">
        <v>1032</v>
      </c>
      <c r="H115" s="98"/>
      <c r="I115" s="299" t="s">
        <v>230</v>
      </c>
      <c r="J115" s="285">
        <f t="shared" si="17"/>
        <v>7.1499999999999995</v>
      </c>
      <c r="K115" s="286">
        <f t="shared" ref="K115:K128" si="25">AC115</f>
        <v>0</v>
      </c>
      <c r="L115" s="96"/>
      <c r="M115" s="360">
        <v>0.31</v>
      </c>
      <c r="N115" s="360">
        <v>0</v>
      </c>
      <c r="O115" s="98"/>
      <c r="P115" s="374">
        <v>6.84</v>
      </c>
      <c r="Q115" s="362"/>
      <c r="R115" s="360"/>
      <c r="S115" s="288">
        <f t="shared" si="18"/>
        <v>6.84</v>
      </c>
      <c r="T115" s="363"/>
      <c r="U115" s="288"/>
      <c r="V115" s="288"/>
      <c r="W115" s="288"/>
      <c r="X115" s="364"/>
      <c r="Y115" s="365"/>
      <c r="Z115" s="364"/>
      <c r="AA115" s="365"/>
      <c r="AB115" s="366"/>
      <c r="AC115" s="96"/>
      <c r="AD115" s="96"/>
      <c r="AE115" s="367" t="s">
        <v>231</v>
      </c>
      <c r="AF115" s="98"/>
      <c r="AG115" s="367"/>
      <c r="AH115" s="98"/>
      <c r="AI115" s="368" t="s">
        <v>90</v>
      </c>
      <c r="AJ115" s="367" t="s">
        <v>220</v>
      </c>
      <c r="AK115" s="367"/>
      <c r="AL115" s="367"/>
      <c r="AM115" s="367"/>
      <c r="AN115" s="369"/>
      <c r="AO115" s="369" t="s">
        <v>98</v>
      </c>
      <c r="AP115" s="370"/>
      <c r="AQ115" s="441"/>
      <c r="AR115" s="370"/>
      <c r="AS115" s="376"/>
      <c r="AT115" s="377"/>
    </row>
    <row r="116" spans="1:46" ht="18.75" customHeight="1">
      <c r="A116" s="95">
        <v>1</v>
      </c>
      <c r="B116" s="95" t="s">
        <v>228</v>
      </c>
      <c r="C116" s="380" t="s">
        <v>22</v>
      </c>
      <c r="D116" s="98">
        <f>D113+1</f>
        <v>41</v>
      </c>
      <c r="E116" s="447">
        <v>1033</v>
      </c>
      <c r="F116" s="98" t="s">
        <v>266</v>
      </c>
      <c r="G116" s="98">
        <v>1033</v>
      </c>
      <c r="H116" s="96">
        <v>9060001033</v>
      </c>
      <c r="I116" s="299" t="s">
        <v>230</v>
      </c>
      <c r="J116" s="285">
        <f t="shared" si="17"/>
        <v>47.08</v>
      </c>
      <c r="K116" s="286" t="str">
        <f t="shared" si="25"/>
        <v>อ้อยตอ 1</v>
      </c>
      <c r="L116" s="96"/>
      <c r="M116" s="360"/>
      <c r="N116" s="360">
        <v>0</v>
      </c>
      <c r="O116" s="96"/>
      <c r="P116" s="288"/>
      <c r="Q116" s="362">
        <v>47.08</v>
      </c>
      <c r="R116" s="360"/>
      <c r="S116" s="288">
        <f t="shared" si="18"/>
        <v>47.08</v>
      </c>
      <c r="T116" s="363">
        <f t="shared" ref="T116:T128" si="26">Q116*U116</f>
        <v>612.04</v>
      </c>
      <c r="U116" s="288">
        <v>13</v>
      </c>
      <c r="V116" s="288">
        <f t="shared" ref="V116:V128" si="27">Q116*W116</f>
        <v>564.96</v>
      </c>
      <c r="W116" s="288">
        <v>12</v>
      </c>
      <c r="X116" s="364">
        <v>476.00865838122922</v>
      </c>
      <c r="Y116" s="365">
        <v>10.110634205208777</v>
      </c>
      <c r="Z116" s="364">
        <v>576.09225686486479</v>
      </c>
      <c r="AA116" s="365">
        <f t="shared" ref="AA116:AA128" si="28">Z116/Q116</f>
        <v>12.236454054054054</v>
      </c>
      <c r="AB116" s="366">
        <v>242890</v>
      </c>
      <c r="AC116" s="96" t="s">
        <v>93</v>
      </c>
      <c r="AD116" s="96" t="s">
        <v>2</v>
      </c>
      <c r="AE116" s="367" t="s">
        <v>280</v>
      </c>
      <c r="AF116" s="98" t="s">
        <v>91</v>
      </c>
      <c r="AG116" s="367">
        <v>1.85</v>
      </c>
      <c r="AH116" s="98" t="s">
        <v>247</v>
      </c>
      <c r="AI116" s="368" t="s">
        <v>90</v>
      </c>
      <c r="AJ116" s="367" t="s">
        <v>220</v>
      </c>
      <c r="AK116" s="367" t="s">
        <v>235</v>
      </c>
      <c r="AL116" s="367" t="s">
        <v>236</v>
      </c>
      <c r="AM116" s="367"/>
      <c r="AN116" s="369"/>
      <c r="AO116" s="369" t="s">
        <v>95</v>
      </c>
      <c r="AP116" s="370" t="str">
        <f t="shared" ref="AP116:AP128" si="29">IF(Q116&gt;15,"พื้นที่มากกว่า 15 ไร่",IF(Q116&gt;10,"พื้นที่ 10 - 15 ไร่",IF(Q116&gt;6,"พื้นที่ 6 - 10 ไร่",IF(Q116&gt;3,"พื้นที่ 3 - 6 ไร่","พื้นที่น้อยกว่า 3 ไร่"))))</f>
        <v>พื้นที่มากกว่า 15 ไร่</v>
      </c>
      <c r="AQ116" s="440">
        <v>11.21176720475786</v>
      </c>
      <c r="AR116" s="371">
        <v>11.970550724637679</v>
      </c>
      <c r="AS116" s="372" t="s">
        <v>233</v>
      </c>
      <c r="AT116" s="373">
        <v>243266</v>
      </c>
    </row>
    <row r="117" spans="1:46" ht="18.75" customHeight="1">
      <c r="A117" s="95">
        <v>1</v>
      </c>
      <c r="B117" s="95" t="s">
        <v>228</v>
      </c>
      <c r="C117" s="380" t="s">
        <v>22</v>
      </c>
      <c r="D117" s="98">
        <f t="shared" ref="D117:D123" si="30">D116+1</f>
        <v>42</v>
      </c>
      <c r="E117" s="447">
        <v>1034</v>
      </c>
      <c r="F117" s="98" t="s">
        <v>266</v>
      </c>
      <c r="G117" s="98">
        <v>1034</v>
      </c>
      <c r="H117" s="96">
        <v>9060001034</v>
      </c>
      <c r="I117" s="299" t="s">
        <v>230</v>
      </c>
      <c r="J117" s="285">
        <f t="shared" si="17"/>
        <v>48.87</v>
      </c>
      <c r="K117" s="286" t="str">
        <f t="shared" si="25"/>
        <v>อ้อยตอ 1</v>
      </c>
      <c r="L117" s="96" t="s">
        <v>285</v>
      </c>
      <c r="M117" s="360">
        <v>6.779999999999994</v>
      </c>
      <c r="N117" s="360">
        <v>0</v>
      </c>
      <c r="O117" s="96"/>
      <c r="P117" s="96"/>
      <c r="Q117" s="362">
        <v>42.09</v>
      </c>
      <c r="R117" s="360"/>
      <c r="S117" s="288">
        <f t="shared" si="18"/>
        <v>42.09</v>
      </c>
      <c r="T117" s="363">
        <f t="shared" si="26"/>
        <v>547.17000000000007</v>
      </c>
      <c r="U117" s="288">
        <v>13</v>
      </c>
      <c r="V117" s="288">
        <f t="shared" si="27"/>
        <v>462.99</v>
      </c>
      <c r="W117" s="288">
        <v>11</v>
      </c>
      <c r="X117" s="364">
        <v>426.45889904733463</v>
      </c>
      <c r="Y117" s="365">
        <v>10.132071728375733</v>
      </c>
      <c r="Z117" s="364">
        <v>438.7479801081081</v>
      </c>
      <c r="AA117" s="365">
        <f t="shared" si="28"/>
        <v>10.424043243243242</v>
      </c>
      <c r="AB117" s="366">
        <v>242896</v>
      </c>
      <c r="AC117" s="96" t="s">
        <v>93</v>
      </c>
      <c r="AD117" s="96" t="s">
        <v>2</v>
      </c>
      <c r="AE117" s="367" t="s">
        <v>234</v>
      </c>
      <c r="AF117" s="98" t="s">
        <v>91</v>
      </c>
      <c r="AG117" s="367">
        <v>1.85</v>
      </c>
      <c r="AH117" s="98" t="s">
        <v>247</v>
      </c>
      <c r="AI117" s="368" t="s">
        <v>90</v>
      </c>
      <c r="AJ117" s="367" t="s">
        <v>220</v>
      </c>
      <c r="AK117" s="367" t="s">
        <v>235</v>
      </c>
      <c r="AL117" s="367" t="s">
        <v>236</v>
      </c>
      <c r="AM117" s="367"/>
      <c r="AN117" s="369"/>
      <c r="AO117" s="369" t="s">
        <v>95</v>
      </c>
      <c r="AP117" s="370" t="str">
        <f t="shared" si="29"/>
        <v>พื้นที่มากกว่า 15 ไร่</v>
      </c>
      <c r="AQ117" s="440">
        <v>14.092896174863386</v>
      </c>
      <c r="AR117" s="371">
        <v>13.565119584430576</v>
      </c>
      <c r="AS117" s="372" t="s">
        <v>233</v>
      </c>
      <c r="AT117" s="373">
        <v>243310</v>
      </c>
    </row>
    <row r="118" spans="1:46" ht="18.75" customHeight="1">
      <c r="A118" s="95">
        <v>1</v>
      </c>
      <c r="B118" s="95" t="s">
        <v>228</v>
      </c>
      <c r="C118" s="380" t="s">
        <v>22</v>
      </c>
      <c r="D118" s="98">
        <f t="shared" si="30"/>
        <v>43</v>
      </c>
      <c r="E118" s="447">
        <v>1036</v>
      </c>
      <c r="F118" s="98" t="s">
        <v>266</v>
      </c>
      <c r="G118" s="98">
        <v>1036</v>
      </c>
      <c r="H118" s="96">
        <v>9060001036</v>
      </c>
      <c r="I118" s="299" t="s">
        <v>230</v>
      </c>
      <c r="J118" s="285">
        <f t="shared" si="17"/>
        <v>13.44</v>
      </c>
      <c r="K118" s="286" t="str">
        <f t="shared" si="25"/>
        <v>อ้อยน้ำราด</v>
      </c>
      <c r="L118" s="96"/>
      <c r="M118" s="360"/>
      <c r="N118" s="360">
        <v>0</v>
      </c>
      <c r="O118" s="96"/>
      <c r="P118" s="96"/>
      <c r="Q118" s="362">
        <v>13.44</v>
      </c>
      <c r="R118" s="360"/>
      <c r="S118" s="288">
        <f t="shared" si="18"/>
        <v>13.44</v>
      </c>
      <c r="T118" s="363">
        <f t="shared" si="26"/>
        <v>188.16</v>
      </c>
      <c r="U118" s="288">
        <v>14</v>
      </c>
      <c r="V118" s="288">
        <f t="shared" si="27"/>
        <v>161.28</v>
      </c>
      <c r="W118" s="288">
        <v>12</v>
      </c>
      <c r="X118" s="364">
        <v>151.74217256385435</v>
      </c>
      <c r="Y118" s="365">
        <v>11.290340220524879</v>
      </c>
      <c r="Z118" s="364">
        <v>163.77330162162164</v>
      </c>
      <c r="AA118" s="365">
        <f t="shared" si="28"/>
        <v>12.185513513513515</v>
      </c>
      <c r="AB118" s="366">
        <v>242913</v>
      </c>
      <c r="AC118" s="96" t="s">
        <v>1</v>
      </c>
      <c r="AD118" s="96" t="s">
        <v>88</v>
      </c>
      <c r="AE118" s="367" t="s">
        <v>234</v>
      </c>
      <c r="AF118" s="98" t="s">
        <v>109</v>
      </c>
      <c r="AG118" s="367">
        <v>1.85</v>
      </c>
      <c r="AH118" s="96" t="s">
        <v>232</v>
      </c>
      <c r="AI118" s="368" t="s">
        <v>90</v>
      </c>
      <c r="AJ118" s="367" t="s">
        <v>220</v>
      </c>
      <c r="AK118" s="367" t="s">
        <v>235</v>
      </c>
      <c r="AL118" s="367" t="s">
        <v>236</v>
      </c>
      <c r="AM118" s="367"/>
      <c r="AN118" s="369"/>
      <c r="AO118" s="369" t="s">
        <v>93</v>
      </c>
      <c r="AP118" s="370" t="str">
        <f t="shared" si="29"/>
        <v>พื้นที่ 10 - 15 ไร่</v>
      </c>
      <c r="AQ118" s="440">
        <v>17.102678571428573</v>
      </c>
      <c r="AR118" s="371">
        <v>12.685778734882103</v>
      </c>
      <c r="AS118" s="379" t="s">
        <v>233</v>
      </c>
      <c r="AT118" s="373">
        <v>243263</v>
      </c>
    </row>
    <row r="119" spans="1:46" ht="18.75" customHeight="1">
      <c r="A119" s="95">
        <v>1</v>
      </c>
      <c r="B119" s="95" t="s">
        <v>228</v>
      </c>
      <c r="C119" s="380" t="s">
        <v>22</v>
      </c>
      <c r="D119" s="98">
        <f t="shared" si="30"/>
        <v>44</v>
      </c>
      <c r="E119" s="447">
        <v>1037</v>
      </c>
      <c r="F119" s="98" t="s">
        <v>266</v>
      </c>
      <c r="G119" s="98">
        <v>1037</v>
      </c>
      <c r="H119" s="96">
        <v>9060001037</v>
      </c>
      <c r="I119" s="299" t="s">
        <v>230</v>
      </c>
      <c r="J119" s="285">
        <f t="shared" si="17"/>
        <v>48.99</v>
      </c>
      <c r="K119" s="286" t="str">
        <f t="shared" si="25"/>
        <v>อ้อยน้ำราด</v>
      </c>
      <c r="L119" s="96"/>
      <c r="M119" s="360"/>
      <c r="N119" s="360">
        <v>0</v>
      </c>
      <c r="O119" s="96"/>
      <c r="P119" s="360"/>
      <c r="Q119" s="362">
        <v>48.99</v>
      </c>
      <c r="R119" s="360"/>
      <c r="S119" s="288">
        <f t="shared" si="18"/>
        <v>48.99</v>
      </c>
      <c r="T119" s="363">
        <f t="shared" si="26"/>
        <v>636.87</v>
      </c>
      <c r="U119" s="288">
        <v>13</v>
      </c>
      <c r="V119" s="288">
        <f t="shared" si="27"/>
        <v>538.89</v>
      </c>
      <c r="W119" s="288">
        <v>11</v>
      </c>
      <c r="X119" s="364">
        <v>545.93015610469138</v>
      </c>
      <c r="Y119" s="365">
        <v>11.143705982949406</v>
      </c>
      <c r="Z119" s="364">
        <v>568.20349751351353</v>
      </c>
      <c r="AA119" s="365">
        <f t="shared" si="28"/>
        <v>11.598356756756756</v>
      </c>
      <c r="AB119" s="366">
        <v>242925</v>
      </c>
      <c r="AC119" s="96" t="s">
        <v>1</v>
      </c>
      <c r="AD119" s="96" t="s">
        <v>88</v>
      </c>
      <c r="AE119" s="367" t="s">
        <v>231</v>
      </c>
      <c r="AF119" s="98" t="s">
        <v>91</v>
      </c>
      <c r="AG119" s="367">
        <v>1.85</v>
      </c>
      <c r="AH119" s="96" t="s">
        <v>232</v>
      </c>
      <c r="AI119" s="368" t="s">
        <v>90</v>
      </c>
      <c r="AJ119" s="367" t="s">
        <v>220</v>
      </c>
      <c r="AK119" s="367" t="s">
        <v>235</v>
      </c>
      <c r="AL119" s="367" t="s">
        <v>236</v>
      </c>
      <c r="AM119" s="367"/>
      <c r="AN119" s="369"/>
      <c r="AO119" s="369" t="s">
        <v>93</v>
      </c>
      <c r="AP119" s="370" t="str">
        <f t="shared" si="29"/>
        <v>พื้นที่มากกว่า 15 ไร่</v>
      </c>
      <c r="AQ119" s="440">
        <v>13.351704429475403</v>
      </c>
      <c r="AR119" s="371">
        <v>13.244560158997094</v>
      </c>
      <c r="AS119" s="379" t="s">
        <v>233</v>
      </c>
      <c r="AT119" s="373">
        <v>243279</v>
      </c>
    </row>
    <row r="120" spans="1:46" ht="18.75" customHeight="1">
      <c r="A120" s="95">
        <v>1</v>
      </c>
      <c r="B120" s="95" t="s">
        <v>228</v>
      </c>
      <c r="C120" s="380" t="s">
        <v>22</v>
      </c>
      <c r="D120" s="98">
        <f t="shared" si="30"/>
        <v>45</v>
      </c>
      <c r="E120" s="447">
        <v>1038</v>
      </c>
      <c r="F120" s="98" t="s">
        <v>266</v>
      </c>
      <c r="G120" s="98">
        <v>1038</v>
      </c>
      <c r="H120" s="96">
        <v>9060001038</v>
      </c>
      <c r="I120" s="299" t="s">
        <v>230</v>
      </c>
      <c r="J120" s="285">
        <f t="shared" si="17"/>
        <v>14.52</v>
      </c>
      <c r="K120" s="286" t="str">
        <f t="shared" si="25"/>
        <v>อ้อยตอ 1</v>
      </c>
      <c r="L120" s="96"/>
      <c r="M120" s="360"/>
      <c r="N120" s="360">
        <v>0</v>
      </c>
      <c r="O120" s="96"/>
      <c r="P120" s="96"/>
      <c r="Q120" s="362">
        <v>14.52</v>
      </c>
      <c r="R120" s="360"/>
      <c r="S120" s="288">
        <f t="shared" si="18"/>
        <v>14.52</v>
      </c>
      <c r="T120" s="363">
        <f t="shared" si="26"/>
        <v>188.76</v>
      </c>
      <c r="U120" s="288">
        <v>13</v>
      </c>
      <c r="V120" s="288">
        <f t="shared" si="27"/>
        <v>174.24</v>
      </c>
      <c r="W120" s="288">
        <v>12</v>
      </c>
      <c r="X120" s="364">
        <v>148.29943002081453</v>
      </c>
      <c r="Y120" s="365">
        <v>10.213459367824692</v>
      </c>
      <c r="Z120" s="364">
        <v>187.44456648648648</v>
      </c>
      <c r="AA120" s="365">
        <f t="shared" si="28"/>
        <v>12.909405405405405</v>
      </c>
      <c r="AB120" s="366">
        <v>242899</v>
      </c>
      <c r="AC120" s="96" t="s">
        <v>93</v>
      </c>
      <c r="AD120" s="96" t="s">
        <v>2</v>
      </c>
      <c r="AE120" s="367" t="s">
        <v>231</v>
      </c>
      <c r="AF120" s="98" t="s">
        <v>91</v>
      </c>
      <c r="AG120" s="367">
        <v>1.85</v>
      </c>
      <c r="AH120" s="98" t="s">
        <v>232</v>
      </c>
      <c r="AI120" s="368" t="s">
        <v>90</v>
      </c>
      <c r="AJ120" s="367" t="s">
        <v>220</v>
      </c>
      <c r="AK120" s="367" t="s">
        <v>235</v>
      </c>
      <c r="AL120" s="367" t="s">
        <v>236</v>
      </c>
      <c r="AM120" s="367"/>
      <c r="AN120" s="369"/>
      <c r="AO120" s="369" t="s">
        <v>95</v>
      </c>
      <c r="AP120" s="370" t="str">
        <f t="shared" si="29"/>
        <v>พื้นที่ 10 - 15 ไร่</v>
      </c>
      <c r="AQ120" s="440">
        <v>11.450413223140496</v>
      </c>
      <c r="AR120" s="371">
        <v>12.288861421869361</v>
      </c>
      <c r="AS120" s="372" t="s">
        <v>233</v>
      </c>
      <c r="AT120" s="373">
        <v>243277</v>
      </c>
    </row>
    <row r="121" spans="1:46" ht="18.75" customHeight="1">
      <c r="A121" s="95">
        <v>1</v>
      </c>
      <c r="B121" s="95" t="s">
        <v>228</v>
      </c>
      <c r="C121" s="380" t="s">
        <v>22</v>
      </c>
      <c r="D121" s="98">
        <f t="shared" si="30"/>
        <v>46</v>
      </c>
      <c r="E121" s="447">
        <v>1039</v>
      </c>
      <c r="F121" s="98" t="s">
        <v>266</v>
      </c>
      <c r="G121" s="98">
        <v>1039</v>
      </c>
      <c r="H121" s="96">
        <v>9060001039</v>
      </c>
      <c r="I121" s="299" t="s">
        <v>230</v>
      </c>
      <c r="J121" s="285">
        <f t="shared" si="17"/>
        <v>8.07</v>
      </c>
      <c r="K121" s="286" t="str">
        <f t="shared" si="25"/>
        <v>อ้อยตอ 1</v>
      </c>
      <c r="L121" s="96"/>
      <c r="M121" s="360"/>
      <c r="N121" s="360">
        <v>0</v>
      </c>
      <c r="O121" s="96"/>
      <c r="P121" s="96"/>
      <c r="Q121" s="362">
        <v>8.07</v>
      </c>
      <c r="R121" s="360"/>
      <c r="S121" s="288">
        <f t="shared" si="18"/>
        <v>8.07</v>
      </c>
      <c r="T121" s="363">
        <f t="shared" si="26"/>
        <v>80.7</v>
      </c>
      <c r="U121" s="288">
        <v>10</v>
      </c>
      <c r="V121" s="288">
        <f t="shared" si="27"/>
        <v>80.7</v>
      </c>
      <c r="W121" s="288">
        <v>10</v>
      </c>
      <c r="X121" s="364">
        <v>82.404677942129922</v>
      </c>
      <c r="Y121" s="365">
        <v>10.211236424055752</v>
      </c>
      <c r="Z121" s="364">
        <v>88.276203243243245</v>
      </c>
      <c r="AA121" s="365">
        <f t="shared" si="28"/>
        <v>10.938810810810811</v>
      </c>
      <c r="AB121" s="366">
        <v>242952</v>
      </c>
      <c r="AC121" s="96" t="s">
        <v>93</v>
      </c>
      <c r="AD121" s="96" t="s">
        <v>2</v>
      </c>
      <c r="AE121" s="367" t="s">
        <v>231</v>
      </c>
      <c r="AF121" s="98" t="s">
        <v>91</v>
      </c>
      <c r="AG121" s="367">
        <v>1.85</v>
      </c>
      <c r="AH121" s="98" t="s">
        <v>247</v>
      </c>
      <c r="AI121" s="368" t="s">
        <v>90</v>
      </c>
      <c r="AJ121" s="367" t="s">
        <v>220</v>
      </c>
      <c r="AK121" s="367" t="s">
        <v>235</v>
      </c>
      <c r="AL121" s="367" t="s">
        <v>236</v>
      </c>
      <c r="AM121" s="367"/>
      <c r="AN121" s="369"/>
      <c r="AO121" s="369" t="s">
        <v>248</v>
      </c>
      <c r="AP121" s="370" t="str">
        <f t="shared" si="29"/>
        <v>พื้นที่ 6 - 10 ไร่</v>
      </c>
      <c r="AQ121" s="440">
        <v>8.5712515489467158</v>
      </c>
      <c r="AR121" s="371">
        <v>13.954494723145874</v>
      </c>
      <c r="AS121" s="372" t="s">
        <v>233</v>
      </c>
      <c r="AT121" s="373">
        <v>243310</v>
      </c>
    </row>
    <row r="122" spans="1:46" ht="18.75" customHeight="1">
      <c r="A122" s="95">
        <v>1</v>
      </c>
      <c r="B122" s="95" t="s">
        <v>228</v>
      </c>
      <c r="C122" s="380" t="s">
        <v>22</v>
      </c>
      <c r="D122" s="98">
        <f t="shared" si="30"/>
        <v>47</v>
      </c>
      <c r="E122" s="447">
        <v>1040</v>
      </c>
      <c r="F122" s="98" t="s">
        <v>266</v>
      </c>
      <c r="G122" s="98">
        <v>1040</v>
      </c>
      <c r="H122" s="96">
        <v>9060001040</v>
      </c>
      <c r="I122" s="299" t="s">
        <v>230</v>
      </c>
      <c r="J122" s="285">
        <f t="shared" si="17"/>
        <v>29.81</v>
      </c>
      <c r="K122" s="286" t="str">
        <f t="shared" si="25"/>
        <v>อ้อยตอ 1</v>
      </c>
      <c r="L122" s="96"/>
      <c r="M122" s="360"/>
      <c r="N122" s="360">
        <v>0</v>
      </c>
      <c r="O122" s="96"/>
      <c r="P122" s="96"/>
      <c r="Q122" s="362">
        <v>29.81</v>
      </c>
      <c r="R122" s="360"/>
      <c r="S122" s="288">
        <f t="shared" si="18"/>
        <v>29.81</v>
      </c>
      <c r="T122" s="363">
        <f t="shared" si="26"/>
        <v>387.53</v>
      </c>
      <c r="U122" s="288">
        <v>13</v>
      </c>
      <c r="V122" s="288">
        <f t="shared" si="27"/>
        <v>357.71999999999997</v>
      </c>
      <c r="W122" s="288">
        <v>12</v>
      </c>
      <c r="X122" s="364">
        <v>287.99518204374948</v>
      </c>
      <c r="Y122" s="365">
        <f>X122/Q122</f>
        <v>9.6610258988174937</v>
      </c>
      <c r="Z122" s="364">
        <v>364.76869535135125</v>
      </c>
      <c r="AA122" s="365">
        <f t="shared" si="28"/>
        <v>12.236454054054052</v>
      </c>
      <c r="AB122" s="366">
        <v>242889</v>
      </c>
      <c r="AC122" s="96" t="s">
        <v>93</v>
      </c>
      <c r="AD122" s="96" t="s">
        <v>2</v>
      </c>
      <c r="AE122" s="367" t="s">
        <v>234</v>
      </c>
      <c r="AF122" s="98" t="s">
        <v>91</v>
      </c>
      <c r="AG122" s="367">
        <v>1.85</v>
      </c>
      <c r="AH122" s="98" t="s">
        <v>232</v>
      </c>
      <c r="AI122" s="368" t="s">
        <v>90</v>
      </c>
      <c r="AJ122" s="367" t="s">
        <v>220</v>
      </c>
      <c r="AK122" s="367" t="s">
        <v>235</v>
      </c>
      <c r="AL122" s="367" t="s">
        <v>236</v>
      </c>
      <c r="AM122" s="367"/>
      <c r="AN122" s="369"/>
      <c r="AO122" s="369" t="s">
        <v>95</v>
      </c>
      <c r="AP122" s="370" t="str">
        <f t="shared" si="29"/>
        <v>พื้นที่มากกว่า 15 ไร่</v>
      </c>
      <c r="AQ122" s="440">
        <v>15.39550486413955</v>
      </c>
      <c r="AR122" s="371">
        <v>12.083626182071731</v>
      </c>
      <c r="AS122" s="372" t="s">
        <v>233</v>
      </c>
      <c r="AT122" s="373">
        <v>243254</v>
      </c>
    </row>
    <row r="123" spans="1:46" ht="18.75" customHeight="1">
      <c r="A123" s="95">
        <v>1</v>
      </c>
      <c r="B123" s="95" t="s">
        <v>228</v>
      </c>
      <c r="C123" s="380" t="s">
        <v>22</v>
      </c>
      <c r="D123" s="98">
        <f t="shared" si="30"/>
        <v>48</v>
      </c>
      <c r="E123" s="447">
        <v>1041</v>
      </c>
      <c r="F123" s="98" t="s">
        <v>266</v>
      </c>
      <c r="G123" s="98">
        <v>1041</v>
      </c>
      <c r="H123" s="96">
        <v>9060001041</v>
      </c>
      <c r="I123" s="98" t="s">
        <v>286</v>
      </c>
      <c r="J123" s="285">
        <f t="shared" si="17"/>
        <v>39.53</v>
      </c>
      <c r="K123" s="286" t="str">
        <f t="shared" si="25"/>
        <v>อ้อยตอ 2</v>
      </c>
      <c r="L123" s="96"/>
      <c r="M123" s="360"/>
      <c r="N123" s="360"/>
      <c r="O123" s="96"/>
      <c r="P123" s="96"/>
      <c r="Q123" s="362">
        <v>39.53</v>
      </c>
      <c r="R123" s="360"/>
      <c r="S123" s="288">
        <f t="shared" si="18"/>
        <v>39.53</v>
      </c>
      <c r="T123" s="363">
        <f t="shared" si="26"/>
        <v>474.36</v>
      </c>
      <c r="U123" s="288">
        <v>12</v>
      </c>
      <c r="V123" s="288">
        <f t="shared" si="27"/>
        <v>395.3</v>
      </c>
      <c r="W123" s="288">
        <v>10</v>
      </c>
      <c r="X123" s="364">
        <v>407.84071230141325</v>
      </c>
      <c r="Y123" s="365">
        <v>10.317245441472634</v>
      </c>
      <c r="Z123" s="364">
        <v>440.0419770810812</v>
      </c>
      <c r="AA123" s="365">
        <f t="shared" si="28"/>
        <v>11.131848648648651</v>
      </c>
      <c r="AB123" s="366">
        <v>242904</v>
      </c>
      <c r="AC123" s="96" t="s">
        <v>95</v>
      </c>
      <c r="AD123" s="96" t="s">
        <v>2</v>
      </c>
      <c r="AE123" s="367" t="s">
        <v>231</v>
      </c>
      <c r="AF123" s="98" t="s">
        <v>91</v>
      </c>
      <c r="AG123" s="367">
        <v>1.85</v>
      </c>
      <c r="AH123" s="98" t="s">
        <v>232</v>
      </c>
      <c r="AI123" s="368" t="s">
        <v>90</v>
      </c>
      <c r="AJ123" s="367" t="s">
        <v>220</v>
      </c>
      <c r="AK123" s="367" t="s">
        <v>235</v>
      </c>
      <c r="AL123" s="367" t="s">
        <v>236</v>
      </c>
      <c r="AM123" s="367"/>
      <c r="AN123" s="369"/>
      <c r="AO123" s="369" t="s">
        <v>101</v>
      </c>
      <c r="AP123" s="370" t="str">
        <f t="shared" si="29"/>
        <v>พื้นที่มากกว่า 15 ไร่</v>
      </c>
      <c r="AQ123" s="440">
        <v>13.963066025803188</v>
      </c>
      <c r="AR123" s="371">
        <v>13.298999746358431</v>
      </c>
      <c r="AS123" s="372" t="s">
        <v>233</v>
      </c>
      <c r="AT123" s="373">
        <v>243295</v>
      </c>
    </row>
    <row r="124" spans="1:46" ht="21" customHeight="1">
      <c r="A124" s="95">
        <v>3</v>
      </c>
      <c r="B124" s="95" t="s">
        <v>228</v>
      </c>
      <c r="C124" s="380" t="s">
        <v>26</v>
      </c>
      <c r="D124" s="98">
        <v>1</v>
      </c>
      <c r="E124" s="447">
        <v>801</v>
      </c>
      <c r="F124" s="98" t="s">
        <v>287</v>
      </c>
      <c r="G124" s="98">
        <v>801</v>
      </c>
      <c r="H124" s="96">
        <v>9030000801</v>
      </c>
      <c r="I124" s="98"/>
      <c r="J124" s="285">
        <f t="shared" si="17"/>
        <v>17.79</v>
      </c>
      <c r="K124" s="286" t="str">
        <f t="shared" si="25"/>
        <v>อ้อยน้ำราด</v>
      </c>
      <c r="L124" s="98"/>
      <c r="M124" s="360">
        <f>17.79-Q124</f>
        <v>6.3099999999999987</v>
      </c>
      <c r="N124" s="360">
        <v>0</v>
      </c>
      <c r="O124" s="96"/>
      <c r="P124" s="361"/>
      <c r="Q124" s="362">
        <v>11.48</v>
      </c>
      <c r="R124" s="360"/>
      <c r="S124" s="288">
        <f t="shared" si="18"/>
        <v>11.48</v>
      </c>
      <c r="T124" s="360">
        <f t="shared" si="26"/>
        <v>160.72</v>
      </c>
      <c r="U124" s="288">
        <v>14</v>
      </c>
      <c r="V124" s="288">
        <f t="shared" si="27"/>
        <v>126.28</v>
      </c>
      <c r="W124" s="288">
        <v>11</v>
      </c>
      <c r="X124" s="364">
        <v>111.75095796370833</v>
      </c>
      <c r="Y124" s="365">
        <v>9.7344040038073452</v>
      </c>
      <c r="Z124" s="364">
        <v>172.97691675675676</v>
      </c>
      <c r="AA124" s="365">
        <f t="shared" si="28"/>
        <v>15.067675675675677</v>
      </c>
      <c r="AB124" s="366">
        <v>242882</v>
      </c>
      <c r="AC124" s="96" t="s">
        <v>1</v>
      </c>
      <c r="AD124" s="96" t="s">
        <v>88</v>
      </c>
      <c r="AE124" s="367" t="s">
        <v>234</v>
      </c>
      <c r="AF124" s="98" t="s">
        <v>91</v>
      </c>
      <c r="AG124" s="367">
        <v>1.85</v>
      </c>
      <c r="AH124" s="96" t="s">
        <v>232</v>
      </c>
      <c r="AI124" s="368" t="s">
        <v>90</v>
      </c>
      <c r="AJ124" s="367" t="s">
        <v>220</v>
      </c>
      <c r="AK124" s="367" t="s">
        <v>288</v>
      </c>
      <c r="AL124" s="367" t="s">
        <v>236</v>
      </c>
      <c r="AM124" s="367"/>
      <c r="AN124" s="369"/>
      <c r="AO124" s="369" t="s">
        <v>93</v>
      </c>
      <c r="AP124" s="370" t="str">
        <f t="shared" si="29"/>
        <v>พื้นที่ 10 - 15 ไร่</v>
      </c>
      <c r="AQ124" s="440">
        <v>15.108885017421605</v>
      </c>
      <c r="AR124" s="371">
        <v>11.729999999999999</v>
      </c>
      <c r="AS124" s="372" t="s">
        <v>233</v>
      </c>
      <c r="AT124" s="373">
        <v>243249</v>
      </c>
    </row>
    <row r="125" spans="1:46" ht="21" customHeight="1">
      <c r="A125" s="95">
        <v>3</v>
      </c>
      <c r="B125" s="95" t="s">
        <v>228</v>
      </c>
      <c r="C125" s="380" t="s">
        <v>26</v>
      </c>
      <c r="D125" s="98">
        <f t="shared" ref="D125:D130" si="31">D124+1</f>
        <v>2</v>
      </c>
      <c r="E125" s="447">
        <v>802</v>
      </c>
      <c r="F125" s="98" t="s">
        <v>287</v>
      </c>
      <c r="G125" s="98">
        <v>802</v>
      </c>
      <c r="H125" s="96">
        <v>9030000802</v>
      </c>
      <c r="I125" s="299" t="s">
        <v>230</v>
      </c>
      <c r="J125" s="285">
        <f t="shared" si="17"/>
        <v>12.99</v>
      </c>
      <c r="K125" s="286" t="str">
        <f t="shared" si="25"/>
        <v>อ้อยตุลาคม</v>
      </c>
      <c r="L125" s="98"/>
      <c r="M125" s="374"/>
      <c r="N125" s="360">
        <v>0</v>
      </c>
      <c r="O125" s="96"/>
      <c r="P125" s="360"/>
      <c r="Q125" s="362">
        <v>12.99</v>
      </c>
      <c r="R125" s="360"/>
      <c r="S125" s="288">
        <f t="shared" si="18"/>
        <v>12.99</v>
      </c>
      <c r="T125" s="360">
        <f t="shared" si="26"/>
        <v>233.82</v>
      </c>
      <c r="U125" s="288">
        <v>18</v>
      </c>
      <c r="V125" s="288">
        <f t="shared" si="27"/>
        <v>142.89000000000001</v>
      </c>
      <c r="W125" s="288">
        <v>11</v>
      </c>
      <c r="X125" s="364">
        <v>161.8588165870737</v>
      </c>
      <c r="Y125" s="365">
        <v>12.075351546349015</v>
      </c>
      <c r="Z125" s="364">
        <v>204.08764540540542</v>
      </c>
      <c r="AA125" s="365">
        <f t="shared" si="28"/>
        <v>15.711135135135136</v>
      </c>
      <c r="AB125" s="366">
        <v>242882</v>
      </c>
      <c r="AC125" s="96" t="s">
        <v>98</v>
      </c>
      <c r="AD125" s="96" t="s">
        <v>88</v>
      </c>
      <c r="AE125" s="367" t="s">
        <v>234</v>
      </c>
      <c r="AF125" s="96" t="s">
        <v>110</v>
      </c>
      <c r="AG125" s="367">
        <v>1.85</v>
      </c>
      <c r="AH125" s="98" t="s">
        <v>232</v>
      </c>
      <c r="AI125" s="368" t="s">
        <v>90</v>
      </c>
      <c r="AJ125" s="367" t="s">
        <v>179</v>
      </c>
      <c r="AK125" s="367">
        <v>0</v>
      </c>
      <c r="AL125" s="367" t="s">
        <v>179</v>
      </c>
      <c r="AM125" s="367"/>
      <c r="AN125" s="369"/>
      <c r="AO125" s="369" t="s">
        <v>93</v>
      </c>
      <c r="AP125" s="370" t="str">
        <f t="shared" si="29"/>
        <v>พื้นที่ 10 - 15 ไร่</v>
      </c>
      <c r="AQ125" s="440">
        <v>14.576597382602001</v>
      </c>
      <c r="AR125" s="371">
        <v>12.172269469080305</v>
      </c>
      <c r="AS125" s="372" t="s">
        <v>233</v>
      </c>
      <c r="AT125" s="373">
        <v>243285</v>
      </c>
    </row>
    <row r="126" spans="1:46" ht="21" customHeight="1">
      <c r="A126" s="95">
        <v>3</v>
      </c>
      <c r="B126" s="95" t="s">
        <v>228</v>
      </c>
      <c r="C126" s="380" t="s">
        <v>26</v>
      </c>
      <c r="D126" s="98">
        <f t="shared" si="31"/>
        <v>3</v>
      </c>
      <c r="E126" s="447">
        <v>803</v>
      </c>
      <c r="F126" s="98" t="s">
        <v>287</v>
      </c>
      <c r="G126" s="98">
        <v>803</v>
      </c>
      <c r="H126" s="96">
        <v>9030000803</v>
      </c>
      <c r="I126" s="98"/>
      <c r="J126" s="285">
        <f t="shared" si="17"/>
        <v>4.34</v>
      </c>
      <c r="K126" s="286" t="str">
        <f t="shared" si="25"/>
        <v>อ้อยตอ 3</v>
      </c>
      <c r="L126" s="98"/>
      <c r="M126" s="360"/>
      <c r="N126" s="360">
        <v>0</v>
      </c>
      <c r="O126" s="98"/>
      <c r="P126" s="360"/>
      <c r="Q126" s="362">
        <v>4.34</v>
      </c>
      <c r="R126" s="360"/>
      <c r="S126" s="288">
        <f t="shared" si="18"/>
        <v>4.34</v>
      </c>
      <c r="T126" s="360">
        <f t="shared" si="26"/>
        <v>52.08</v>
      </c>
      <c r="U126" s="288">
        <v>12</v>
      </c>
      <c r="V126" s="288">
        <f t="shared" si="27"/>
        <v>39.06</v>
      </c>
      <c r="W126" s="288">
        <v>9</v>
      </c>
      <c r="X126" s="364">
        <v>37.41404312624325</v>
      </c>
      <c r="Y126" s="365">
        <v>8.6207472641113476</v>
      </c>
      <c r="Z126" s="364">
        <v>42.13356454054054</v>
      </c>
      <c r="AA126" s="365">
        <f t="shared" si="28"/>
        <v>9.7081945945945947</v>
      </c>
      <c r="AB126" s="366">
        <v>242896</v>
      </c>
      <c r="AC126" s="96" t="s">
        <v>101</v>
      </c>
      <c r="AD126" s="96" t="s">
        <v>2</v>
      </c>
      <c r="AE126" s="367" t="s">
        <v>234</v>
      </c>
      <c r="AF126" s="98" t="s">
        <v>111</v>
      </c>
      <c r="AG126" s="367">
        <v>1.85</v>
      </c>
      <c r="AH126" s="98" t="s">
        <v>232</v>
      </c>
      <c r="AI126" s="368" t="s">
        <v>90</v>
      </c>
      <c r="AJ126" s="367" t="s">
        <v>220</v>
      </c>
      <c r="AK126" s="367" t="s">
        <v>288</v>
      </c>
      <c r="AL126" s="367" t="s">
        <v>236</v>
      </c>
      <c r="AM126" s="367"/>
      <c r="AN126" s="369"/>
      <c r="AO126" s="369" t="s">
        <v>1</v>
      </c>
      <c r="AP126" s="370" t="str">
        <f t="shared" si="29"/>
        <v>พื้นที่ 3 - 6 ไร่</v>
      </c>
      <c r="AQ126" s="440">
        <v>14.573732718894009</v>
      </c>
      <c r="AR126" s="371">
        <v>11.066607114624507</v>
      </c>
      <c r="AS126" s="372" t="s">
        <v>233</v>
      </c>
      <c r="AT126" s="373">
        <v>243258</v>
      </c>
    </row>
    <row r="127" spans="1:46" ht="21" customHeight="1">
      <c r="A127" s="95">
        <v>3</v>
      </c>
      <c r="B127" s="95" t="s">
        <v>228</v>
      </c>
      <c r="C127" s="380" t="s">
        <v>26</v>
      </c>
      <c r="D127" s="98">
        <f t="shared" si="31"/>
        <v>4</v>
      </c>
      <c r="E127" s="447">
        <v>804</v>
      </c>
      <c r="F127" s="98" t="s">
        <v>287</v>
      </c>
      <c r="G127" s="98">
        <v>804</v>
      </c>
      <c r="H127" s="96">
        <v>9030000804</v>
      </c>
      <c r="I127" s="299" t="s">
        <v>230</v>
      </c>
      <c r="J127" s="285">
        <f t="shared" si="17"/>
        <v>13.62</v>
      </c>
      <c r="K127" s="286" t="str">
        <f t="shared" si="25"/>
        <v>อ้อยตอ 1</v>
      </c>
      <c r="L127" s="98"/>
      <c r="M127" s="374"/>
      <c r="N127" s="360">
        <v>0</v>
      </c>
      <c r="O127" s="98"/>
      <c r="P127" s="360"/>
      <c r="Q127" s="362">
        <v>13.62</v>
      </c>
      <c r="R127" s="360"/>
      <c r="S127" s="288">
        <f t="shared" si="18"/>
        <v>13.62</v>
      </c>
      <c r="T127" s="360">
        <f t="shared" si="26"/>
        <v>163.44</v>
      </c>
      <c r="U127" s="288">
        <v>12</v>
      </c>
      <c r="V127" s="288">
        <f t="shared" si="27"/>
        <v>108.96</v>
      </c>
      <c r="W127" s="288">
        <v>8</v>
      </c>
      <c r="X127" s="364">
        <v>119.9142696258305</v>
      </c>
      <c r="Y127" s="365">
        <v>8.8042782397819757</v>
      </c>
      <c r="Z127" s="364">
        <v>106.33553643243242</v>
      </c>
      <c r="AA127" s="365">
        <f t="shared" si="28"/>
        <v>7.8073081081081073</v>
      </c>
      <c r="AB127" s="366">
        <v>242895</v>
      </c>
      <c r="AC127" s="96" t="s">
        <v>93</v>
      </c>
      <c r="AD127" s="96" t="s">
        <v>2</v>
      </c>
      <c r="AE127" s="367" t="s">
        <v>234</v>
      </c>
      <c r="AF127" s="98" t="s">
        <v>111</v>
      </c>
      <c r="AG127" s="367">
        <v>1.85</v>
      </c>
      <c r="AH127" s="98" t="s">
        <v>232</v>
      </c>
      <c r="AI127" s="368" t="s">
        <v>90</v>
      </c>
      <c r="AJ127" s="367" t="s">
        <v>220</v>
      </c>
      <c r="AK127" s="367" t="s">
        <v>288</v>
      </c>
      <c r="AL127" s="367" t="s">
        <v>236</v>
      </c>
      <c r="AM127" s="367"/>
      <c r="AN127" s="369"/>
      <c r="AO127" s="369" t="s">
        <v>1</v>
      </c>
      <c r="AP127" s="370" t="str">
        <f t="shared" si="29"/>
        <v>พื้นที่ 10 - 15 ไร่</v>
      </c>
      <c r="AQ127" s="440">
        <v>14.257709251101323</v>
      </c>
      <c r="AR127" s="371">
        <v>10.789364539883618</v>
      </c>
      <c r="AS127" s="372" t="s">
        <v>233</v>
      </c>
      <c r="AT127" s="373">
        <v>243257</v>
      </c>
    </row>
    <row r="128" spans="1:46" ht="21" customHeight="1">
      <c r="A128" s="95">
        <v>3</v>
      </c>
      <c r="B128" s="95" t="s">
        <v>228</v>
      </c>
      <c r="C128" s="380" t="s">
        <v>26</v>
      </c>
      <c r="D128" s="98">
        <f t="shared" si="31"/>
        <v>5</v>
      </c>
      <c r="E128" s="447">
        <v>805</v>
      </c>
      <c r="F128" s="98" t="s">
        <v>287</v>
      </c>
      <c r="G128" s="98">
        <v>805</v>
      </c>
      <c r="H128" s="96">
        <v>9030000805</v>
      </c>
      <c r="I128" s="98"/>
      <c r="J128" s="285">
        <f t="shared" si="17"/>
        <v>42.61</v>
      </c>
      <c r="K128" s="286" t="str">
        <f t="shared" si="25"/>
        <v>อ้อยตอ 3</v>
      </c>
      <c r="L128" s="98" t="s">
        <v>289</v>
      </c>
      <c r="M128" s="360">
        <v>8.9799999999999969</v>
      </c>
      <c r="N128" s="360">
        <v>0</v>
      </c>
      <c r="O128" s="383"/>
      <c r="P128" s="360"/>
      <c r="Q128" s="362">
        <v>33.630000000000003</v>
      </c>
      <c r="R128" s="360"/>
      <c r="S128" s="288">
        <f t="shared" si="18"/>
        <v>33.630000000000003</v>
      </c>
      <c r="T128" s="360">
        <f t="shared" si="26"/>
        <v>403.56000000000006</v>
      </c>
      <c r="U128" s="288">
        <v>12</v>
      </c>
      <c r="V128" s="288">
        <f t="shared" si="27"/>
        <v>269.04000000000002</v>
      </c>
      <c r="W128" s="288">
        <v>8</v>
      </c>
      <c r="X128" s="364">
        <v>294.9686675380853</v>
      </c>
      <c r="Y128" s="365">
        <v>8.7709981426727701</v>
      </c>
      <c r="Z128" s="364">
        <v>229.92012972972975</v>
      </c>
      <c r="AA128" s="365">
        <f t="shared" si="28"/>
        <v>6.8367567567567571</v>
      </c>
      <c r="AB128" s="366">
        <v>242896</v>
      </c>
      <c r="AC128" s="96" t="s">
        <v>101</v>
      </c>
      <c r="AD128" s="96" t="s">
        <v>2</v>
      </c>
      <c r="AE128" s="367" t="s">
        <v>234</v>
      </c>
      <c r="AF128" s="98" t="s">
        <v>111</v>
      </c>
      <c r="AG128" s="367">
        <v>1.85</v>
      </c>
      <c r="AH128" s="98" t="s">
        <v>232</v>
      </c>
      <c r="AI128" s="368" t="s">
        <v>90</v>
      </c>
      <c r="AJ128" s="367" t="s">
        <v>220</v>
      </c>
      <c r="AK128" s="367" t="s">
        <v>288</v>
      </c>
      <c r="AL128" s="367" t="s">
        <v>236</v>
      </c>
      <c r="AM128" s="367"/>
      <c r="AN128" s="369"/>
      <c r="AO128" s="369" t="s">
        <v>1</v>
      </c>
      <c r="AP128" s="370" t="str">
        <f t="shared" si="29"/>
        <v>พื้นที่มากกว่า 15 ไร่</v>
      </c>
      <c r="AQ128" s="440">
        <v>14.156407969075229</v>
      </c>
      <c r="AR128" s="371">
        <v>11.665821500588136</v>
      </c>
      <c r="AS128" s="372" t="s">
        <v>233</v>
      </c>
      <c r="AT128" s="373">
        <v>243250</v>
      </c>
    </row>
    <row r="129" spans="1:60" ht="21" customHeight="1">
      <c r="A129" s="95">
        <v>3</v>
      </c>
      <c r="B129" s="95" t="s">
        <v>228</v>
      </c>
      <c r="C129" s="380" t="s">
        <v>26</v>
      </c>
      <c r="D129" s="98">
        <f t="shared" si="31"/>
        <v>6</v>
      </c>
      <c r="E129" s="447">
        <v>806</v>
      </c>
      <c r="F129" s="98" t="s">
        <v>287</v>
      </c>
      <c r="G129" s="98">
        <v>806</v>
      </c>
      <c r="H129" s="98"/>
      <c r="I129" s="98"/>
      <c r="J129" s="285">
        <f t="shared" si="17"/>
        <v>14.2</v>
      </c>
      <c r="K129" s="286" t="s">
        <v>290</v>
      </c>
      <c r="L129" s="98" t="s">
        <v>289</v>
      </c>
      <c r="M129" s="360">
        <v>14.2</v>
      </c>
      <c r="N129" s="360">
        <v>0</v>
      </c>
      <c r="O129" s="96"/>
      <c r="P129" s="288"/>
      <c r="Q129" s="362"/>
      <c r="R129" s="360"/>
      <c r="S129" s="288">
        <f t="shared" si="18"/>
        <v>0</v>
      </c>
      <c r="T129" s="288"/>
      <c r="U129" s="288"/>
      <c r="V129" s="288"/>
      <c r="W129" s="288"/>
      <c r="X129" s="364"/>
      <c r="Y129" s="365"/>
      <c r="Z129" s="364"/>
      <c r="AA129" s="365"/>
      <c r="AB129" s="366"/>
      <c r="AC129" s="96"/>
      <c r="AD129" s="96"/>
      <c r="AE129" s="367"/>
      <c r="AF129" s="98"/>
      <c r="AG129" s="367"/>
      <c r="AH129" s="98"/>
      <c r="AI129" s="368" t="s">
        <v>90</v>
      </c>
      <c r="AJ129" s="367" t="s">
        <v>220</v>
      </c>
      <c r="AK129" s="367"/>
      <c r="AL129" s="367"/>
      <c r="AM129" s="367"/>
      <c r="AN129" s="369"/>
      <c r="AO129" s="369">
        <v>0</v>
      </c>
      <c r="AP129" s="370"/>
      <c r="AQ129" s="441"/>
      <c r="AR129" s="370"/>
      <c r="AS129" s="376"/>
      <c r="AT129" s="377"/>
      <c r="BH129" s="333">
        <v>242576</v>
      </c>
    </row>
    <row r="130" spans="1:60" ht="21" customHeight="1">
      <c r="A130" s="95">
        <v>3</v>
      </c>
      <c r="B130" s="95" t="s">
        <v>228</v>
      </c>
      <c r="C130" s="380" t="s">
        <v>26</v>
      </c>
      <c r="D130" s="98">
        <f t="shared" si="31"/>
        <v>7</v>
      </c>
      <c r="E130" s="447">
        <v>808</v>
      </c>
      <c r="F130" s="98" t="s">
        <v>287</v>
      </c>
      <c r="G130" s="98">
        <v>808</v>
      </c>
      <c r="H130" s="98"/>
      <c r="I130" s="98"/>
      <c r="J130" s="285">
        <f t="shared" si="17"/>
        <v>107.22</v>
      </c>
      <c r="K130" s="286" t="s">
        <v>290</v>
      </c>
      <c r="L130" s="98" t="s">
        <v>289</v>
      </c>
      <c r="M130" s="374">
        <v>107.22</v>
      </c>
      <c r="N130" s="360">
        <v>0</v>
      </c>
      <c r="O130" s="96"/>
      <c r="P130" s="361"/>
      <c r="Q130" s="362"/>
      <c r="R130" s="360"/>
      <c r="S130" s="288">
        <f t="shared" si="18"/>
        <v>0</v>
      </c>
      <c r="T130" s="288"/>
      <c r="U130" s="288"/>
      <c r="V130" s="288"/>
      <c r="W130" s="288"/>
      <c r="X130" s="364"/>
      <c r="Y130" s="365"/>
      <c r="Z130" s="364"/>
      <c r="AA130" s="365"/>
      <c r="AB130" s="366"/>
      <c r="AC130" s="96"/>
      <c r="AD130" s="96"/>
      <c r="AE130" s="367"/>
      <c r="AF130" s="98"/>
      <c r="AG130" s="367"/>
      <c r="AH130" s="98"/>
      <c r="AI130" s="368" t="s">
        <v>90</v>
      </c>
      <c r="AJ130" s="367"/>
      <c r="AK130" s="367"/>
      <c r="AL130" s="367"/>
      <c r="AM130" s="367"/>
      <c r="AN130" s="369"/>
      <c r="AO130" s="369">
        <v>0</v>
      </c>
      <c r="AP130" s="370"/>
      <c r="AQ130" s="441"/>
      <c r="AR130" s="370"/>
      <c r="AS130" s="376"/>
      <c r="AT130" s="377"/>
    </row>
    <row r="131" spans="1:60" ht="21" customHeight="1">
      <c r="A131" s="95">
        <v>3</v>
      </c>
      <c r="B131" s="95" t="s">
        <v>228</v>
      </c>
      <c r="C131" s="380" t="s">
        <v>26</v>
      </c>
      <c r="D131" s="98">
        <f>D128+1</f>
        <v>6</v>
      </c>
      <c r="E131" s="447">
        <v>812</v>
      </c>
      <c r="F131" s="98" t="s">
        <v>287</v>
      </c>
      <c r="G131" s="98">
        <v>812</v>
      </c>
      <c r="H131" s="96">
        <v>9030000812</v>
      </c>
      <c r="I131" s="98"/>
      <c r="J131" s="285">
        <f t="shared" si="17"/>
        <v>29.76</v>
      </c>
      <c r="K131" s="286" t="str">
        <f>AC131</f>
        <v>อ้อยตอ 2</v>
      </c>
      <c r="L131" s="98"/>
      <c r="M131" s="374"/>
      <c r="N131" s="360">
        <v>0</v>
      </c>
      <c r="O131" s="96"/>
      <c r="P131" s="360"/>
      <c r="Q131" s="362">
        <v>29.76</v>
      </c>
      <c r="R131" s="360"/>
      <c r="S131" s="288">
        <f t="shared" si="18"/>
        <v>29.76</v>
      </c>
      <c r="T131" s="360">
        <f>Q131*U131</f>
        <v>357.12</v>
      </c>
      <c r="U131" s="288">
        <v>12</v>
      </c>
      <c r="V131" s="288">
        <f>Q131*W131</f>
        <v>208.32000000000002</v>
      </c>
      <c r="W131" s="288">
        <v>7</v>
      </c>
      <c r="X131" s="364">
        <v>264.13439486099298</v>
      </c>
      <c r="Y131" s="365">
        <v>8.8754836982860539</v>
      </c>
      <c r="Z131" s="364">
        <v>342.454272</v>
      </c>
      <c r="AA131" s="365">
        <f>Z131/Q131</f>
        <v>11.507199999999999</v>
      </c>
      <c r="AB131" s="366">
        <v>242901</v>
      </c>
      <c r="AC131" s="291" t="s">
        <v>95</v>
      </c>
      <c r="AD131" s="96" t="s">
        <v>2</v>
      </c>
      <c r="AE131" s="367" t="s">
        <v>231</v>
      </c>
      <c r="AF131" s="98" t="s">
        <v>91</v>
      </c>
      <c r="AG131" s="367">
        <v>1.85</v>
      </c>
      <c r="AH131" s="96" t="s">
        <v>232</v>
      </c>
      <c r="AI131" s="368" t="s">
        <v>90</v>
      </c>
      <c r="AJ131" s="367" t="s">
        <v>220</v>
      </c>
      <c r="AK131" s="367" t="s">
        <v>288</v>
      </c>
      <c r="AL131" s="367" t="s">
        <v>236</v>
      </c>
      <c r="AM131" s="367"/>
      <c r="AN131" s="369"/>
      <c r="AO131" s="369" t="s">
        <v>248</v>
      </c>
      <c r="AP131" s="370" t="str">
        <f>IF(Q131&gt;15,"พื้นที่มากกว่า 15 ไร่",IF(Q131&gt;10,"พื้นที่ 10 - 15 ไร่",IF(Q131&gt;6,"พื้นที่ 6 - 10 ไร่",IF(Q131&gt;3,"พื้นที่ 3 - 6 ไร่","พื้นที่น้อยกว่า 3 ไร่"))))</f>
        <v>พื้นที่มากกว่า 15 ไร่</v>
      </c>
      <c r="AQ131" s="440">
        <v>11.62668010752688</v>
      </c>
      <c r="AR131" s="371">
        <v>11.135906476691426</v>
      </c>
      <c r="AS131" s="372" t="s">
        <v>233</v>
      </c>
      <c r="AT131" s="373">
        <v>243252</v>
      </c>
    </row>
    <row r="132" spans="1:60" ht="21" customHeight="1">
      <c r="A132" s="95">
        <v>3</v>
      </c>
      <c r="B132" s="95" t="s">
        <v>228</v>
      </c>
      <c r="C132" s="380" t="s">
        <v>26</v>
      </c>
      <c r="D132" s="98">
        <f>D131+1</f>
        <v>7</v>
      </c>
      <c r="E132" s="447">
        <v>822</v>
      </c>
      <c r="F132" s="98" t="s">
        <v>287</v>
      </c>
      <c r="G132" s="98">
        <v>822</v>
      </c>
      <c r="H132" s="96">
        <v>9030000822</v>
      </c>
      <c r="I132" s="299" t="s">
        <v>230</v>
      </c>
      <c r="J132" s="285">
        <f t="shared" si="17"/>
        <v>13.75</v>
      </c>
      <c r="K132" s="286" t="str">
        <f>AC132</f>
        <v>อ้อยน้ำราด</v>
      </c>
      <c r="L132" s="98"/>
      <c r="M132" s="374"/>
      <c r="N132" s="360">
        <v>0</v>
      </c>
      <c r="O132" s="96"/>
      <c r="P132" s="360"/>
      <c r="Q132" s="362">
        <v>13.75</v>
      </c>
      <c r="R132" s="360"/>
      <c r="S132" s="288">
        <f t="shared" si="18"/>
        <v>13.75</v>
      </c>
      <c r="T132" s="360">
        <f>Q132*U132</f>
        <v>165</v>
      </c>
      <c r="U132" s="288">
        <v>12</v>
      </c>
      <c r="V132" s="288">
        <f>Q132*W132</f>
        <v>96.25</v>
      </c>
      <c r="W132" s="288">
        <v>7</v>
      </c>
      <c r="X132" s="364">
        <v>134.13767236213891</v>
      </c>
      <c r="Y132" s="365">
        <v>9.7554670808828305</v>
      </c>
      <c r="Z132" s="364">
        <v>76.875531531531536</v>
      </c>
      <c r="AA132" s="365">
        <f>Z132/Q132</f>
        <v>5.5909477477477481</v>
      </c>
      <c r="AB132" s="366">
        <v>242968</v>
      </c>
      <c r="AC132" s="291" t="s">
        <v>1</v>
      </c>
      <c r="AD132" s="96" t="s">
        <v>88</v>
      </c>
      <c r="AE132" s="367" t="s">
        <v>231</v>
      </c>
      <c r="AF132" s="98" t="s">
        <v>91</v>
      </c>
      <c r="AG132" s="367">
        <v>1.85</v>
      </c>
      <c r="AH132" s="96" t="s">
        <v>232</v>
      </c>
      <c r="AI132" s="368" t="s">
        <v>90</v>
      </c>
      <c r="AJ132" s="367" t="s">
        <v>220</v>
      </c>
      <c r="AK132" s="367" t="s">
        <v>288</v>
      </c>
      <c r="AL132" s="367" t="s">
        <v>236</v>
      </c>
      <c r="AM132" s="367"/>
      <c r="AN132" s="369"/>
      <c r="AO132" s="369" t="s">
        <v>93</v>
      </c>
      <c r="AP132" s="370" t="str">
        <f>IF(Q132&gt;15,"พื้นที่มากกว่า 15 ไร่",IF(Q132&gt;10,"พื้นที่ 10 - 15 ไร่",IF(Q132&gt;6,"พื้นที่ 6 - 10 ไร่",IF(Q132&gt;3,"พื้นที่ 3 - 6 ไร่","พื้นที่น้อยกว่า 3 ไร่"))))</f>
        <v>พื้นที่ 10 - 15 ไร่</v>
      </c>
      <c r="AQ132" s="440">
        <v>10.066181818181819</v>
      </c>
      <c r="AR132" s="371">
        <v>12.129616357199623</v>
      </c>
      <c r="AS132" s="372" t="s">
        <v>233</v>
      </c>
      <c r="AT132" s="373">
        <v>243252</v>
      </c>
    </row>
    <row r="133" spans="1:60" ht="21" customHeight="1">
      <c r="A133" s="95">
        <v>3</v>
      </c>
      <c r="B133" s="95" t="s">
        <v>228</v>
      </c>
      <c r="C133" s="380" t="s">
        <v>26</v>
      </c>
      <c r="D133" s="98">
        <f>D132+1</f>
        <v>8</v>
      </c>
      <c r="E133" s="447">
        <v>825</v>
      </c>
      <c r="F133" s="98" t="s">
        <v>287</v>
      </c>
      <c r="G133" s="98">
        <v>825</v>
      </c>
      <c r="H133" s="98"/>
      <c r="I133" s="98"/>
      <c r="J133" s="285">
        <f t="shared" ref="J133:J196" si="32">M133+N133+O133+P133+Q133</f>
        <v>11.74</v>
      </c>
      <c r="K133" s="286">
        <f>AC133</f>
        <v>0</v>
      </c>
      <c r="L133" s="98"/>
      <c r="M133" s="374"/>
      <c r="N133" s="360">
        <v>0</v>
      </c>
      <c r="O133" s="96"/>
      <c r="P133" s="360">
        <v>11.74</v>
      </c>
      <c r="Q133" s="362"/>
      <c r="R133" s="360"/>
      <c r="S133" s="288">
        <f t="shared" ref="S133:S196" si="33">P133+Q133</f>
        <v>11.74</v>
      </c>
      <c r="T133" s="363"/>
      <c r="U133" s="288"/>
      <c r="V133" s="288"/>
      <c r="W133" s="288"/>
      <c r="X133" s="364"/>
      <c r="Y133" s="365"/>
      <c r="Z133" s="364"/>
      <c r="AA133" s="365"/>
      <c r="AB133" s="366"/>
      <c r="AC133" s="96"/>
      <c r="AD133" s="96"/>
      <c r="AE133" s="367" t="s">
        <v>231</v>
      </c>
      <c r="AF133" s="98"/>
      <c r="AG133" s="367"/>
      <c r="AH133" s="98"/>
      <c r="AI133" s="368" t="s">
        <v>90</v>
      </c>
      <c r="AJ133" s="367" t="s">
        <v>220</v>
      </c>
      <c r="AK133" s="367"/>
      <c r="AL133" s="367"/>
      <c r="AM133" s="367"/>
      <c r="AN133" s="369"/>
      <c r="AO133" s="369" t="s">
        <v>98</v>
      </c>
      <c r="AP133" s="370"/>
      <c r="AQ133" s="441"/>
      <c r="AR133" s="370"/>
      <c r="AS133" s="376"/>
      <c r="AT133" s="377"/>
    </row>
    <row r="134" spans="1:60" ht="21" customHeight="1">
      <c r="A134" s="95">
        <v>3</v>
      </c>
      <c r="B134" s="95" t="s">
        <v>228</v>
      </c>
      <c r="C134" s="380" t="s">
        <v>26</v>
      </c>
      <c r="D134" s="98">
        <f>D133+1</f>
        <v>9</v>
      </c>
      <c r="E134" s="447">
        <v>834</v>
      </c>
      <c r="F134" s="98" t="s">
        <v>287</v>
      </c>
      <c r="G134" s="98">
        <v>834</v>
      </c>
      <c r="H134" s="98"/>
      <c r="I134" s="98"/>
      <c r="J134" s="285">
        <f t="shared" si="32"/>
        <v>0</v>
      </c>
      <c r="K134" s="286" t="s">
        <v>291</v>
      </c>
      <c r="L134" s="98"/>
      <c r="M134" s="374"/>
      <c r="N134" s="360">
        <v>0</v>
      </c>
      <c r="O134" s="96"/>
      <c r="P134" s="360"/>
      <c r="Q134" s="362"/>
      <c r="R134" s="360"/>
      <c r="S134" s="288">
        <f t="shared" si="33"/>
        <v>0</v>
      </c>
      <c r="T134" s="363"/>
      <c r="U134" s="288"/>
      <c r="V134" s="288"/>
      <c r="W134" s="288"/>
      <c r="X134" s="364"/>
      <c r="Y134" s="365"/>
      <c r="Z134" s="364"/>
      <c r="AA134" s="365"/>
      <c r="AB134" s="366"/>
      <c r="AC134" s="96"/>
      <c r="AD134" s="96"/>
      <c r="AE134" s="367" t="s">
        <v>231</v>
      </c>
      <c r="AF134" s="98"/>
      <c r="AG134" s="367"/>
      <c r="AH134" s="98"/>
      <c r="AI134" s="368" t="s">
        <v>90</v>
      </c>
      <c r="AJ134" s="367" t="s">
        <v>220</v>
      </c>
      <c r="AK134" s="367"/>
      <c r="AL134" s="367"/>
      <c r="AM134" s="367"/>
      <c r="AN134" s="369"/>
      <c r="AO134" s="369">
        <v>0</v>
      </c>
      <c r="AP134" s="370"/>
      <c r="AQ134" s="441"/>
      <c r="AR134" s="370"/>
      <c r="AS134" s="376"/>
      <c r="AT134" s="377"/>
    </row>
    <row r="135" spans="1:60" ht="21" customHeight="1">
      <c r="A135" s="95">
        <v>3</v>
      </c>
      <c r="B135" s="95" t="s">
        <v>228</v>
      </c>
      <c r="C135" s="380" t="s">
        <v>26</v>
      </c>
      <c r="D135" s="98">
        <f>D132+1</f>
        <v>8</v>
      </c>
      <c r="E135" s="447">
        <v>835</v>
      </c>
      <c r="F135" s="98" t="s">
        <v>287</v>
      </c>
      <c r="G135" s="98">
        <v>835</v>
      </c>
      <c r="H135" s="96">
        <v>9030000835</v>
      </c>
      <c r="I135" s="98"/>
      <c r="J135" s="285">
        <f t="shared" si="32"/>
        <v>24.05</v>
      </c>
      <c r="K135" s="286" t="str">
        <f>AC135</f>
        <v>อ้อยน้ำราด</v>
      </c>
      <c r="L135" s="98"/>
      <c r="M135" s="374"/>
      <c r="N135" s="360">
        <v>0</v>
      </c>
      <c r="O135" s="96"/>
      <c r="P135" s="361"/>
      <c r="Q135" s="362">
        <v>24.05</v>
      </c>
      <c r="R135" s="360">
        <v>2</v>
      </c>
      <c r="S135" s="288">
        <f t="shared" si="33"/>
        <v>24.05</v>
      </c>
      <c r="T135" s="360">
        <f>Q135*U135</f>
        <v>288.60000000000002</v>
      </c>
      <c r="U135" s="288">
        <v>12</v>
      </c>
      <c r="V135" s="288">
        <f>Q135*W135</f>
        <v>240.5</v>
      </c>
      <c r="W135" s="288">
        <v>10</v>
      </c>
      <c r="X135" s="364">
        <v>236.73604140639887</v>
      </c>
      <c r="Y135" s="365">
        <v>9.8434944451725102</v>
      </c>
      <c r="Z135" s="364">
        <v>270.81599999999997</v>
      </c>
      <c r="AA135" s="365">
        <f>Z135/Q135</f>
        <v>11.260540540540539</v>
      </c>
      <c r="AB135" s="366">
        <v>242964</v>
      </c>
      <c r="AC135" s="291" t="s">
        <v>1</v>
      </c>
      <c r="AD135" s="96" t="s">
        <v>88</v>
      </c>
      <c r="AE135" s="367" t="s">
        <v>231</v>
      </c>
      <c r="AF135" s="98" t="s">
        <v>91</v>
      </c>
      <c r="AG135" s="367">
        <v>1.85</v>
      </c>
      <c r="AH135" s="96" t="s">
        <v>232</v>
      </c>
      <c r="AI135" s="368" t="s">
        <v>90</v>
      </c>
      <c r="AJ135" s="367" t="s">
        <v>220</v>
      </c>
      <c r="AK135" s="367" t="s">
        <v>288</v>
      </c>
      <c r="AL135" s="367" t="s">
        <v>236</v>
      </c>
      <c r="AM135" s="367"/>
      <c r="AN135" s="369"/>
      <c r="AO135" s="369">
        <v>0</v>
      </c>
      <c r="AP135" s="370" t="str">
        <f>IF(Q135&gt;15,"พื้นที่มากกว่า 15 ไร่",IF(Q135&gt;10,"พื้นที่ 10 - 15 ไร่",IF(Q135&gt;6,"พื้นที่ 6 - 10 ไร่",IF(Q135&gt;3,"พื้นที่ 3 - 6 ไร่","พื้นที่น้อยกว่า 3 ไร่"))))</f>
        <v>พื้นที่มากกว่า 15 ไร่</v>
      </c>
      <c r="AQ135" s="440">
        <v>10.393347193347193</v>
      </c>
      <c r="AR135" s="371">
        <v>11.76476716274604</v>
      </c>
      <c r="AS135" s="372" t="s">
        <v>233</v>
      </c>
      <c r="AT135" s="373">
        <v>243249</v>
      </c>
    </row>
    <row r="136" spans="1:60" ht="21" customHeight="1">
      <c r="A136" s="95">
        <v>3</v>
      </c>
      <c r="B136" s="95" t="s">
        <v>228</v>
      </c>
      <c r="C136" s="380" t="s">
        <v>26</v>
      </c>
      <c r="D136" s="98">
        <f>D135+1</f>
        <v>9</v>
      </c>
      <c r="E136" s="447">
        <v>837</v>
      </c>
      <c r="F136" s="98" t="s">
        <v>287</v>
      </c>
      <c r="G136" s="98">
        <v>837</v>
      </c>
      <c r="H136" s="96">
        <v>9030000837</v>
      </c>
      <c r="I136" s="98"/>
      <c r="J136" s="285">
        <f t="shared" si="32"/>
        <v>21.55</v>
      </c>
      <c r="K136" s="286" t="str">
        <f>AC136</f>
        <v>อ้อยตอ 1</v>
      </c>
      <c r="L136" s="98"/>
      <c r="M136" s="374"/>
      <c r="N136" s="360">
        <v>0</v>
      </c>
      <c r="O136" s="96"/>
      <c r="P136" s="288"/>
      <c r="Q136" s="362">
        <v>21.55</v>
      </c>
      <c r="R136" s="360"/>
      <c r="S136" s="288">
        <f t="shared" si="33"/>
        <v>21.55</v>
      </c>
      <c r="T136" s="360">
        <f>Q136*U136</f>
        <v>258.60000000000002</v>
      </c>
      <c r="U136" s="288">
        <v>12</v>
      </c>
      <c r="V136" s="288">
        <f>Q136*W136</f>
        <v>193.95000000000002</v>
      </c>
      <c r="W136" s="288">
        <v>9</v>
      </c>
      <c r="X136" s="364">
        <v>186.49380466195814</v>
      </c>
      <c r="Y136" s="365">
        <v>8.6540048567033931</v>
      </c>
      <c r="Z136" s="364">
        <v>386.6264144144144</v>
      </c>
      <c r="AA136" s="365">
        <f>Z136/Q136</f>
        <v>17.9409009009009</v>
      </c>
      <c r="AB136" s="366">
        <v>242904</v>
      </c>
      <c r="AC136" s="291" t="s">
        <v>93</v>
      </c>
      <c r="AD136" s="96" t="s">
        <v>2</v>
      </c>
      <c r="AE136" s="367" t="s">
        <v>231</v>
      </c>
      <c r="AF136" s="98" t="s">
        <v>91</v>
      </c>
      <c r="AG136" s="367">
        <v>1.85</v>
      </c>
      <c r="AH136" s="98" t="s">
        <v>232</v>
      </c>
      <c r="AI136" s="368" t="s">
        <v>90</v>
      </c>
      <c r="AJ136" s="367" t="s">
        <v>220</v>
      </c>
      <c r="AK136" s="367" t="s">
        <v>288</v>
      </c>
      <c r="AL136" s="367" t="s">
        <v>236</v>
      </c>
      <c r="AM136" s="367"/>
      <c r="AN136" s="369"/>
      <c r="AO136" s="369">
        <v>0</v>
      </c>
      <c r="AP136" s="370" t="str">
        <f>IF(Q136&gt;15,"พื้นที่มากกว่า 15 ไร่",IF(Q136&gt;10,"พื้นที่ 10 - 15 ไร่",IF(Q136&gt;6,"พื้นที่ 6 - 10 ไร่",IF(Q136&gt;3,"พื้นที่ 3 - 6 ไร่","พื้นที่น้อยกว่า 3 ไร่"))))</f>
        <v>พื้นที่มากกว่า 15 ไร่</v>
      </c>
      <c r="AQ136" s="440">
        <v>12.82691415313225</v>
      </c>
      <c r="AR136" s="371">
        <v>11.743305838940742</v>
      </c>
      <c r="AS136" s="372" t="s">
        <v>233</v>
      </c>
      <c r="AT136" s="373">
        <v>243248</v>
      </c>
    </row>
    <row r="137" spans="1:60" ht="21" customHeight="1">
      <c r="A137" s="95">
        <v>3</v>
      </c>
      <c r="B137" s="95" t="s">
        <v>228</v>
      </c>
      <c r="C137" s="380" t="s">
        <v>26</v>
      </c>
      <c r="D137" s="98">
        <f>D136+1</f>
        <v>10</v>
      </c>
      <c r="E137" s="447">
        <v>839</v>
      </c>
      <c r="F137" s="98" t="s">
        <v>287</v>
      </c>
      <c r="G137" s="98">
        <v>839</v>
      </c>
      <c r="H137" s="98"/>
      <c r="I137" s="98"/>
      <c r="J137" s="285">
        <f t="shared" si="32"/>
        <v>15.68</v>
      </c>
      <c r="K137" s="286" t="s">
        <v>292</v>
      </c>
      <c r="L137" s="98" t="s">
        <v>238</v>
      </c>
      <c r="M137" s="374">
        <v>15.68</v>
      </c>
      <c r="N137" s="360">
        <v>0</v>
      </c>
      <c r="O137" s="98"/>
      <c r="P137" s="384"/>
      <c r="Q137" s="362"/>
      <c r="R137" s="360"/>
      <c r="S137" s="288">
        <f t="shared" si="33"/>
        <v>0</v>
      </c>
      <c r="T137" s="288"/>
      <c r="U137" s="288"/>
      <c r="V137" s="288"/>
      <c r="W137" s="288"/>
      <c r="X137" s="364"/>
      <c r="Y137" s="365"/>
      <c r="Z137" s="364"/>
      <c r="AA137" s="365"/>
      <c r="AB137" s="366"/>
      <c r="AC137" s="98"/>
      <c r="AD137" s="98"/>
      <c r="AE137" s="368"/>
      <c r="AF137" s="98"/>
      <c r="AG137" s="368"/>
      <c r="AH137" s="98"/>
      <c r="AI137" s="368" t="s">
        <v>90</v>
      </c>
      <c r="AJ137" s="368"/>
      <c r="AK137" s="367"/>
      <c r="AL137" s="367"/>
      <c r="AM137" s="367"/>
      <c r="AN137" s="369"/>
      <c r="AO137" s="369">
        <v>0</v>
      </c>
      <c r="AP137" s="370"/>
      <c r="AQ137" s="441"/>
      <c r="AR137" s="370"/>
      <c r="AS137" s="376"/>
      <c r="AT137" s="377"/>
    </row>
    <row r="138" spans="1:60" ht="21" customHeight="1">
      <c r="A138" s="95">
        <v>3</v>
      </c>
      <c r="B138" s="95" t="s">
        <v>228</v>
      </c>
      <c r="C138" s="380" t="s">
        <v>26</v>
      </c>
      <c r="D138" s="98">
        <f>D136+1</f>
        <v>10</v>
      </c>
      <c r="E138" s="447">
        <v>846</v>
      </c>
      <c r="F138" s="98" t="s">
        <v>287</v>
      </c>
      <c r="G138" s="98">
        <v>846</v>
      </c>
      <c r="H138" s="96">
        <v>9030000846</v>
      </c>
      <c r="I138" s="98"/>
      <c r="J138" s="285">
        <f t="shared" si="32"/>
        <v>19.48</v>
      </c>
      <c r="K138" s="286" t="str">
        <f>AC138</f>
        <v>อ้อยตอ 1</v>
      </c>
      <c r="L138" s="98"/>
      <c r="M138" s="374"/>
      <c r="N138" s="360">
        <v>0</v>
      </c>
      <c r="O138" s="96"/>
      <c r="P138" s="288"/>
      <c r="Q138" s="362">
        <v>19.48</v>
      </c>
      <c r="R138" s="360"/>
      <c r="S138" s="288">
        <f t="shared" si="33"/>
        <v>19.48</v>
      </c>
      <c r="T138" s="360">
        <f>Q138*U138</f>
        <v>233.76</v>
      </c>
      <c r="U138" s="288">
        <v>12</v>
      </c>
      <c r="V138" s="288">
        <f>Q138*W138</f>
        <v>175.32</v>
      </c>
      <c r="W138" s="288">
        <v>9</v>
      </c>
      <c r="X138" s="364">
        <v>171.59961366148451</v>
      </c>
      <c r="Y138" s="365">
        <v>8.8090150750248721</v>
      </c>
      <c r="Z138" s="364">
        <v>178.40900151351352</v>
      </c>
      <c r="AA138" s="365">
        <f>Z138/Q138</f>
        <v>9.1585729729729728</v>
      </c>
      <c r="AB138" s="366">
        <v>242905</v>
      </c>
      <c r="AC138" s="291" t="s">
        <v>93</v>
      </c>
      <c r="AD138" s="96" t="s">
        <v>2</v>
      </c>
      <c r="AE138" s="367" t="s">
        <v>265</v>
      </c>
      <c r="AF138" s="98" t="s">
        <v>112</v>
      </c>
      <c r="AG138" s="367">
        <v>1.85</v>
      </c>
      <c r="AH138" s="98" t="s">
        <v>232</v>
      </c>
      <c r="AI138" s="368" t="s">
        <v>90</v>
      </c>
      <c r="AJ138" s="367" t="s">
        <v>220</v>
      </c>
      <c r="AK138" s="367" t="s">
        <v>288</v>
      </c>
      <c r="AL138" s="367" t="s">
        <v>236</v>
      </c>
      <c r="AM138" s="367"/>
      <c r="AN138" s="369"/>
      <c r="AO138" s="369" t="s">
        <v>248</v>
      </c>
      <c r="AP138" s="370" t="str">
        <f>IF(Q138&gt;15,"พื้นที่มากกว่า 15 ไร่",IF(Q138&gt;10,"พื้นที่ 10 - 15 ไร่",IF(Q138&gt;6,"พื้นที่ 6 - 10 ไร่",IF(Q138&gt;3,"พื้นที่ 3 - 6 ไร่","พื้นที่น้อยกว่า 3 ไร่"))))</f>
        <v>พื้นที่มากกว่า 15 ไร่</v>
      </c>
      <c r="AQ138" s="440">
        <v>9.1647843942505141</v>
      </c>
      <c r="AR138" s="371">
        <v>11.425704923542261</v>
      </c>
      <c r="AS138" s="372" t="s">
        <v>233</v>
      </c>
      <c r="AT138" s="373">
        <v>243239</v>
      </c>
    </row>
    <row r="139" spans="1:60" ht="21" customHeight="1">
      <c r="A139" s="95">
        <v>3</v>
      </c>
      <c r="B139" s="95" t="s">
        <v>228</v>
      </c>
      <c r="C139" s="380" t="s">
        <v>26</v>
      </c>
      <c r="D139" s="98">
        <f>D138+1</f>
        <v>11</v>
      </c>
      <c r="E139" s="447">
        <v>852</v>
      </c>
      <c r="F139" s="98" t="s">
        <v>287</v>
      </c>
      <c r="G139" s="98">
        <v>852</v>
      </c>
      <c r="H139" s="96">
        <v>9030000852</v>
      </c>
      <c r="I139" s="299" t="s">
        <v>230</v>
      </c>
      <c r="J139" s="285">
        <f t="shared" si="32"/>
        <v>60.9</v>
      </c>
      <c r="K139" s="286" t="str">
        <f>AC139</f>
        <v>อ้อยตอ 1</v>
      </c>
      <c r="L139" s="96"/>
      <c r="M139" s="360"/>
      <c r="N139" s="360">
        <v>0</v>
      </c>
      <c r="O139" s="96"/>
      <c r="P139" s="360"/>
      <c r="Q139" s="362">
        <v>60.9</v>
      </c>
      <c r="R139" s="360"/>
      <c r="S139" s="288">
        <f t="shared" si="33"/>
        <v>60.9</v>
      </c>
      <c r="T139" s="360">
        <f>Q139*U139</f>
        <v>730.8</v>
      </c>
      <c r="U139" s="288">
        <v>12</v>
      </c>
      <c r="V139" s="288">
        <f>Q139*W139</f>
        <v>365.4</v>
      </c>
      <c r="W139" s="288">
        <v>6</v>
      </c>
      <c r="X139" s="364">
        <v>549.84340608369257</v>
      </c>
      <c r="Y139" s="365">
        <v>9.0286273576961023</v>
      </c>
      <c r="Z139" s="364">
        <v>536.36769729729724</v>
      </c>
      <c r="AA139" s="365">
        <f>Z139/Q139</f>
        <v>8.8073513513513504</v>
      </c>
      <c r="AB139" s="366">
        <v>242908</v>
      </c>
      <c r="AC139" s="291" t="s">
        <v>93</v>
      </c>
      <c r="AD139" s="96" t="s">
        <v>2</v>
      </c>
      <c r="AE139" s="367" t="s">
        <v>265</v>
      </c>
      <c r="AF139" s="98" t="s">
        <v>91</v>
      </c>
      <c r="AG139" s="367">
        <v>1.85</v>
      </c>
      <c r="AH139" s="98" t="s">
        <v>232</v>
      </c>
      <c r="AI139" s="368" t="s">
        <v>90</v>
      </c>
      <c r="AJ139" s="367" t="s">
        <v>220</v>
      </c>
      <c r="AK139" s="367" t="s">
        <v>288</v>
      </c>
      <c r="AL139" s="367" t="s">
        <v>236</v>
      </c>
      <c r="AM139" s="367"/>
      <c r="AN139" s="369"/>
      <c r="AO139" s="369" t="s">
        <v>248</v>
      </c>
      <c r="AP139" s="370" t="str">
        <f>IF(Q139&gt;15,"พื้นที่มากกว่า 15 ไร่",IF(Q139&gt;10,"พื้นที่ 10 - 15 ไร่",IF(Q139&gt;6,"พื้นที่ 6 - 10 ไร่",IF(Q139&gt;3,"พื้นที่ 3 - 6 ไร่","พื้นที่น้อยกว่า 3 ไร่"))))</f>
        <v>พื้นที่มากกว่า 15 ไร่</v>
      </c>
      <c r="AQ139" s="440">
        <v>9.7047619047619005</v>
      </c>
      <c r="AR139" s="371">
        <v>12.309573956888096</v>
      </c>
      <c r="AS139" s="372" t="s">
        <v>233</v>
      </c>
      <c r="AT139" s="373">
        <v>243266</v>
      </c>
    </row>
    <row r="140" spans="1:60" ht="21" customHeight="1">
      <c r="A140" s="95">
        <v>3</v>
      </c>
      <c r="B140" s="95" t="s">
        <v>228</v>
      </c>
      <c r="C140" s="380" t="s">
        <v>26</v>
      </c>
      <c r="D140" s="98">
        <f>D139+1</f>
        <v>12</v>
      </c>
      <c r="E140" s="447">
        <v>853</v>
      </c>
      <c r="F140" s="98" t="s">
        <v>287</v>
      </c>
      <c r="G140" s="98">
        <v>853</v>
      </c>
      <c r="H140" s="98"/>
      <c r="I140" s="299" t="s">
        <v>230</v>
      </c>
      <c r="J140" s="285">
        <f t="shared" si="32"/>
        <v>23.3</v>
      </c>
      <c r="K140" s="286">
        <f>AC140</f>
        <v>0</v>
      </c>
      <c r="L140" s="98"/>
      <c r="M140" s="360"/>
      <c r="N140" s="360">
        <v>0</v>
      </c>
      <c r="O140" s="96"/>
      <c r="P140" s="360">
        <v>23.3</v>
      </c>
      <c r="Q140" s="362"/>
      <c r="R140" s="360"/>
      <c r="S140" s="288">
        <f t="shared" si="33"/>
        <v>23.3</v>
      </c>
      <c r="T140" s="363"/>
      <c r="U140" s="288"/>
      <c r="V140" s="288"/>
      <c r="W140" s="288"/>
      <c r="X140" s="364"/>
      <c r="Y140" s="365"/>
      <c r="Z140" s="364"/>
      <c r="AA140" s="365"/>
      <c r="AB140" s="366"/>
      <c r="AC140" s="96"/>
      <c r="AD140" s="96"/>
      <c r="AE140" s="367" t="s">
        <v>231</v>
      </c>
      <c r="AF140" s="98"/>
      <c r="AG140" s="367"/>
      <c r="AH140" s="98"/>
      <c r="AI140" s="368" t="s">
        <v>90</v>
      </c>
      <c r="AJ140" s="367" t="s">
        <v>220</v>
      </c>
      <c r="AK140" s="367"/>
      <c r="AL140" s="367"/>
      <c r="AM140" s="367"/>
      <c r="AN140" s="369"/>
      <c r="AO140" s="369" t="s">
        <v>98</v>
      </c>
      <c r="AP140" s="370"/>
      <c r="AQ140" s="441"/>
      <c r="AR140" s="370"/>
      <c r="AS140" s="376"/>
      <c r="AT140" s="377"/>
    </row>
    <row r="141" spans="1:60" ht="21" customHeight="1">
      <c r="A141" s="95">
        <v>3</v>
      </c>
      <c r="B141" s="95" t="s">
        <v>228</v>
      </c>
      <c r="C141" s="380" t="s">
        <v>26</v>
      </c>
      <c r="D141" s="98">
        <f>D139+1</f>
        <v>12</v>
      </c>
      <c r="E141" s="447">
        <v>854</v>
      </c>
      <c r="F141" s="98" t="s">
        <v>287</v>
      </c>
      <c r="G141" s="98">
        <v>854</v>
      </c>
      <c r="H141" s="96">
        <v>9030000854</v>
      </c>
      <c r="I141" s="98"/>
      <c r="J141" s="285">
        <f t="shared" si="32"/>
        <v>20.69</v>
      </c>
      <c r="K141" s="286" t="str">
        <f>AC141</f>
        <v>อ้อยตอ 1</v>
      </c>
      <c r="L141" s="98"/>
      <c r="M141" s="360"/>
      <c r="N141" s="360">
        <v>0</v>
      </c>
      <c r="O141" s="96"/>
      <c r="P141" s="360"/>
      <c r="Q141" s="362">
        <v>20.69</v>
      </c>
      <c r="R141" s="360"/>
      <c r="S141" s="288">
        <f t="shared" si="33"/>
        <v>20.69</v>
      </c>
      <c r="T141" s="360">
        <f>Q141*U141</f>
        <v>248.28000000000003</v>
      </c>
      <c r="U141" s="288">
        <v>12</v>
      </c>
      <c r="V141" s="288">
        <f>Q141*W141</f>
        <v>124.14000000000001</v>
      </c>
      <c r="W141" s="288">
        <v>6</v>
      </c>
      <c r="X141" s="364">
        <v>185.90744997285509</v>
      </c>
      <c r="Y141" s="365">
        <v>8.9853769924047882</v>
      </c>
      <c r="Z141" s="364">
        <v>134.13025037837841</v>
      </c>
      <c r="AA141" s="365">
        <f>Z141/Q141</f>
        <v>6.4828540540540551</v>
      </c>
      <c r="AB141" s="366">
        <v>242906</v>
      </c>
      <c r="AC141" s="291" t="s">
        <v>93</v>
      </c>
      <c r="AD141" s="96" t="s">
        <v>2</v>
      </c>
      <c r="AE141" s="367" t="s">
        <v>231</v>
      </c>
      <c r="AF141" s="98" t="s">
        <v>91</v>
      </c>
      <c r="AG141" s="367">
        <v>1.85</v>
      </c>
      <c r="AH141" s="98" t="s">
        <v>247</v>
      </c>
      <c r="AI141" s="368" t="s">
        <v>90</v>
      </c>
      <c r="AJ141" s="367" t="s">
        <v>220</v>
      </c>
      <c r="AK141" s="367" t="s">
        <v>288</v>
      </c>
      <c r="AL141" s="367" t="s">
        <v>236</v>
      </c>
      <c r="AM141" s="367"/>
      <c r="AN141" s="369"/>
      <c r="AO141" s="369" t="s">
        <v>248</v>
      </c>
      <c r="AP141" s="370" t="str">
        <f>IF(Q141&gt;15,"พื้นที่มากกว่า 15 ไร่",IF(Q141&gt;10,"พื้นที่ 10 - 15 ไร่",IF(Q141&gt;6,"พื้นที่ 6 - 10 ไร่",IF(Q141&gt;3,"พื้นที่ 3 - 6 ไร่","พื้นที่น้อยกว่า 3 ไร่"))))</f>
        <v>พื้นที่มากกว่า 15 ไร่</v>
      </c>
      <c r="AQ141" s="440">
        <v>10.429192846785888</v>
      </c>
      <c r="AR141" s="371">
        <v>11.178839095374917</v>
      </c>
      <c r="AS141" s="372" t="s">
        <v>233</v>
      </c>
      <c r="AT141" s="373">
        <v>243290</v>
      </c>
    </row>
    <row r="142" spans="1:60" ht="21" customHeight="1">
      <c r="A142" s="95">
        <v>3</v>
      </c>
      <c r="B142" s="95" t="s">
        <v>228</v>
      </c>
      <c r="C142" s="380" t="s">
        <v>26</v>
      </c>
      <c r="D142" s="98">
        <f>D141+1</f>
        <v>13</v>
      </c>
      <c r="E142" s="447">
        <v>856</v>
      </c>
      <c r="F142" s="98" t="s">
        <v>287</v>
      </c>
      <c r="G142" s="98">
        <v>856</v>
      </c>
      <c r="H142" s="98"/>
      <c r="I142" s="299" t="s">
        <v>230</v>
      </c>
      <c r="J142" s="285">
        <f t="shared" si="32"/>
        <v>26.09</v>
      </c>
      <c r="K142" s="286" t="s">
        <v>237</v>
      </c>
      <c r="L142" s="98"/>
      <c r="M142" s="374"/>
      <c r="N142" s="360">
        <v>0</v>
      </c>
      <c r="O142" s="360">
        <v>26.09</v>
      </c>
      <c r="P142" s="360"/>
      <c r="Q142" s="362"/>
      <c r="R142" s="360"/>
      <c r="S142" s="288">
        <f t="shared" si="33"/>
        <v>0</v>
      </c>
      <c r="T142" s="288"/>
      <c r="U142" s="288"/>
      <c r="V142" s="288"/>
      <c r="W142" s="288"/>
      <c r="X142" s="364"/>
      <c r="Y142" s="365"/>
      <c r="Z142" s="364"/>
      <c r="AA142" s="365"/>
      <c r="AB142" s="366"/>
      <c r="AC142" s="96"/>
      <c r="AD142" s="96"/>
      <c r="AE142" s="367"/>
      <c r="AF142" s="98"/>
      <c r="AG142" s="367"/>
      <c r="AH142" s="98"/>
      <c r="AI142" s="368" t="s">
        <v>90</v>
      </c>
      <c r="AJ142" s="367"/>
      <c r="AK142" s="367"/>
      <c r="AL142" s="367"/>
      <c r="AM142" s="367"/>
      <c r="AN142" s="369"/>
      <c r="AO142" s="369">
        <v>0</v>
      </c>
      <c r="AP142" s="370"/>
      <c r="AQ142" s="441"/>
      <c r="AR142" s="370"/>
      <c r="AS142" s="376"/>
      <c r="AT142" s="377"/>
    </row>
    <row r="143" spans="1:60" ht="21" customHeight="1">
      <c r="A143" s="95">
        <v>3</v>
      </c>
      <c r="B143" s="95" t="s">
        <v>228</v>
      </c>
      <c r="C143" s="380" t="s">
        <v>26</v>
      </c>
      <c r="D143" s="98">
        <f>D142+1</f>
        <v>14</v>
      </c>
      <c r="E143" s="447">
        <v>857</v>
      </c>
      <c r="F143" s="98" t="s">
        <v>287</v>
      </c>
      <c r="G143" s="98">
        <v>857</v>
      </c>
      <c r="H143" s="98"/>
      <c r="I143" s="299" t="s">
        <v>230</v>
      </c>
      <c r="J143" s="285">
        <f t="shared" si="32"/>
        <v>30.75</v>
      </c>
      <c r="K143" s="286">
        <f t="shared" ref="K143:K150" si="34">AC143</f>
        <v>0</v>
      </c>
      <c r="L143" s="98"/>
      <c r="M143" s="360"/>
      <c r="N143" s="360">
        <v>0</v>
      </c>
      <c r="O143" s="96"/>
      <c r="P143" s="360">
        <v>30.75</v>
      </c>
      <c r="Q143" s="362"/>
      <c r="R143" s="360"/>
      <c r="S143" s="288">
        <f t="shared" si="33"/>
        <v>30.75</v>
      </c>
      <c r="T143" s="363"/>
      <c r="U143" s="288"/>
      <c r="V143" s="288"/>
      <c r="W143" s="288"/>
      <c r="X143" s="364"/>
      <c r="Y143" s="365"/>
      <c r="Z143" s="364"/>
      <c r="AA143" s="365"/>
      <c r="AB143" s="366"/>
      <c r="AC143" s="96"/>
      <c r="AD143" s="96"/>
      <c r="AE143" s="367" t="s">
        <v>231</v>
      </c>
      <c r="AF143" s="98"/>
      <c r="AG143" s="367"/>
      <c r="AH143" s="98"/>
      <c r="AI143" s="368" t="s">
        <v>90</v>
      </c>
      <c r="AJ143" s="367" t="str">
        <f>VLOOKUP(E143,'[1]รายแปลง6465 (พื้นที่ 10,005 (2'!$G:$BH,54,0)</f>
        <v>รถตัด</v>
      </c>
      <c r="AK143" s="367"/>
      <c r="AL143" s="367"/>
      <c r="AM143" s="367"/>
      <c r="AN143" s="369"/>
      <c r="AO143" s="369" t="s">
        <v>98</v>
      </c>
      <c r="AP143" s="370"/>
      <c r="AQ143" s="441"/>
      <c r="AR143" s="370"/>
      <c r="AS143" s="376"/>
      <c r="AT143" s="377"/>
    </row>
    <row r="144" spans="1:60" ht="21" customHeight="1">
      <c r="A144" s="95">
        <v>3</v>
      </c>
      <c r="B144" s="95" t="s">
        <v>228</v>
      </c>
      <c r="C144" s="380" t="s">
        <v>26</v>
      </c>
      <c r="D144" s="98">
        <f>D143+1</f>
        <v>15</v>
      </c>
      <c r="E144" s="447">
        <v>858</v>
      </c>
      <c r="F144" s="98" t="s">
        <v>287</v>
      </c>
      <c r="G144" s="98">
        <v>858</v>
      </c>
      <c r="H144" s="98"/>
      <c r="I144" s="299" t="s">
        <v>230</v>
      </c>
      <c r="J144" s="285">
        <f t="shared" si="32"/>
        <v>8.91</v>
      </c>
      <c r="K144" s="286">
        <f t="shared" si="34"/>
        <v>0</v>
      </c>
      <c r="L144" s="98"/>
      <c r="M144" s="360"/>
      <c r="N144" s="360">
        <v>0</v>
      </c>
      <c r="O144" s="96"/>
      <c r="P144" s="360">
        <v>8.91</v>
      </c>
      <c r="Q144" s="362"/>
      <c r="R144" s="360"/>
      <c r="S144" s="288">
        <f t="shared" si="33"/>
        <v>8.91</v>
      </c>
      <c r="T144" s="363"/>
      <c r="U144" s="288"/>
      <c r="V144" s="288"/>
      <c r="W144" s="288"/>
      <c r="X144" s="364"/>
      <c r="Y144" s="365"/>
      <c r="Z144" s="364"/>
      <c r="AA144" s="365"/>
      <c r="AB144" s="366"/>
      <c r="AC144" s="96"/>
      <c r="AD144" s="96"/>
      <c r="AE144" s="367" t="s">
        <v>231</v>
      </c>
      <c r="AF144" s="98"/>
      <c r="AG144" s="367"/>
      <c r="AH144" s="98"/>
      <c r="AI144" s="368" t="s">
        <v>90</v>
      </c>
      <c r="AJ144" s="367" t="str">
        <f>VLOOKUP(E144,'[1]รายแปลง6465 (พื้นที่ 10,005 (2'!$G:$BH,54,0)</f>
        <v>รถตัด</v>
      </c>
      <c r="AK144" s="367"/>
      <c r="AL144" s="367"/>
      <c r="AM144" s="367"/>
      <c r="AN144" s="369"/>
      <c r="AO144" s="369" t="s">
        <v>98</v>
      </c>
      <c r="AP144" s="370"/>
      <c r="AQ144" s="441"/>
      <c r="AR144" s="370"/>
      <c r="AS144" s="376"/>
      <c r="AT144" s="377"/>
    </row>
    <row r="145" spans="1:46" ht="21" customHeight="1">
      <c r="A145" s="95">
        <v>3</v>
      </c>
      <c r="B145" s="95" t="s">
        <v>228</v>
      </c>
      <c r="C145" s="380" t="s">
        <v>26</v>
      </c>
      <c r="D145" s="98">
        <f>D141+1</f>
        <v>13</v>
      </c>
      <c r="E145" s="447">
        <v>859</v>
      </c>
      <c r="F145" s="98" t="s">
        <v>287</v>
      </c>
      <c r="G145" s="98">
        <v>859</v>
      </c>
      <c r="H145" s="96">
        <v>9030000859</v>
      </c>
      <c r="I145" s="299" t="s">
        <v>230</v>
      </c>
      <c r="J145" s="285">
        <f t="shared" si="32"/>
        <v>19.57</v>
      </c>
      <c r="K145" s="286" t="str">
        <f t="shared" si="34"/>
        <v>อ้อยตอ 1</v>
      </c>
      <c r="L145" s="96"/>
      <c r="M145" s="360"/>
      <c r="N145" s="360">
        <v>0</v>
      </c>
      <c r="O145" s="96"/>
      <c r="P145" s="360"/>
      <c r="Q145" s="362">
        <v>19.57</v>
      </c>
      <c r="R145" s="360"/>
      <c r="S145" s="288">
        <f t="shared" si="33"/>
        <v>19.57</v>
      </c>
      <c r="T145" s="360">
        <f t="shared" ref="T145:T150" si="35">Q145*U145</f>
        <v>195.7</v>
      </c>
      <c r="U145" s="288">
        <v>10</v>
      </c>
      <c r="V145" s="288">
        <f t="shared" ref="V145:V150" si="36">Q145*W145</f>
        <v>176.13</v>
      </c>
      <c r="W145" s="288">
        <v>9</v>
      </c>
      <c r="X145" s="364">
        <v>173.41435383335005</v>
      </c>
      <c r="Y145" s="365">
        <v>8.8612342275600433</v>
      </c>
      <c r="Z145" s="364">
        <v>258.14628324324326</v>
      </c>
      <c r="AA145" s="365">
        <f t="shared" ref="AA145:AA150" si="37">Z145/Q145</f>
        <v>13.19091891891892</v>
      </c>
      <c r="AB145" s="366">
        <v>242965</v>
      </c>
      <c r="AC145" s="291" t="s">
        <v>93</v>
      </c>
      <c r="AD145" s="96" t="s">
        <v>2</v>
      </c>
      <c r="AE145" s="367" t="s">
        <v>231</v>
      </c>
      <c r="AF145" s="98" t="s">
        <v>91</v>
      </c>
      <c r="AG145" s="367">
        <v>1.85</v>
      </c>
      <c r="AH145" s="98" t="s">
        <v>247</v>
      </c>
      <c r="AI145" s="368" t="s">
        <v>90</v>
      </c>
      <c r="AJ145" s="367" t="s">
        <v>220</v>
      </c>
      <c r="AK145" s="367" t="s">
        <v>288</v>
      </c>
      <c r="AL145" s="367" t="s">
        <v>236</v>
      </c>
      <c r="AM145" s="367"/>
      <c r="AN145" s="369"/>
      <c r="AO145" s="369" t="s">
        <v>95</v>
      </c>
      <c r="AP145" s="370" t="str">
        <f t="shared" ref="AP145:AP150" si="38">IF(Q145&gt;15,"พื้นที่มากกว่า 15 ไร่",IF(Q145&gt;10,"พื้นที่ 10 - 15 ไร่",IF(Q145&gt;6,"พื้นที่ 6 - 10 ไร่",IF(Q145&gt;3,"พื้นที่ 3 - 6 ไร่","พื้นที่น้อยกว่า 3 ไร่"))))</f>
        <v>พื้นที่มากกว่า 15 ไร่</v>
      </c>
      <c r="AQ145" s="440">
        <v>11.578947368421051</v>
      </c>
      <c r="AR145" s="371">
        <v>13.489474845542809</v>
      </c>
      <c r="AS145" s="372" t="s">
        <v>233</v>
      </c>
      <c r="AT145" s="373">
        <v>243299</v>
      </c>
    </row>
    <row r="146" spans="1:46" ht="21" customHeight="1">
      <c r="A146" s="95">
        <v>3</v>
      </c>
      <c r="B146" s="95" t="s">
        <v>228</v>
      </c>
      <c r="C146" s="380" t="s">
        <v>26</v>
      </c>
      <c r="D146" s="98">
        <f t="shared" ref="D146:D151" si="39">D145+1</f>
        <v>14</v>
      </c>
      <c r="E146" s="447">
        <v>860</v>
      </c>
      <c r="F146" s="98" t="s">
        <v>287</v>
      </c>
      <c r="G146" s="98">
        <v>860</v>
      </c>
      <c r="H146" s="96">
        <v>9030000860</v>
      </c>
      <c r="I146" s="299" t="s">
        <v>230</v>
      </c>
      <c r="J146" s="285">
        <f t="shared" si="32"/>
        <v>22.83</v>
      </c>
      <c r="K146" s="286" t="str">
        <f t="shared" si="34"/>
        <v>อ้อยตอ 1</v>
      </c>
      <c r="L146" s="98"/>
      <c r="M146" s="360"/>
      <c r="N146" s="360">
        <v>0</v>
      </c>
      <c r="O146" s="96"/>
      <c r="P146" s="360"/>
      <c r="Q146" s="362">
        <v>22.83</v>
      </c>
      <c r="R146" s="360"/>
      <c r="S146" s="288">
        <f t="shared" si="33"/>
        <v>22.83</v>
      </c>
      <c r="T146" s="360">
        <f t="shared" si="35"/>
        <v>228.29999999999998</v>
      </c>
      <c r="U146" s="288">
        <v>10</v>
      </c>
      <c r="V146" s="288">
        <f t="shared" si="36"/>
        <v>205.46999999999997</v>
      </c>
      <c r="W146" s="288">
        <v>9</v>
      </c>
      <c r="X146" s="364">
        <v>206.14062547699086</v>
      </c>
      <c r="Y146" s="365">
        <v>9.0293747471305679</v>
      </c>
      <c r="Z146" s="364">
        <v>273.35975610810806</v>
      </c>
      <c r="AA146" s="365">
        <f t="shared" si="37"/>
        <v>11.973708108108108</v>
      </c>
      <c r="AB146" s="366">
        <v>242959</v>
      </c>
      <c r="AC146" s="96" t="s">
        <v>93</v>
      </c>
      <c r="AD146" s="96" t="s">
        <v>2</v>
      </c>
      <c r="AE146" s="367" t="s">
        <v>231</v>
      </c>
      <c r="AF146" s="98" t="s">
        <v>91</v>
      </c>
      <c r="AG146" s="367">
        <v>1.85</v>
      </c>
      <c r="AH146" s="98" t="s">
        <v>247</v>
      </c>
      <c r="AI146" s="368" t="s">
        <v>90</v>
      </c>
      <c r="AJ146" s="367" t="s">
        <v>220</v>
      </c>
      <c r="AK146" s="367" t="s">
        <v>288</v>
      </c>
      <c r="AL146" s="367" t="s">
        <v>236</v>
      </c>
      <c r="AM146" s="367"/>
      <c r="AN146" s="369"/>
      <c r="AO146" s="369" t="s">
        <v>95</v>
      </c>
      <c r="AP146" s="370" t="str">
        <f t="shared" si="38"/>
        <v>พื้นที่มากกว่า 15 ไร่</v>
      </c>
      <c r="AQ146" s="440">
        <v>9.190100744634254</v>
      </c>
      <c r="AR146" s="371">
        <v>13.784853438825603</v>
      </c>
      <c r="AS146" s="372" t="s">
        <v>233</v>
      </c>
      <c r="AT146" s="373">
        <v>243298</v>
      </c>
    </row>
    <row r="147" spans="1:46" ht="21" customHeight="1">
      <c r="A147" s="95">
        <v>3</v>
      </c>
      <c r="B147" s="95" t="s">
        <v>228</v>
      </c>
      <c r="C147" s="380" t="s">
        <v>26</v>
      </c>
      <c r="D147" s="98">
        <f t="shared" si="39"/>
        <v>15</v>
      </c>
      <c r="E147" s="447">
        <v>861</v>
      </c>
      <c r="F147" s="98" t="s">
        <v>287</v>
      </c>
      <c r="G147" s="98">
        <v>861</v>
      </c>
      <c r="H147" s="96">
        <v>9030000861</v>
      </c>
      <c r="I147" s="299" t="s">
        <v>230</v>
      </c>
      <c r="J147" s="285">
        <f t="shared" si="32"/>
        <v>14.61</v>
      </c>
      <c r="K147" s="286" t="str">
        <f t="shared" si="34"/>
        <v>อ้อยตอ 1</v>
      </c>
      <c r="L147" s="98"/>
      <c r="M147" s="360"/>
      <c r="N147" s="360">
        <v>0</v>
      </c>
      <c r="O147" s="96"/>
      <c r="P147" s="360"/>
      <c r="Q147" s="362">
        <v>14.61</v>
      </c>
      <c r="R147" s="360"/>
      <c r="S147" s="288">
        <f t="shared" si="33"/>
        <v>14.61</v>
      </c>
      <c r="T147" s="360">
        <f t="shared" si="35"/>
        <v>146.1</v>
      </c>
      <c r="U147" s="288">
        <v>10</v>
      </c>
      <c r="V147" s="288">
        <f t="shared" si="36"/>
        <v>131.49</v>
      </c>
      <c r="W147" s="288">
        <v>9</v>
      </c>
      <c r="X147" s="364">
        <v>130.6175064640241</v>
      </c>
      <c r="Y147" s="365">
        <v>8.9402810721440176</v>
      </c>
      <c r="Z147" s="364">
        <v>221.27468886486486</v>
      </c>
      <c r="AA147" s="365">
        <f t="shared" si="37"/>
        <v>15.145427027027027</v>
      </c>
      <c r="AB147" s="366">
        <v>242967</v>
      </c>
      <c r="AC147" s="96" t="s">
        <v>93</v>
      </c>
      <c r="AD147" s="96" t="s">
        <v>2</v>
      </c>
      <c r="AE147" s="367" t="s">
        <v>231</v>
      </c>
      <c r="AF147" s="98" t="s">
        <v>91</v>
      </c>
      <c r="AG147" s="367">
        <v>1.85</v>
      </c>
      <c r="AH147" s="98" t="s">
        <v>247</v>
      </c>
      <c r="AI147" s="368" t="s">
        <v>90</v>
      </c>
      <c r="AJ147" s="367" t="s">
        <v>220</v>
      </c>
      <c r="AK147" s="367" t="s">
        <v>288</v>
      </c>
      <c r="AL147" s="367" t="s">
        <v>236</v>
      </c>
      <c r="AM147" s="367"/>
      <c r="AN147" s="369"/>
      <c r="AO147" s="369" t="s">
        <v>95</v>
      </c>
      <c r="AP147" s="370" t="str">
        <f t="shared" si="38"/>
        <v>พื้นที่ 10 - 15 ไร่</v>
      </c>
      <c r="AQ147" s="440">
        <v>11.676933607118412</v>
      </c>
      <c r="AR147" s="371">
        <v>13.529916178194608</v>
      </c>
      <c r="AS147" s="372" t="s">
        <v>233</v>
      </c>
      <c r="AT147" s="373">
        <v>243299</v>
      </c>
    </row>
    <row r="148" spans="1:46" ht="21" customHeight="1">
      <c r="A148" s="95">
        <v>3</v>
      </c>
      <c r="B148" s="95" t="s">
        <v>228</v>
      </c>
      <c r="C148" s="380" t="s">
        <v>26</v>
      </c>
      <c r="D148" s="98">
        <f t="shared" si="39"/>
        <v>16</v>
      </c>
      <c r="E148" s="447">
        <v>863</v>
      </c>
      <c r="F148" s="98" t="s">
        <v>287</v>
      </c>
      <c r="G148" s="98">
        <v>863</v>
      </c>
      <c r="H148" s="96">
        <v>9030000863</v>
      </c>
      <c r="I148" s="299" t="s">
        <v>230</v>
      </c>
      <c r="J148" s="285">
        <f t="shared" si="32"/>
        <v>6.21</v>
      </c>
      <c r="K148" s="286" t="str">
        <f t="shared" si="34"/>
        <v>อ้อยตอ 1</v>
      </c>
      <c r="L148" s="98"/>
      <c r="M148" s="360"/>
      <c r="N148" s="360">
        <v>0</v>
      </c>
      <c r="O148" s="96"/>
      <c r="P148" s="360"/>
      <c r="Q148" s="362">
        <v>6.21</v>
      </c>
      <c r="R148" s="360"/>
      <c r="S148" s="288">
        <f t="shared" si="33"/>
        <v>6.21</v>
      </c>
      <c r="T148" s="360">
        <f t="shared" si="35"/>
        <v>74.52</v>
      </c>
      <c r="U148" s="288">
        <v>12</v>
      </c>
      <c r="V148" s="288">
        <f t="shared" si="36"/>
        <v>62.1</v>
      </c>
      <c r="W148" s="288">
        <v>10</v>
      </c>
      <c r="X148" s="364">
        <v>55.506229685837305</v>
      </c>
      <c r="Y148" s="365">
        <v>8.93820123765496</v>
      </c>
      <c r="Z148" s="364">
        <v>94.902227027027038</v>
      </c>
      <c r="AA148" s="365">
        <f t="shared" si="37"/>
        <v>15.282162162162164</v>
      </c>
      <c r="AB148" s="366">
        <v>242909</v>
      </c>
      <c r="AC148" s="96" t="s">
        <v>93</v>
      </c>
      <c r="AD148" s="96" t="s">
        <v>2</v>
      </c>
      <c r="AE148" s="367" t="s">
        <v>231</v>
      </c>
      <c r="AF148" s="98" t="s">
        <v>91</v>
      </c>
      <c r="AG148" s="367">
        <v>1.85</v>
      </c>
      <c r="AH148" s="98" t="s">
        <v>247</v>
      </c>
      <c r="AI148" s="368" t="s">
        <v>90</v>
      </c>
      <c r="AJ148" s="367" t="s">
        <v>220</v>
      </c>
      <c r="AK148" s="367" t="s">
        <v>288</v>
      </c>
      <c r="AL148" s="367" t="s">
        <v>236</v>
      </c>
      <c r="AM148" s="367"/>
      <c r="AN148" s="369"/>
      <c r="AO148" s="369" t="s">
        <v>95</v>
      </c>
      <c r="AP148" s="370" t="str">
        <f t="shared" si="38"/>
        <v>พื้นที่ 6 - 10 ไร่</v>
      </c>
      <c r="AQ148" s="440">
        <v>12.903381642512077</v>
      </c>
      <c r="AR148" s="371">
        <v>13.172943966055161</v>
      </c>
      <c r="AS148" s="372" t="s">
        <v>233</v>
      </c>
      <c r="AT148" s="373">
        <v>243300</v>
      </c>
    </row>
    <row r="149" spans="1:46" ht="21" customHeight="1">
      <c r="A149" s="95">
        <v>3</v>
      </c>
      <c r="B149" s="95" t="s">
        <v>228</v>
      </c>
      <c r="C149" s="380" t="s">
        <v>26</v>
      </c>
      <c r="D149" s="98">
        <f t="shared" si="39"/>
        <v>17</v>
      </c>
      <c r="E149" s="447">
        <v>864</v>
      </c>
      <c r="F149" s="98" t="s">
        <v>287</v>
      </c>
      <c r="G149" s="98">
        <v>864</v>
      </c>
      <c r="H149" s="96">
        <v>9030000864</v>
      </c>
      <c r="I149" s="299" t="s">
        <v>230</v>
      </c>
      <c r="J149" s="285">
        <f t="shared" si="32"/>
        <v>6.27</v>
      </c>
      <c r="K149" s="286" t="str">
        <f t="shared" si="34"/>
        <v>อ้อยตอ 1</v>
      </c>
      <c r="L149" s="98"/>
      <c r="M149" s="360"/>
      <c r="N149" s="360">
        <v>0</v>
      </c>
      <c r="O149" s="96"/>
      <c r="P149" s="360"/>
      <c r="Q149" s="362">
        <v>6.27</v>
      </c>
      <c r="R149" s="360"/>
      <c r="S149" s="288">
        <f t="shared" si="33"/>
        <v>6.27</v>
      </c>
      <c r="T149" s="360">
        <f t="shared" si="35"/>
        <v>75.239999999999995</v>
      </c>
      <c r="U149" s="288">
        <v>12</v>
      </c>
      <c r="V149" s="288">
        <f t="shared" si="36"/>
        <v>43.89</v>
      </c>
      <c r="W149" s="288">
        <v>7</v>
      </c>
      <c r="X149" s="364">
        <v>56.744503261961981</v>
      </c>
      <c r="Y149" s="365">
        <v>9.0501600098822941</v>
      </c>
      <c r="Z149" s="364">
        <v>74.682907675675651</v>
      </c>
      <c r="AA149" s="365">
        <f t="shared" si="37"/>
        <v>11.911149549549547</v>
      </c>
      <c r="AB149" s="366">
        <v>242909</v>
      </c>
      <c r="AC149" s="96" t="s">
        <v>93</v>
      </c>
      <c r="AD149" s="96" t="s">
        <v>2</v>
      </c>
      <c r="AE149" s="367" t="s">
        <v>265</v>
      </c>
      <c r="AF149" s="98" t="s">
        <v>91</v>
      </c>
      <c r="AG149" s="367">
        <v>1.85</v>
      </c>
      <c r="AH149" s="98" t="s">
        <v>247</v>
      </c>
      <c r="AI149" s="368" t="s">
        <v>90</v>
      </c>
      <c r="AJ149" s="367" t="s">
        <v>220</v>
      </c>
      <c r="AK149" s="367" t="s">
        <v>288</v>
      </c>
      <c r="AL149" s="367" t="s">
        <v>236</v>
      </c>
      <c r="AM149" s="367"/>
      <c r="AN149" s="369"/>
      <c r="AO149" s="369" t="s">
        <v>95</v>
      </c>
      <c r="AP149" s="370" t="str">
        <f t="shared" si="38"/>
        <v>พื้นที่ 6 - 10 ไร่</v>
      </c>
      <c r="AQ149" s="440">
        <v>7.6778309409888363</v>
      </c>
      <c r="AR149" s="371">
        <v>13.02836103032821</v>
      </c>
      <c r="AS149" s="372" t="s">
        <v>233</v>
      </c>
      <c r="AT149" s="373">
        <v>243299</v>
      </c>
    </row>
    <row r="150" spans="1:46" ht="21" customHeight="1">
      <c r="A150" s="95">
        <v>3</v>
      </c>
      <c r="B150" s="95" t="s">
        <v>228</v>
      </c>
      <c r="C150" s="380" t="s">
        <v>26</v>
      </c>
      <c r="D150" s="98">
        <f t="shared" si="39"/>
        <v>18</v>
      </c>
      <c r="E150" s="447">
        <v>865</v>
      </c>
      <c r="F150" s="98" t="s">
        <v>287</v>
      </c>
      <c r="G150" s="98">
        <v>865</v>
      </c>
      <c r="H150" s="96">
        <v>9030000865</v>
      </c>
      <c r="I150" s="299" t="s">
        <v>230</v>
      </c>
      <c r="J150" s="285">
        <f t="shared" si="32"/>
        <v>30.98</v>
      </c>
      <c r="K150" s="286" t="str">
        <f t="shared" si="34"/>
        <v>อ้อยตุลาคม</v>
      </c>
      <c r="L150" s="98"/>
      <c r="M150" s="360"/>
      <c r="N150" s="360">
        <v>0</v>
      </c>
      <c r="O150" s="96"/>
      <c r="P150" s="360"/>
      <c r="Q150" s="362">
        <v>30.98</v>
      </c>
      <c r="R150" s="360"/>
      <c r="S150" s="288">
        <f t="shared" si="33"/>
        <v>30.98</v>
      </c>
      <c r="T150" s="360">
        <f t="shared" si="35"/>
        <v>495.68</v>
      </c>
      <c r="U150" s="288">
        <v>16</v>
      </c>
      <c r="V150" s="288">
        <f t="shared" si="36"/>
        <v>309.8</v>
      </c>
      <c r="W150" s="288">
        <v>10</v>
      </c>
      <c r="X150" s="364">
        <v>377.39217978085026</v>
      </c>
      <c r="Y150" s="365">
        <v>12.181800509388323</v>
      </c>
      <c r="Z150" s="364">
        <v>502.95533203603611</v>
      </c>
      <c r="AA150" s="365">
        <f t="shared" si="37"/>
        <v>16.234839639639642</v>
      </c>
      <c r="AB150" s="366">
        <v>242875</v>
      </c>
      <c r="AC150" s="96" t="s">
        <v>98</v>
      </c>
      <c r="AD150" s="96" t="s">
        <v>88</v>
      </c>
      <c r="AE150" s="367" t="s">
        <v>231</v>
      </c>
      <c r="AF150" s="98" t="s">
        <v>99</v>
      </c>
      <c r="AG150" s="367">
        <v>1.85</v>
      </c>
      <c r="AH150" s="98" t="s">
        <v>232</v>
      </c>
      <c r="AI150" s="368" t="s">
        <v>90</v>
      </c>
      <c r="AJ150" s="367" t="s">
        <v>220</v>
      </c>
      <c r="AK150" s="367" t="s">
        <v>288</v>
      </c>
      <c r="AL150" s="367" t="s">
        <v>236</v>
      </c>
      <c r="AM150" s="367"/>
      <c r="AN150" s="369"/>
      <c r="AO150" s="369" t="s">
        <v>93</v>
      </c>
      <c r="AP150" s="370" t="str">
        <f t="shared" si="38"/>
        <v>พื้นที่มากกว่า 15 ไร่</v>
      </c>
      <c r="AQ150" s="440">
        <v>12.41026468689477</v>
      </c>
      <c r="AR150" s="371">
        <v>12.791157697609696</v>
      </c>
      <c r="AS150" s="372" t="s">
        <v>233</v>
      </c>
      <c r="AT150" s="373">
        <v>243293</v>
      </c>
    </row>
    <row r="151" spans="1:46" ht="21" customHeight="1">
      <c r="A151" s="95">
        <v>3</v>
      </c>
      <c r="B151" s="95" t="s">
        <v>228</v>
      </c>
      <c r="C151" s="380" t="s">
        <v>26</v>
      </c>
      <c r="D151" s="98">
        <f t="shared" si="39"/>
        <v>19</v>
      </c>
      <c r="E151" s="447">
        <v>866</v>
      </c>
      <c r="F151" s="98" t="s">
        <v>287</v>
      </c>
      <c r="G151" s="98">
        <v>866</v>
      </c>
      <c r="H151" s="98"/>
      <c r="I151" s="98"/>
      <c r="J151" s="285">
        <f t="shared" si="32"/>
        <v>2.08</v>
      </c>
      <c r="K151" s="286" t="s">
        <v>237</v>
      </c>
      <c r="L151" s="98" t="s">
        <v>293</v>
      </c>
      <c r="M151" s="360"/>
      <c r="N151" s="360">
        <v>0</v>
      </c>
      <c r="O151" s="360">
        <v>2.08</v>
      </c>
      <c r="P151" s="361"/>
      <c r="Q151" s="362"/>
      <c r="R151" s="360"/>
      <c r="S151" s="288">
        <f t="shared" si="33"/>
        <v>0</v>
      </c>
      <c r="T151" s="288"/>
      <c r="U151" s="288"/>
      <c r="V151" s="288"/>
      <c r="W151" s="288"/>
      <c r="X151" s="364"/>
      <c r="Y151" s="365"/>
      <c r="Z151" s="364"/>
      <c r="AA151" s="365"/>
      <c r="AB151" s="366"/>
      <c r="AC151" s="96"/>
      <c r="AD151" s="96"/>
      <c r="AE151" s="367"/>
      <c r="AF151" s="98"/>
      <c r="AG151" s="368"/>
      <c r="AH151" s="98"/>
      <c r="AI151" s="368" t="s">
        <v>90</v>
      </c>
      <c r="AJ151" s="367"/>
      <c r="AK151" s="367"/>
      <c r="AL151" s="367"/>
      <c r="AM151" s="367"/>
      <c r="AN151" s="369"/>
      <c r="AO151" s="369">
        <v>0</v>
      </c>
      <c r="AP151" s="370"/>
      <c r="AQ151" s="441"/>
      <c r="AR151" s="370"/>
      <c r="AS151" s="376"/>
      <c r="AT151" s="377"/>
    </row>
    <row r="152" spans="1:46" ht="21" customHeight="1">
      <c r="A152" s="95">
        <v>3</v>
      </c>
      <c r="B152" s="95" t="s">
        <v>228</v>
      </c>
      <c r="C152" s="380" t="s">
        <v>26</v>
      </c>
      <c r="D152" s="98">
        <f>D150+1</f>
        <v>19</v>
      </c>
      <c r="E152" s="447">
        <v>867</v>
      </c>
      <c r="F152" s="98" t="s">
        <v>287</v>
      </c>
      <c r="G152" s="98">
        <v>867</v>
      </c>
      <c r="H152" s="96">
        <v>9030000867</v>
      </c>
      <c r="I152" s="299" t="s">
        <v>230</v>
      </c>
      <c r="J152" s="285">
        <f t="shared" si="32"/>
        <v>11.6</v>
      </c>
      <c r="K152" s="286" t="str">
        <f>AC152</f>
        <v>อ้อยตอ 1</v>
      </c>
      <c r="L152" s="98"/>
      <c r="M152" s="360"/>
      <c r="N152" s="360">
        <v>0</v>
      </c>
      <c r="O152" s="96"/>
      <c r="P152" s="360"/>
      <c r="Q152" s="362">
        <v>11.6</v>
      </c>
      <c r="R152" s="360"/>
      <c r="S152" s="288">
        <f t="shared" si="33"/>
        <v>11.6</v>
      </c>
      <c r="T152" s="360">
        <f>Q152*U152</f>
        <v>139.19999999999999</v>
      </c>
      <c r="U152" s="288">
        <v>12</v>
      </c>
      <c r="V152" s="288">
        <f>Q152*W152</f>
        <v>0</v>
      </c>
      <c r="W152" s="288">
        <v>0</v>
      </c>
      <c r="X152" s="364">
        <v>103.3660299435535</v>
      </c>
      <c r="Y152" s="365">
        <v>8.9108646503063369</v>
      </c>
      <c r="Z152" s="364">
        <v>144.30650810810809</v>
      </c>
      <c r="AA152" s="365">
        <f>Z152/Q152</f>
        <v>12.440216216216214</v>
      </c>
      <c r="AB152" s="366">
        <v>242908</v>
      </c>
      <c r="AC152" s="96" t="s">
        <v>93</v>
      </c>
      <c r="AD152" s="96" t="s">
        <v>2</v>
      </c>
      <c r="AE152" s="367" t="s">
        <v>231</v>
      </c>
      <c r="AF152" s="98" t="s">
        <v>91</v>
      </c>
      <c r="AG152" s="367">
        <v>1.85</v>
      </c>
      <c r="AH152" s="98" t="s">
        <v>232</v>
      </c>
      <c r="AI152" s="368" t="s">
        <v>90</v>
      </c>
      <c r="AJ152" s="367" t="s">
        <v>220</v>
      </c>
      <c r="AK152" s="367" t="s">
        <v>288</v>
      </c>
      <c r="AL152" s="367" t="s">
        <v>236</v>
      </c>
      <c r="AM152" s="367"/>
      <c r="AN152" s="369"/>
      <c r="AO152" s="369" t="s">
        <v>248</v>
      </c>
      <c r="AP152" s="370" t="str">
        <f>IF(Q152&gt;15,"พื้นที่มากกว่า 15 ไร่",IF(Q152&gt;10,"พื้นที่ 10 - 15 ไร่",IF(Q152&gt;6,"พื้นที่ 6 - 10 ไร่",IF(Q152&gt;3,"พื้นที่ 3 - 6 ไร่","พื้นที่น้อยกว่า 3 ไร่"))))</f>
        <v>พื้นที่ 10 - 15 ไร่</v>
      </c>
      <c r="AQ152" s="440">
        <v>10.911206896551723</v>
      </c>
      <c r="AR152" s="371">
        <v>12.91639488030339</v>
      </c>
      <c r="AS152" s="372" t="s">
        <v>233</v>
      </c>
      <c r="AT152" s="373">
        <v>243293</v>
      </c>
    </row>
    <row r="153" spans="1:46" ht="21" customHeight="1">
      <c r="A153" s="95">
        <v>3</v>
      </c>
      <c r="B153" s="95" t="s">
        <v>228</v>
      </c>
      <c r="C153" s="380" t="s">
        <v>26</v>
      </c>
      <c r="D153" s="98">
        <f t="shared" ref="D153:D164" si="40">D152+1</f>
        <v>20</v>
      </c>
      <c r="E153" s="447">
        <v>868</v>
      </c>
      <c r="F153" s="98" t="s">
        <v>287</v>
      </c>
      <c r="G153" s="98">
        <v>868</v>
      </c>
      <c r="H153" s="98"/>
      <c r="I153" s="299" t="s">
        <v>230</v>
      </c>
      <c r="J153" s="285">
        <f t="shared" si="32"/>
        <v>10.93</v>
      </c>
      <c r="K153" s="286" t="s">
        <v>237</v>
      </c>
      <c r="L153" s="96"/>
      <c r="M153" s="360"/>
      <c r="N153" s="360">
        <v>0</v>
      </c>
      <c r="O153" s="360">
        <v>10.93</v>
      </c>
      <c r="P153" s="360"/>
      <c r="Q153" s="362"/>
      <c r="R153" s="360"/>
      <c r="S153" s="288">
        <f t="shared" si="33"/>
        <v>0</v>
      </c>
      <c r="T153" s="288"/>
      <c r="U153" s="288"/>
      <c r="V153" s="288"/>
      <c r="W153" s="288"/>
      <c r="X153" s="364"/>
      <c r="Y153" s="365"/>
      <c r="Z153" s="364"/>
      <c r="AA153" s="365"/>
      <c r="AB153" s="366"/>
      <c r="AC153" s="98"/>
      <c r="AD153" s="98"/>
      <c r="AE153" s="367"/>
      <c r="AF153" s="98"/>
      <c r="AG153" s="367"/>
      <c r="AH153" s="98"/>
      <c r="AI153" s="368" t="s">
        <v>90</v>
      </c>
      <c r="AJ153" s="367"/>
      <c r="AK153" s="367"/>
      <c r="AL153" s="367"/>
      <c r="AM153" s="367"/>
      <c r="AN153" s="369"/>
      <c r="AO153" s="369">
        <v>0</v>
      </c>
      <c r="AP153" s="370"/>
      <c r="AQ153" s="441"/>
      <c r="AR153" s="370"/>
      <c r="AS153" s="376"/>
      <c r="AT153" s="377"/>
    </row>
    <row r="154" spans="1:46" ht="21" customHeight="1">
      <c r="A154" s="95">
        <v>3</v>
      </c>
      <c r="B154" s="95" t="s">
        <v>228</v>
      </c>
      <c r="C154" s="380" t="s">
        <v>26</v>
      </c>
      <c r="D154" s="98">
        <f t="shared" si="40"/>
        <v>21</v>
      </c>
      <c r="E154" s="447">
        <v>869</v>
      </c>
      <c r="F154" s="98" t="s">
        <v>287</v>
      </c>
      <c r="G154" s="98">
        <v>869</v>
      </c>
      <c r="H154" s="98"/>
      <c r="I154" s="299" t="s">
        <v>230</v>
      </c>
      <c r="J154" s="285">
        <f t="shared" si="32"/>
        <v>8.14</v>
      </c>
      <c r="K154" s="286" t="s">
        <v>237</v>
      </c>
      <c r="L154" s="96"/>
      <c r="M154" s="360"/>
      <c r="N154" s="360">
        <v>0</v>
      </c>
      <c r="O154" s="360">
        <v>8.14</v>
      </c>
      <c r="P154" s="360"/>
      <c r="Q154" s="362"/>
      <c r="R154" s="360"/>
      <c r="S154" s="288">
        <f t="shared" si="33"/>
        <v>0</v>
      </c>
      <c r="T154" s="288"/>
      <c r="U154" s="288"/>
      <c r="V154" s="288"/>
      <c r="W154" s="288"/>
      <c r="X154" s="364"/>
      <c r="Y154" s="365"/>
      <c r="Z154" s="364"/>
      <c r="AA154" s="365"/>
      <c r="AB154" s="366"/>
      <c r="AC154" s="98"/>
      <c r="AD154" s="98"/>
      <c r="AE154" s="368"/>
      <c r="AF154" s="98"/>
      <c r="AG154" s="367"/>
      <c r="AH154" s="98"/>
      <c r="AI154" s="368" t="s">
        <v>90</v>
      </c>
      <c r="AJ154" s="367"/>
      <c r="AK154" s="367"/>
      <c r="AL154" s="367"/>
      <c r="AM154" s="367"/>
      <c r="AN154" s="369"/>
      <c r="AO154" s="369">
        <v>0</v>
      </c>
      <c r="AP154" s="370"/>
      <c r="AQ154" s="441"/>
      <c r="AR154" s="370"/>
      <c r="AS154" s="376"/>
      <c r="AT154" s="377"/>
    </row>
    <row r="155" spans="1:46" ht="21" customHeight="1">
      <c r="A155" s="95">
        <v>3</v>
      </c>
      <c r="B155" s="95" t="s">
        <v>228</v>
      </c>
      <c r="C155" s="380" t="s">
        <v>26</v>
      </c>
      <c r="D155" s="98">
        <f t="shared" si="40"/>
        <v>22</v>
      </c>
      <c r="E155" s="447">
        <v>870</v>
      </c>
      <c r="F155" s="98" t="s">
        <v>287</v>
      </c>
      <c r="G155" s="98">
        <v>870</v>
      </c>
      <c r="H155" s="98"/>
      <c r="I155" s="98"/>
      <c r="J155" s="285">
        <f t="shared" si="32"/>
        <v>18.600000000000001</v>
      </c>
      <c r="K155" s="286" t="s">
        <v>237</v>
      </c>
      <c r="L155" s="96"/>
      <c r="M155" s="360"/>
      <c r="N155" s="360">
        <v>0</v>
      </c>
      <c r="O155" s="360">
        <v>18.600000000000001</v>
      </c>
      <c r="P155" s="360"/>
      <c r="Q155" s="362"/>
      <c r="R155" s="360"/>
      <c r="S155" s="288">
        <f t="shared" si="33"/>
        <v>0</v>
      </c>
      <c r="T155" s="288"/>
      <c r="U155" s="288"/>
      <c r="V155" s="288"/>
      <c r="W155" s="288"/>
      <c r="X155" s="364"/>
      <c r="Y155" s="365"/>
      <c r="Z155" s="364"/>
      <c r="AA155" s="365"/>
      <c r="AB155" s="366"/>
      <c r="AC155" s="98"/>
      <c r="AD155" s="98"/>
      <c r="AE155" s="368"/>
      <c r="AF155" s="98"/>
      <c r="AG155" s="367"/>
      <c r="AH155" s="98"/>
      <c r="AI155" s="368" t="s">
        <v>90</v>
      </c>
      <c r="AJ155" s="367"/>
      <c r="AK155" s="367"/>
      <c r="AL155" s="367"/>
      <c r="AM155" s="367"/>
      <c r="AN155" s="369"/>
      <c r="AO155" s="369">
        <v>0</v>
      </c>
      <c r="AP155" s="370"/>
      <c r="AQ155" s="441"/>
      <c r="AR155" s="370"/>
      <c r="AS155" s="376"/>
      <c r="AT155" s="377"/>
    </row>
    <row r="156" spans="1:46" ht="21" customHeight="1">
      <c r="A156" s="95">
        <v>3</v>
      </c>
      <c r="B156" s="95" t="s">
        <v>228</v>
      </c>
      <c r="C156" s="380" t="s">
        <v>26</v>
      </c>
      <c r="D156" s="98">
        <f t="shared" si="40"/>
        <v>23</v>
      </c>
      <c r="E156" s="447">
        <v>871</v>
      </c>
      <c r="F156" s="98" t="s">
        <v>287</v>
      </c>
      <c r="G156" s="98">
        <v>871</v>
      </c>
      <c r="H156" s="98"/>
      <c r="I156" s="299" t="s">
        <v>230</v>
      </c>
      <c r="J156" s="285">
        <f t="shared" si="32"/>
        <v>4.45</v>
      </c>
      <c r="K156" s="286" t="s">
        <v>237</v>
      </c>
      <c r="L156" s="98"/>
      <c r="M156" s="360"/>
      <c r="N156" s="360">
        <v>0</v>
      </c>
      <c r="O156" s="360">
        <v>4.45</v>
      </c>
      <c r="P156" s="360"/>
      <c r="Q156" s="362"/>
      <c r="R156" s="360"/>
      <c r="S156" s="288">
        <f t="shared" si="33"/>
        <v>0</v>
      </c>
      <c r="T156" s="288"/>
      <c r="U156" s="288"/>
      <c r="V156" s="288"/>
      <c r="W156" s="288"/>
      <c r="X156" s="364"/>
      <c r="Y156" s="365"/>
      <c r="Z156" s="364"/>
      <c r="AA156" s="365"/>
      <c r="AB156" s="366"/>
      <c r="AC156" s="98"/>
      <c r="AD156" s="98"/>
      <c r="AE156" s="368"/>
      <c r="AF156" s="98"/>
      <c r="AG156" s="367"/>
      <c r="AH156" s="98"/>
      <c r="AI156" s="368" t="s">
        <v>90</v>
      </c>
      <c r="AJ156" s="367"/>
      <c r="AK156" s="367"/>
      <c r="AL156" s="367"/>
      <c r="AM156" s="367"/>
      <c r="AN156" s="369"/>
      <c r="AO156" s="369">
        <v>0</v>
      </c>
      <c r="AP156" s="370"/>
      <c r="AQ156" s="441"/>
      <c r="AR156" s="370"/>
      <c r="AS156" s="376"/>
      <c r="AT156" s="377"/>
    </row>
    <row r="157" spans="1:46" ht="21" customHeight="1">
      <c r="A157" s="95">
        <v>3</v>
      </c>
      <c r="B157" s="95" t="s">
        <v>228</v>
      </c>
      <c r="C157" s="380" t="s">
        <v>26</v>
      </c>
      <c r="D157" s="98">
        <f t="shared" si="40"/>
        <v>24</v>
      </c>
      <c r="E157" s="447">
        <v>872</v>
      </c>
      <c r="F157" s="98" t="s">
        <v>287</v>
      </c>
      <c r="G157" s="98">
        <v>872</v>
      </c>
      <c r="H157" s="98"/>
      <c r="I157" s="299" t="s">
        <v>230</v>
      </c>
      <c r="J157" s="285">
        <f t="shared" si="32"/>
        <v>14.56</v>
      </c>
      <c r="K157" s="286" t="s">
        <v>237</v>
      </c>
      <c r="L157" s="96"/>
      <c r="M157" s="360"/>
      <c r="N157" s="360">
        <v>0</v>
      </c>
      <c r="O157" s="360">
        <v>14.56</v>
      </c>
      <c r="P157" s="360"/>
      <c r="Q157" s="362"/>
      <c r="R157" s="360"/>
      <c r="S157" s="288">
        <f t="shared" si="33"/>
        <v>0</v>
      </c>
      <c r="T157" s="288"/>
      <c r="U157" s="288"/>
      <c r="V157" s="288"/>
      <c r="W157" s="288"/>
      <c r="X157" s="364"/>
      <c r="Y157" s="365"/>
      <c r="Z157" s="364"/>
      <c r="AA157" s="365"/>
      <c r="AB157" s="366"/>
      <c r="AC157" s="98"/>
      <c r="AD157" s="98"/>
      <c r="AE157" s="367"/>
      <c r="AF157" s="98"/>
      <c r="AG157" s="367"/>
      <c r="AH157" s="98"/>
      <c r="AI157" s="368" t="s">
        <v>90</v>
      </c>
      <c r="AJ157" s="367"/>
      <c r="AK157" s="367"/>
      <c r="AL157" s="367"/>
      <c r="AM157" s="367"/>
      <c r="AN157" s="369"/>
      <c r="AO157" s="369">
        <v>0</v>
      </c>
      <c r="AP157" s="370"/>
      <c r="AQ157" s="441"/>
      <c r="AR157" s="370"/>
      <c r="AS157" s="376"/>
      <c r="AT157" s="377"/>
    </row>
    <row r="158" spans="1:46" ht="21" customHeight="1">
      <c r="A158" s="95">
        <v>3</v>
      </c>
      <c r="B158" s="95" t="s">
        <v>228</v>
      </c>
      <c r="C158" s="380" t="s">
        <v>26</v>
      </c>
      <c r="D158" s="98">
        <f t="shared" si="40"/>
        <v>25</v>
      </c>
      <c r="E158" s="447">
        <v>873</v>
      </c>
      <c r="F158" s="98" t="s">
        <v>287</v>
      </c>
      <c r="G158" s="98">
        <v>873</v>
      </c>
      <c r="H158" s="98"/>
      <c r="I158" s="299" t="s">
        <v>230</v>
      </c>
      <c r="J158" s="285">
        <f t="shared" si="32"/>
        <v>6.12</v>
      </c>
      <c r="K158" s="286" t="s">
        <v>237</v>
      </c>
      <c r="L158" s="98"/>
      <c r="M158" s="360"/>
      <c r="N158" s="360">
        <v>0</v>
      </c>
      <c r="O158" s="360">
        <v>6.12</v>
      </c>
      <c r="P158" s="360"/>
      <c r="Q158" s="362"/>
      <c r="R158" s="360"/>
      <c r="S158" s="288">
        <f t="shared" si="33"/>
        <v>0</v>
      </c>
      <c r="T158" s="288"/>
      <c r="U158" s="288"/>
      <c r="V158" s="288"/>
      <c r="W158" s="288"/>
      <c r="X158" s="364"/>
      <c r="Y158" s="365"/>
      <c r="Z158" s="364"/>
      <c r="AA158" s="365"/>
      <c r="AB158" s="366"/>
      <c r="AC158" s="98"/>
      <c r="AD158" s="98"/>
      <c r="AE158" s="367"/>
      <c r="AF158" s="98"/>
      <c r="AG158" s="367"/>
      <c r="AH158" s="98"/>
      <c r="AI158" s="368" t="s">
        <v>90</v>
      </c>
      <c r="AJ158" s="367"/>
      <c r="AK158" s="367"/>
      <c r="AL158" s="367"/>
      <c r="AM158" s="367"/>
      <c r="AN158" s="369"/>
      <c r="AO158" s="369">
        <v>0</v>
      </c>
      <c r="AP158" s="370"/>
      <c r="AQ158" s="441"/>
      <c r="AR158" s="370"/>
      <c r="AS158" s="376"/>
      <c r="AT158" s="377"/>
    </row>
    <row r="159" spans="1:46" ht="21" customHeight="1">
      <c r="A159" s="95">
        <v>3</v>
      </c>
      <c r="B159" s="95" t="s">
        <v>228</v>
      </c>
      <c r="C159" s="380" t="s">
        <v>26</v>
      </c>
      <c r="D159" s="98">
        <f t="shared" si="40"/>
        <v>26</v>
      </c>
      <c r="E159" s="447">
        <v>874</v>
      </c>
      <c r="F159" s="98" t="s">
        <v>287</v>
      </c>
      <c r="G159" s="98">
        <v>874</v>
      </c>
      <c r="H159" s="98"/>
      <c r="I159" s="299" t="s">
        <v>230</v>
      </c>
      <c r="J159" s="285">
        <f t="shared" si="32"/>
        <v>17.260000000000002</v>
      </c>
      <c r="K159" s="286" t="s">
        <v>237</v>
      </c>
      <c r="L159" s="96"/>
      <c r="M159" s="360"/>
      <c r="N159" s="360">
        <v>0</v>
      </c>
      <c r="O159" s="360">
        <v>17.260000000000002</v>
      </c>
      <c r="P159" s="360"/>
      <c r="Q159" s="362"/>
      <c r="R159" s="360"/>
      <c r="S159" s="288">
        <f t="shared" si="33"/>
        <v>0</v>
      </c>
      <c r="T159" s="288"/>
      <c r="U159" s="288"/>
      <c r="V159" s="288"/>
      <c r="W159" s="288"/>
      <c r="X159" s="364"/>
      <c r="Y159" s="365"/>
      <c r="Z159" s="364"/>
      <c r="AA159" s="365"/>
      <c r="AB159" s="366"/>
      <c r="AC159" s="96"/>
      <c r="AD159" s="96"/>
      <c r="AE159" s="368"/>
      <c r="AF159" s="98"/>
      <c r="AG159" s="367"/>
      <c r="AH159" s="98"/>
      <c r="AI159" s="368" t="s">
        <v>90</v>
      </c>
      <c r="AJ159" s="367"/>
      <c r="AK159" s="367"/>
      <c r="AL159" s="367"/>
      <c r="AM159" s="367"/>
      <c r="AN159" s="369"/>
      <c r="AO159" s="369">
        <v>0</v>
      </c>
      <c r="AP159" s="370"/>
      <c r="AQ159" s="441"/>
      <c r="AR159" s="370"/>
      <c r="AS159" s="376"/>
      <c r="AT159" s="377"/>
    </row>
    <row r="160" spans="1:46" ht="21" customHeight="1">
      <c r="A160" s="95">
        <v>3</v>
      </c>
      <c r="B160" s="95" t="s">
        <v>228</v>
      </c>
      <c r="C160" s="380" t="s">
        <v>26</v>
      </c>
      <c r="D160" s="98">
        <f t="shared" si="40"/>
        <v>27</v>
      </c>
      <c r="E160" s="447">
        <v>875</v>
      </c>
      <c r="F160" s="98" t="s">
        <v>287</v>
      </c>
      <c r="G160" s="98">
        <v>875</v>
      </c>
      <c r="H160" s="98"/>
      <c r="I160" s="299" t="s">
        <v>230</v>
      </c>
      <c r="J160" s="285">
        <f t="shared" si="32"/>
        <v>5.87</v>
      </c>
      <c r="K160" s="286" t="s">
        <v>237</v>
      </c>
      <c r="L160" s="98"/>
      <c r="M160" s="374"/>
      <c r="N160" s="360">
        <v>0</v>
      </c>
      <c r="O160" s="360">
        <v>5.87</v>
      </c>
      <c r="P160" s="360"/>
      <c r="Q160" s="362"/>
      <c r="R160" s="360"/>
      <c r="S160" s="288">
        <f t="shared" si="33"/>
        <v>0</v>
      </c>
      <c r="T160" s="288"/>
      <c r="U160" s="288"/>
      <c r="V160" s="288"/>
      <c r="W160" s="288"/>
      <c r="X160" s="364"/>
      <c r="Y160" s="365"/>
      <c r="Z160" s="364"/>
      <c r="AA160" s="365"/>
      <c r="AB160" s="366"/>
      <c r="AC160" s="96"/>
      <c r="AD160" s="96"/>
      <c r="AE160" s="367"/>
      <c r="AF160" s="98"/>
      <c r="AG160" s="367"/>
      <c r="AH160" s="98"/>
      <c r="AI160" s="368" t="s">
        <v>90</v>
      </c>
      <c r="AJ160" s="367"/>
      <c r="AK160" s="367"/>
      <c r="AL160" s="367"/>
      <c r="AM160" s="367"/>
      <c r="AN160" s="369"/>
      <c r="AO160" s="369">
        <v>0</v>
      </c>
      <c r="AP160" s="370"/>
      <c r="AQ160" s="441"/>
      <c r="AR160" s="370"/>
      <c r="AS160" s="376"/>
      <c r="AT160" s="377"/>
    </row>
    <row r="161" spans="1:46" ht="21" customHeight="1">
      <c r="A161" s="95">
        <v>3</v>
      </c>
      <c r="B161" s="95" t="s">
        <v>228</v>
      </c>
      <c r="C161" s="380" t="s">
        <v>26</v>
      </c>
      <c r="D161" s="98">
        <f t="shared" si="40"/>
        <v>28</v>
      </c>
      <c r="E161" s="447">
        <v>876</v>
      </c>
      <c r="F161" s="98" t="s">
        <v>287</v>
      </c>
      <c r="G161" s="98">
        <v>876</v>
      </c>
      <c r="H161" s="98"/>
      <c r="I161" s="299" t="s">
        <v>230</v>
      </c>
      <c r="J161" s="285">
        <f t="shared" si="32"/>
        <v>27.31</v>
      </c>
      <c r="K161" s="286" t="s">
        <v>237</v>
      </c>
      <c r="L161" s="98"/>
      <c r="M161" s="374"/>
      <c r="N161" s="360">
        <v>0</v>
      </c>
      <c r="O161" s="360">
        <v>27.31</v>
      </c>
      <c r="P161" s="360"/>
      <c r="Q161" s="362"/>
      <c r="R161" s="360"/>
      <c r="S161" s="288">
        <f t="shared" si="33"/>
        <v>0</v>
      </c>
      <c r="T161" s="288"/>
      <c r="U161" s="288"/>
      <c r="V161" s="288"/>
      <c r="W161" s="288"/>
      <c r="X161" s="364"/>
      <c r="Y161" s="365"/>
      <c r="Z161" s="364"/>
      <c r="AA161" s="365"/>
      <c r="AB161" s="366"/>
      <c r="AC161" s="96"/>
      <c r="AD161" s="96"/>
      <c r="AE161" s="367"/>
      <c r="AF161" s="98"/>
      <c r="AG161" s="367"/>
      <c r="AH161" s="98"/>
      <c r="AI161" s="368" t="s">
        <v>90</v>
      </c>
      <c r="AJ161" s="367"/>
      <c r="AK161" s="367"/>
      <c r="AL161" s="367"/>
      <c r="AM161" s="367"/>
      <c r="AN161" s="369"/>
      <c r="AO161" s="369">
        <v>0</v>
      </c>
      <c r="AP161" s="370"/>
      <c r="AQ161" s="441"/>
      <c r="AR161" s="370"/>
      <c r="AS161" s="376"/>
      <c r="AT161" s="377"/>
    </row>
    <row r="162" spans="1:46" ht="21" customHeight="1">
      <c r="A162" s="95">
        <v>3</v>
      </c>
      <c r="B162" s="95" t="s">
        <v>228</v>
      </c>
      <c r="C162" s="380" t="s">
        <v>26</v>
      </c>
      <c r="D162" s="98">
        <f t="shared" si="40"/>
        <v>29</v>
      </c>
      <c r="E162" s="447">
        <v>877</v>
      </c>
      <c r="F162" s="98" t="s">
        <v>287</v>
      </c>
      <c r="G162" s="98">
        <v>877</v>
      </c>
      <c r="H162" s="98"/>
      <c r="I162" s="98"/>
      <c r="J162" s="285">
        <f t="shared" si="32"/>
        <v>12.53</v>
      </c>
      <c r="K162" s="286" t="s">
        <v>237</v>
      </c>
      <c r="L162" s="98"/>
      <c r="M162" s="374"/>
      <c r="N162" s="360">
        <v>0</v>
      </c>
      <c r="O162" s="360">
        <v>12.53</v>
      </c>
      <c r="P162" s="360"/>
      <c r="Q162" s="362"/>
      <c r="R162" s="360"/>
      <c r="S162" s="288">
        <f t="shared" si="33"/>
        <v>0</v>
      </c>
      <c r="T162" s="288"/>
      <c r="U162" s="288"/>
      <c r="V162" s="288"/>
      <c r="W162" s="288"/>
      <c r="X162" s="364"/>
      <c r="Y162" s="365"/>
      <c r="Z162" s="364"/>
      <c r="AA162" s="365"/>
      <c r="AB162" s="366"/>
      <c r="AC162" s="96"/>
      <c r="AD162" s="96"/>
      <c r="AE162" s="367"/>
      <c r="AF162" s="98"/>
      <c r="AG162" s="367"/>
      <c r="AH162" s="98"/>
      <c r="AI162" s="368" t="s">
        <v>90</v>
      </c>
      <c r="AJ162" s="367"/>
      <c r="AK162" s="367"/>
      <c r="AL162" s="367"/>
      <c r="AM162" s="367"/>
      <c r="AN162" s="369"/>
      <c r="AO162" s="369">
        <v>0</v>
      </c>
      <c r="AP162" s="370"/>
      <c r="AQ162" s="441"/>
      <c r="AR162" s="370"/>
      <c r="AS162" s="376"/>
      <c r="AT162" s="377"/>
    </row>
    <row r="163" spans="1:46" ht="21" customHeight="1">
      <c r="A163" s="95">
        <v>3</v>
      </c>
      <c r="B163" s="95" t="s">
        <v>228</v>
      </c>
      <c r="C163" s="380" t="s">
        <v>26</v>
      </c>
      <c r="D163" s="98">
        <f t="shared" si="40"/>
        <v>30</v>
      </c>
      <c r="E163" s="447">
        <v>878</v>
      </c>
      <c r="F163" s="98" t="s">
        <v>287</v>
      </c>
      <c r="G163" s="98">
        <v>878</v>
      </c>
      <c r="H163" s="98"/>
      <c r="I163" s="98"/>
      <c r="J163" s="285">
        <f t="shared" si="32"/>
        <v>3.13</v>
      </c>
      <c r="K163" s="286" t="s">
        <v>237</v>
      </c>
      <c r="L163" s="96"/>
      <c r="M163" s="360"/>
      <c r="N163" s="360">
        <v>0</v>
      </c>
      <c r="O163" s="360">
        <v>3.13</v>
      </c>
      <c r="P163" s="360"/>
      <c r="Q163" s="362"/>
      <c r="R163" s="360"/>
      <c r="S163" s="288">
        <f t="shared" si="33"/>
        <v>0</v>
      </c>
      <c r="T163" s="288"/>
      <c r="U163" s="288"/>
      <c r="V163" s="288"/>
      <c r="W163" s="288"/>
      <c r="X163" s="364"/>
      <c r="Y163" s="365"/>
      <c r="Z163" s="364"/>
      <c r="AA163" s="365"/>
      <c r="AB163" s="366"/>
      <c r="AC163" s="96"/>
      <c r="AD163" s="96"/>
      <c r="AE163" s="367"/>
      <c r="AF163" s="98"/>
      <c r="AG163" s="367"/>
      <c r="AH163" s="98"/>
      <c r="AI163" s="368" t="s">
        <v>90</v>
      </c>
      <c r="AJ163" s="367"/>
      <c r="AK163" s="367"/>
      <c r="AL163" s="367"/>
      <c r="AM163" s="367"/>
      <c r="AN163" s="369"/>
      <c r="AO163" s="369">
        <v>0</v>
      </c>
      <c r="AP163" s="370"/>
      <c r="AQ163" s="441"/>
      <c r="AR163" s="370"/>
      <c r="AS163" s="376"/>
      <c r="AT163" s="377"/>
    </row>
    <row r="164" spans="1:46" ht="21" customHeight="1">
      <c r="A164" s="95">
        <v>3</v>
      </c>
      <c r="B164" s="95" t="s">
        <v>228</v>
      </c>
      <c r="C164" s="380" t="s">
        <v>26</v>
      </c>
      <c r="D164" s="98">
        <f t="shared" si="40"/>
        <v>31</v>
      </c>
      <c r="E164" s="447">
        <v>880</v>
      </c>
      <c r="F164" s="98" t="s">
        <v>287</v>
      </c>
      <c r="G164" s="98">
        <v>880</v>
      </c>
      <c r="H164" s="98"/>
      <c r="I164" s="299" t="s">
        <v>230</v>
      </c>
      <c r="J164" s="285">
        <f t="shared" si="32"/>
        <v>6.23</v>
      </c>
      <c r="K164" s="286" t="s">
        <v>237</v>
      </c>
      <c r="L164" s="96"/>
      <c r="M164" s="360"/>
      <c r="N164" s="360">
        <v>0</v>
      </c>
      <c r="O164" s="360">
        <v>6.23</v>
      </c>
      <c r="P164" s="360"/>
      <c r="Q164" s="362"/>
      <c r="R164" s="360"/>
      <c r="S164" s="288">
        <f t="shared" si="33"/>
        <v>0</v>
      </c>
      <c r="T164" s="288"/>
      <c r="U164" s="288"/>
      <c r="V164" s="288"/>
      <c r="W164" s="288"/>
      <c r="X164" s="364"/>
      <c r="Y164" s="365"/>
      <c r="Z164" s="364"/>
      <c r="AA164" s="365"/>
      <c r="AB164" s="366"/>
      <c r="AC164" s="96"/>
      <c r="AD164" s="96"/>
      <c r="AE164" s="367"/>
      <c r="AF164" s="98"/>
      <c r="AG164" s="367"/>
      <c r="AH164" s="98"/>
      <c r="AI164" s="368" t="s">
        <v>90</v>
      </c>
      <c r="AJ164" s="367"/>
      <c r="AK164" s="367"/>
      <c r="AL164" s="367"/>
      <c r="AM164" s="367"/>
      <c r="AN164" s="369"/>
      <c r="AO164" s="369">
        <v>0</v>
      </c>
      <c r="AP164" s="370"/>
      <c r="AQ164" s="441"/>
      <c r="AR164" s="370"/>
      <c r="AS164" s="376"/>
      <c r="AT164" s="377"/>
    </row>
    <row r="165" spans="1:46" ht="21" customHeight="1">
      <c r="A165" s="95">
        <v>3</v>
      </c>
      <c r="B165" s="95" t="s">
        <v>228</v>
      </c>
      <c r="C165" s="380" t="s">
        <v>26</v>
      </c>
      <c r="D165" s="98">
        <f>D152+1</f>
        <v>20</v>
      </c>
      <c r="E165" s="447">
        <v>2001</v>
      </c>
      <c r="F165" s="98" t="s">
        <v>287</v>
      </c>
      <c r="G165" s="98">
        <v>2001</v>
      </c>
      <c r="H165" s="96">
        <v>9030002001</v>
      </c>
      <c r="I165" s="299" t="s">
        <v>230</v>
      </c>
      <c r="J165" s="285">
        <f t="shared" si="32"/>
        <v>15.51</v>
      </c>
      <c r="K165" s="286" t="str">
        <f t="shared" ref="K165:K170" si="41">AC165</f>
        <v>อ้อยตอ 1</v>
      </c>
      <c r="L165" s="98"/>
      <c r="M165" s="374"/>
      <c r="N165" s="360">
        <v>0</v>
      </c>
      <c r="O165" s="96"/>
      <c r="P165" s="360"/>
      <c r="Q165" s="362">
        <v>15.51</v>
      </c>
      <c r="R165" s="360"/>
      <c r="S165" s="288">
        <f t="shared" si="33"/>
        <v>15.51</v>
      </c>
      <c r="T165" s="360">
        <f t="shared" ref="T165:T170" si="42">Q165*U165</f>
        <v>155.1</v>
      </c>
      <c r="U165" s="288">
        <v>10</v>
      </c>
      <c r="V165" s="288">
        <f t="shared" ref="V165:V170" si="43">Q165*W165</f>
        <v>124.08</v>
      </c>
      <c r="W165" s="288">
        <v>8</v>
      </c>
      <c r="X165" s="364">
        <v>139.71946995513352</v>
      </c>
      <c r="Y165" s="365">
        <v>9.0083475148377516</v>
      </c>
      <c r="Z165" s="364">
        <v>113.52313945945949</v>
      </c>
      <c r="AA165" s="365">
        <f t="shared" ref="AA165:AA170" si="44">Z165/Q165</f>
        <v>7.3193513513513535</v>
      </c>
      <c r="AB165" s="366">
        <v>242950</v>
      </c>
      <c r="AC165" s="96" t="s">
        <v>93</v>
      </c>
      <c r="AD165" s="96" t="s">
        <v>2</v>
      </c>
      <c r="AE165" s="367" t="s">
        <v>231</v>
      </c>
      <c r="AF165" s="98" t="s">
        <v>113</v>
      </c>
      <c r="AG165" s="367">
        <v>1.85</v>
      </c>
      <c r="AH165" s="98" t="s">
        <v>232</v>
      </c>
      <c r="AI165" s="368" t="s">
        <v>90</v>
      </c>
      <c r="AJ165" s="367" t="s">
        <v>220</v>
      </c>
      <c r="AK165" s="367" t="s">
        <v>288</v>
      </c>
      <c r="AL165" s="367" t="s">
        <v>236</v>
      </c>
      <c r="AM165" s="367"/>
      <c r="AN165" s="369"/>
      <c r="AO165" s="369" t="s">
        <v>95</v>
      </c>
      <c r="AP165" s="370" t="str">
        <f t="shared" ref="AP165:AP170" si="45">IF(Q165&gt;15,"พื้นที่มากกว่า 15 ไร่",IF(Q165&gt;10,"พื้นที่ 10 - 15 ไร่",IF(Q165&gt;6,"พื้นที่ 6 - 10 ไร่",IF(Q165&gt;3,"พื้นที่ 3 - 6 ไร่","พื้นที่น้อยกว่า 3 ไร่"))))</f>
        <v>พื้นที่มากกว่า 15 ไร่</v>
      </c>
      <c r="AQ165" s="440">
        <v>10.821405544809799</v>
      </c>
      <c r="AR165" s="371">
        <v>12.545464728312682</v>
      </c>
      <c r="AS165" s="372" t="s">
        <v>233</v>
      </c>
      <c r="AT165" s="373">
        <v>243272</v>
      </c>
    </row>
    <row r="166" spans="1:46" ht="21" customHeight="1">
      <c r="A166" s="95">
        <v>3</v>
      </c>
      <c r="B166" s="95" t="s">
        <v>228</v>
      </c>
      <c r="C166" s="380" t="s">
        <v>26</v>
      </c>
      <c r="D166" s="98">
        <f t="shared" ref="D166:D171" si="46">D165+1</f>
        <v>21</v>
      </c>
      <c r="E166" s="447">
        <v>2002</v>
      </c>
      <c r="F166" s="98" t="s">
        <v>287</v>
      </c>
      <c r="G166" s="98">
        <v>2002</v>
      </c>
      <c r="H166" s="96">
        <v>9030002002</v>
      </c>
      <c r="I166" s="299" t="s">
        <v>230</v>
      </c>
      <c r="J166" s="285">
        <f t="shared" si="32"/>
        <v>15.89</v>
      </c>
      <c r="K166" s="286" t="str">
        <f t="shared" si="41"/>
        <v>อ้อยตอ 1</v>
      </c>
      <c r="L166" s="98"/>
      <c r="M166" s="374"/>
      <c r="N166" s="360">
        <v>0</v>
      </c>
      <c r="O166" s="96"/>
      <c r="P166" s="360"/>
      <c r="Q166" s="362">
        <v>15.89</v>
      </c>
      <c r="R166" s="360"/>
      <c r="S166" s="288">
        <f t="shared" si="33"/>
        <v>15.89</v>
      </c>
      <c r="T166" s="360">
        <f t="shared" si="42"/>
        <v>190.68</v>
      </c>
      <c r="U166" s="288">
        <v>12</v>
      </c>
      <c r="V166" s="288">
        <f t="shared" si="43"/>
        <v>127.12</v>
      </c>
      <c r="W166" s="288">
        <v>8</v>
      </c>
      <c r="X166" s="364">
        <v>140.91040532150836</v>
      </c>
      <c r="Y166" s="365">
        <v>8.8678669176531386</v>
      </c>
      <c r="Z166" s="364">
        <v>174.95376720720719</v>
      </c>
      <c r="AA166" s="365">
        <f t="shared" si="44"/>
        <v>11.010306306306305</v>
      </c>
      <c r="AB166" s="366">
        <v>242913</v>
      </c>
      <c r="AC166" s="96" t="s">
        <v>93</v>
      </c>
      <c r="AD166" s="96" t="s">
        <v>2</v>
      </c>
      <c r="AE166" s="367" t="s">
        <v>234</v>
      </c>
      <c r="AF166" s="98" t="s">
        <v>94</v>
      </c>
      <c r="AG166" s="367">
        <v>1.85</v>
      </c>
      <c r="AH166" s="98" t="s">
        <v>232</v>
      </c>
      <c r="AI166" s="368" t="s">
        <v>90</v>
      </c>
      <c r="AJ166" s="367" t="s">
        <v>220</v>
      </c>
      <c r="AK166" s="367" t="s">
        <v>288</v>
      </c>
      <c r="AL166" s="367" t="s">
        <v>236</v>
      </c>
      <c r="AM166" s="367"/>
      <c r="AN166" s="369"/>
      <c r="AO166" s="369" t="s">
        <v>95</v>
      </c>
      <c r="AP166" s="370" t="str">
        <f t="shared" si="45"/>
        <v>พื้นที่มากกว่า 15 ไร่</v>
      </c>
      <c r="AQ166" s="440">
        <v>15.602265575833858</v>
      </c>
      <c r="AR166" s="371">
        <v>12.598124394966117</v>
      </c>
      <c r="AS166" s="372" t="s">
        <v>233</v>
      </c>
      <c r="AT166" s="373">
        <v>243273</v>
      </c>
    </row>
    <row r="167" spans="1:46" ht="21" customHeight="1">
      <c r="A167" s="95">
        <v>3</v>
      </c>
      <c r="B167" s="95" t="s">
        <v>228</v>
      </c>
      <c r="C167" s="380" t="s">
        <v>26</v>
      </c>
      <c r="D167" s="98">
        <f t="shared" si="46"/>
        <v>22</v>
      </c>
      <c r="E167" s="447">
        <v>2003</v>
      </c>
      <c r="F167" s="98" t="s">
        <v>287</v>
      </c>
      <c r="G167" s="98">
        <v>2003</v>
      </c>
      <c r="H167" s="96">
        <v>9030002003</v>
      </c>
      <c r="I167" s="299" t="s">
        <v>230</v>
      </c>
      <c r="J167" s="285">
        <f t="shared" si="32"/>
        <v>15.01</v>
      </c>
      <c r="K167" s="286" t="str">
        <f t="shared" si="41"/>
        <v>อ้อยตอ 1</v>
      </c>
      <c r="L167" s="98"/>
      <c r="M167" s="374"/>
      <c r="N167" s="360">
        <v>0</v>
      </c>
      <c r="O167" s="96"/>
      <c r="P167" s="360"/>
      <c r="Q167" s="362">
        <v>15.01</v>
      </c>
      <c r="R167" s="360"/>
      <c r="S167" s="288">
        <f t="shared" si="33"/>
        <v>15.01</v>
      </c>
      <c r="T167" s="360">
        <f t="shared" si="42"/>
        <v>180.12</v>
      </c>
      <c r="U167" s="288">
        <v>12</v>
      </c>
      <c r="V167" s="288">
        <f t="shared" si="43"/>
        <v>165.10999999999999</v>
      </c>
      <c r="W167" s="288">
        <v>11</v>
      </c>
      <c r="X167" s="364">
        <v>130.21931289808117</v>
      </c>
      <c r="Y167" s="365">
        <v>8.6755038573005443</v>
      </c>
      <c r="Z167" s="364">
        <v>275.75863553153152</v>
      </c>
      <c r="AA167" s="365">
        <f t="shared" si="44"/>
        <v>18.371661261261259</v>
      </c>
      <c r="AB167" s="366">
        <v>242893</v>
      </c>
      <c r="AC167" s="96" t="s">
        <v>93</v>
      </c>
      <c r="AD167" s="96" t="s">
        <v>2</v>
      </c>
      <c r="AE167" s="367" t="s">
        <v>231</v>
      </c>
      <c r="AF167" s="98" t="s">
        <v>91</v>
      </c>
      <c r="AG167" s="367">
        <v>1.85</v>
      </c>
      <c r="AH167" s="98" t="s">
        <v>232</v>
      </c>
      <c r="AI167" s="368" t="s">
        <v>90</v>
      </c>
      <c r="AJ167" s="367" t="s">
        <v>220</v>
      </c>
      <c r="AK167" s="367" t="s">
        <v>288</v>
      </c>
      <c r="AL167" s="367" t="s">
        <v>236</v>
      </c>
      <c r="AM167" s="367"/>
      <c r="AN167" s="369"/>
      <c r="AO167" s="369" t="s">
        <v>95</v>
      </c>
      <c r="AP167" s="370" t="str">
        <f t="shared" si="45"/>
        <v>พื้นที่มากกว่า 15 ไร่</v>
      </c>
      <c r="AQ167" s="440">
        <v>13.739506995336441</v>
      </c>
      <c r="AR167" s="371">
        <v>12.489119429762887</v>
      </c>
      <c r="AS167" s="372" t="s">
        <v>233</v>
      </c>
      <c r="AT167" s="373">
        <v>243271</v>
      </c>
    </row>
    <row r="168" spans="1:46" ht="21" customHeight="1">
      <c r="A168" s="95">
        <v>3</v>
      </c>
      <c r="B168" s="95" t="s">
        <v>228</v>
      </c>
      <c r="C168" s="380" t="s">
        <v>26</v>
      </c>
      <c r="D168" s="98">
        <f t="shared" si="46"/>
        <v>23</v>
      </c>
      <c r="E168" s="447">
        <v>2004</v>
      </c>
      <c r="F168" s="98" t="s">
        <v>287</v>
      </c>
      <c r="G168" s="98">
        <v>2004</v>
      </c>
      <c r="H168" s="96">
        <v>9030002004</v>
      </c>
      <c r="I168" s="299" t="s">
        <v>230</v>
      </c>
      <c r="J168" s="285">
        <f t="shared" si="32"/>
        <v>14.65</v>
      </c>
      <c r="K168" s="286" t="str">
        <f t="shared" si="41"/>
        <v>อ้อยตอ 1</v>
      </c>
      <c r="L168" s="98"/>
      <c r="M168" s="374"/>
      <c r="N168" s="360">
        <v>0</v>
      </c>
      <c r="O168" s="96"/>
      <c r="P168" s="360"/>
      <c r="Q168" s="362">
        <v>14.65</v>
      </c>
      <c r="R168" s="360"/>
      <c r="S168" s="288">
        <f t="shared" si="33"/>
        <v>14.65</v>
      </c>
      <c r="T168" s="360">
        <f t="shared" si="42"/>
        <v>175.8</v>
      </c>
      <c r="U168" s="288">
        <v>12</v>
      </c>
      <c r="V168" s="288">
        <f t="shared" si="43"/>
        <v>161.15</v>
      </c>
      <c r="W168" s="288">
        <v>11</v>
      </c>
      <c r="X168" s="364">
        <v>128.26249761867203</v>
      </c>
      <c r="Y168" s="365">
        <v>8.7551192913769302</v>
      </c>
      <c r="Z168" s="364">
        <v>278.72862990990996</v>
      </c>
      <c r="AA168" s="365">
        <f t="shared" si="44"/>
        <v>19.025845045045049</v>
      </c>
      <c r="AB168" s="366">
        <v>242893</v>
      </c>
      <c r="AC168" s="96" t="s">
        <v>93</v>
      </c>
      <c r="AD168" s="96" t="s">
        <v>2</v>
      </c>
      <c r="AE168" s="367" t="s">
        <v>231</v>
      </c>
      <c r="AF168" s="98" t="s">
        <v>91</v>
      </c>
      <c r="AG168" s="367">
        <v>1.85</v>
      </c>
      <c r="AH168" s="98" t="s">
        <v>232</v>
      </c>
      <c r="AI168" s="368" t="s">
        <v>90</v>
      </c>
      <c r="AJ168" s="367" t="s">
        <v>220</v>
      </c>
      <c r="AK168" s="367" t="s">
        <v>288</v>
      </c>
      <c r="AL168" s="367" t="s">
        <v>236</v>
      </c>
      <c r="AM168" s="367"/>
      <c r="AN168" s="369"/>
      <c r="AO168" s="369" t="s">
        <v>95</v>
      </c>
      <c r="AP168" s="370" t="str">
        <f t="shared" si="45"/>
        <v>พื้นที่ 10 - 15 ไร่</v>
      </c>
      <c r="AQ168" s="440">
        <v>13.645051194539249</v>
      </c>
      <c r="AR168" s="371">
        <v>12.554585292646321</v>
      </c>
      <c r="AS168" s="372" t="s">
        <v>233</v>
      </c>
      <c r="AT168" s="373">
        <v>243271</v>
      </c>
    </row>
    <row r="169" spans="1:46" ht="21" customHeight="1">
      <c r="A169" s="95">
        <v>3</v>
      </c>
      <c r="B169" s="95" t="s">
        <v>228</v>
      </c>
      <c r="C169" s="380" t="s">
        <v>26</v>
      </c>
      <c r="D169" s="98">
        <f t="shared" si="46"/>
        <v>24</v>
      </c>
      <c r="E169" s="447">
        <v>2005</v>
      </c>
      <c r="F169" s="98" t="s">
        <v>287</v>
      </c>
      <c r="G169" s="98">
        <v>2005</v>
      </c>
      <c r="H169" s="96">
        <v>9030002005</v>
      </c>
      <c r="I169" s="299" t="s">
        <v>230</v>
      </c>
      <c r="J169" s="285">
        <f t="shared" si="32"/>
        <v>36.36</v>
      </c>
      <c r="K169" s="286" t="str">
        <f t="shared" si="41"/>
        <v>อ้อยตอ 1</v>
      </c>
      <c r="L169" s="98"/>
      <c r="M169" s="374"/>
      <c r="N169" s="360">
        <v>0</v>
      </c>
      <c r="O169" s="96"/>
      <c r="P169" s="360"/>
      <c r="Q169" s="362">
        <v>36.36</v>
      </c>
      <c r="R169" s="360"/>
      <c r="S169" s="288">
        <f t="shared" si="33"/>
        <v>36.36</v>
      </c>
      <c r="T169" s="360">
        <f t="shared" si="42"/>
        <v>436.32</v>
      </c>
      <c r="U169" s="288">
        <v>12</v>
      </c>
      <c r="V169" s="288">
        <f t="shared" si="43"/>
        <v>399.96</v>
      </c>
      <c r="W169" s="288">
        <v>11</v>
      </c>
      <c r="X169" s="364">
        <v>319.18057279610036</v>
      </c>
      <c r="Y169" s="365">
        <v>8.7783435862513848</v>
      </c>
      <c r="Z169" s="364">
        <v>800.50700108108128</v>
      </c>
      <c r="AA169" s="365">
        <f t="shared" si="44"/>
        <v>22.01614414414415</v>
      </c>
      <c r="AB169" s="366">
        <v>242895</v>
      </c>
      <c r="AC169" s="96" t="s">
        <v>93</v>
      </c>
      <c r="AD169" s="96" t="s">
        <v>2</v>
      </c>
      <c r="AE169" s="367" t="s">
        <v>231</v>
      </c>
      <c r="AF169" s="98" t="s">
        <v>91</v>
      </c>
      <c r="AG169" s="367">
        <v>1.85</v>
      </c>
      <c r="AH169" s="98" t="s">
        <v>232</v>
      </c>
      <c r="AI169" s="368" t="s">
        <v>90</v>
      </c>
      <c r="AJ169" s="367" t="s">
        <v>220</v>
      </c>
      <c r="AK169" s="367" t="s">
        <v>288</v>
      </c>
      <c r="AL169" s="367" t="s">
        <v>236</v>
      </c>
      <c r="AM169" s="367"/>
      <c r="AN169" s="369"/>
      <c r="AO169" s="369" t="s">
        <v>95</v>
      </c>
      <c r="AP169" s="370" t="str">
        <f t="shared" si="45"/>
        <v>พื้นที่มากกว่า 15 ไร่</v>
      </c>
      <c r="AQ169" s="440">
        <v>12.421067106710671</v>
      </c>
      <c r="AR169" s="371">
        <v>12.408088258087373</v>
      </c>
      <c r="AS169" s="372" t="s">
        <v>233</v>
      </c>
      <c r="AT169" s="373">
        <v>243270</v>
      </c>
    </row>
    <row r="170" spans="1:46" ht="21" customHeight="1">
      <c r="A170" s="95">
        <v>3</v>
      </c>
      <c r="B170" s="95" t="s">
        <v>228</v>
      </c>
      <c r="C170" s="380" t="s">
        <v>26</v>
      </c>
      <c r="D170" s="98">
        <f t="shared" si="46"/>
        <v>25</v>
      </c>
      <c r="E170" s="447">
        <v>2006</v>
      </c>
      <c r="F170" s="98" t="s">
        <v>287</v>
      </c>
      <c r="G170" s="98">
        <v>2006</v>
      </c>
      <c r="H170" s="96">
        <v>9030002006</v>
      </c>
      <c r="I170" s="299" t="s">
        <v>230</v>
      </c>
      <c r="J170" s="285">
        <f t="shared" si="32"/>
        <v>7.27</v>
      </c>
      <c r="K170" s="286" t="str">
        <f t="shared" si="41"/>
        <v>อ้อยตอ 1</v>
      </c>
      <c r="L170" s="98"/>
      <c r="M170" s="374"/>
      <c r="N170" s="360">
        <v>0</v>
      </c>
      <c r="O170" s="96"/>
      <c r="P170" s="360"/>
      <c r="Q170" s="362">
        <v>7.27</v>
      </c>
      <c r="R170" s="360"/>
      <c r="S170" s="288">
        <f t="shared" si="33"/>
        <v>7.27</v>
      </c>
      <c r="T170" s="360">
        <f t="shared" si="42"/>
        <v>87.24</v>
      </c>
      <c r="U170" s="288">
        <v>12</v>
      </c>
      <c r="V170" s="288">
        <f t="shared" si="43"/>
        <v>79.97</v>
      </c>
      <c r="W170" s="288">
        <v>11</v>
      </c>
      <c r="X170" s="364">
        <v>63.525073877168687</v>
      </c>
      <c r="Y170" s="365">
        <v>8.7379743985101364</v>
      </c>
      <c r="Z170" s="364">
        <v>137.53173794594593</v>
      </c>
      <c r="AA170" s="365">
        <f t="shared" si="44"/>
        <v>18.917708108108108</v>
      </c>
      <c r="AB170" s="366">
        <v>242894</v>
      </c>
      <c r="AC170" s="96" t="s">
        <v>93</v>
      </c>
      <c r="AD170" s="96" t="s">
        <v>2</v>
      </c>
      <c r="AE170" s="367" t="s">
        <v>234</v>
      </c>
      <c r="AF170" s="98" t="s">
        <v>91</v>
      </c>
      <c r="AG170" s="367">
        <v>1.85</v>
      </c>
      <c r="AH170" s="98" t="s">
        <v>232</v>
      </c>
      <c r="AI170" s="368" t="s">
        <v>90</v>
      </c>
      <c r="AJ170" s="367" t="s">
        <v>220</v>
      </c>
      <c r="AK170" s="367" t="s">
        <v>288</v>
      </c>
      <c r="AL170" s="367" t="s">
        <v>236</v>
      </c>
      <c r="AM170" s="367"/>
      <c r="AN170" s="369"/>
      <c r="AO170" s="369" t="s">
        <v>95</v>
      </c>
      <c r="AP170" s="370" t="str">
        <f t="shared" si="45"/>
        <v>พื้นที่ 6 - 10 ไร่</v>
      </c>
      <c r="AQ170" s="440">
        <v>19.1939477303989</v>
      </c>
      <c r="AR170" s="371">
        <v>12.51335387702451</v>
      </c>
      <c r="AS170" s="372" t="s">
        <v>233</v>
      </c>
      <c r="AT170" s="373">
        <v>243267</v>
      </c>
    </row>
    <row r="171" spans="1:46" ht="21" customHeight="1">
      <c r="A171" s="95">
        <v>3</v>
      </c>
      <c r="B171" s="95" t="s">
        <v>228</v>
      </c>
      <c r="C171" s="380" t="s">
        <v>26</v>
      </c>
      <c r="D171" s="98">
        <f t="shared" si="46"/>
        <v>26</v>
      </c>
      <c r="E171" s="447">
        <v>2008</v>
      </c>
      <c r="F171" s="98" t="s">
        <v>287</v>
      </c>
      <c r="G171" s="98">
        <v>2008</v>
      </c>
      <c r="H171" s="98"/>
      <c r="I171" s="98"/>
      <c r="J171" s="285">
        <f t="shared" si="32"/>
        <v>18.079999999999998</v>
      </c>
      <c r="K171" s="286" t="s">
        <v>237</v>
      </c>
      <c r="L171" s="98"/>
      <c r="M171" s="360">
        <f>18.08-O171</f>
        <v>1.3299999999999983</v>
      </c>
      <c r="N171" s="360">
        <v>0</v>
      </c>
      <c r="O171" s="360">
        <v>16.75</v>
      </c>
      <c r="P171" s="360"/>
      <c r="Q171" s="362"/>
      <c r="R171" s="360"/>
      <c r="S171" s="288">
        <f t="shared" si="33"/>
        <v>0</v>
      </c>
      <c r="T171" s="288"/>
      <c r="U171" s="288"/>
      <c r="V171" s="288"/>
      <c r="W171" s="288"/>
      <c r="X171" s="364"/>
      <c r="Y171" s="365"/>
      <c r="Z171" s="364"/>
      <c r="AA171" s="365"/>
      <c r="AB171" s="366"/>
      <c r="AC171" s="96"/>
      <c r="AD171" s="96"/>
      <c r="AE171" s="367"/>
      <c r="AF171" s="98"/>
      <c r="AG171" s="367"/>
      <c r="AH171" s="98"/>
      <c r="AI171" s="368" t="s">
        <v>90</v>
      </c>
      <c r="AJ171" s="367"/>
      <c r="AK171" s="367"/>
      <c r="AL171" s="367"/>
      <c r="AM171" s="367"/>
      <c r="AN171" s="369"/>
      <c r="AO171" s="369">
        <v>0</v>
      </c>
      <c r="AP171" s="370"/>
      <c r="AQ171" s="441"/>
      <c r="AR171" s="370"/>
      <c r="AS171" s="376"/>
      <c r="AT171" s="377"/>
    </row>
    <row r="172" spans="1:46" ht="21" customHeight="1">
      <c r="A172" s="95">
        <v>3</v>
      </c>
      <c r="B172" s="95" t="s">
        <v>228</v>
      </c>
      <c r="C172" s="380" t="s">
        <v>26</v>
      </c>
      <c r="D172" s="98">
        <f>D170+1</f>
        <v>26</v>
      </c>
      <c r="E172" s="447">
        <v>2009</v>
      </c>
      <c r="F172" s="98" t="s">
        <v>287</v>
      </c>
      <c r="G172" s="98">
        <v>2009</v>
      </c>
      <c r="H172" s="96">
        <v>9030002009</v>
      </c>
      <c r="I172" s="98"/>
      <c r="J172" s="285">
        <f t="shared" si="32"/>
        <v>11.6</v>
      </c>
      <c r="K172" s="286" t="str">
        <f>AC172</f>
        <v>อ้อยตอ 1</v>
      </c>
      <c r="L172" s="96"/>
      <c r="M172" s="360"/>
      <c r="N172" s="360">
        <v>0</v>
      </c>
      <c r="O172" s="360"/>
      <c r="P172" s="360"/>
      <c r="Q172" s="362">
        <v>11.6</v>
      </c>
      <c r="R172" s="360"/>
      <c r="S172" s="288">
        <f t="shared" si="33"/>
        <v>11.6</v>
      </c>
      <c r="T172" s="360">
        <f>Q172*U172</f>
        <v>116</v>
      </c>
      <c r="U172" s="288">
        <v>10</v>
      </c>
      <c r="V172" s="288">
        <f>Q172*W172</f>
        <v>69.599999999999994</v>
      </c>
      <c r="W172" s="288">
        <v>6</v>
      </c>
      <c r="X172" s="364">
        <v>102.48793804525847</v>
      </c>
      <c r="Y172" s="365">
        <v>8.8351670728671099</v>
      </c>
      <c r="Z172" s="364">
        <v>101.59509909909912</v>
      </c>
      <c r="AA172" s="365">
        <f>Z172/Q172</f>
        <v>8.7581981981981993</v>
      </c>
      <c r="AB172" s="366">
        <v>242949</v>
      </c>
      <c r="AC172" s="96" t="s">
        <v>93</v>
      </c>
      <c r="AD172" s="96" t="s">
        <v>2</v>
      </c>
      <c r="AE172" s="367" t="s">
        <v>265</v>
      </c>
      <c r="AF172" s="98" t="s">
        <v>99</v>
      </c>
      <c r="AG172" s="367">
        <v>1.85</v>
      </c>
      <c r="AH172" s="98" t="s">
        <v>232</v>
      </c>
      <c r="AI172" s="368" t="s">
        <v>90</v>
      </c>
      <c r="AJ172" s="367" t="s">
        <v>220</v>
      </c>
      <c r="AK172" s="367" t="s">
        <v>288</v>
      </c>
      <c r="AL172" s="367" t="s">
        <v>236</v>
      </c>
      <c r="AM172" s="367"/>
      <c r="AN172" s="369"/>
      <c r="AO172" s="369" t="s">
        <v>1</v>
      </c>
      <c r="AP172" s="370" t="str">
        <f>IF(Q172&gt;15,"พื้นที่มากกว่า 15 ไร่",IF(Q172&gt;10,"พื้นที่ 10 - 15 ไร่",IF(Q172&gt;6,"พื้นที่ 6 - 10 ไร่",IF(Q172&gt;3,"พื้นที่ 3 - 6 ไร่","พื้นที่น้อยกว่า 3 ไร่"))))</f>
        <v>พื้นที่ 10 - 15 ไร่</v>
      </c>
      <c r="AQ172" s="440">
        <v>5.8181034482758633</v>
      </c>
      <c r="AR172" s="371">
        <v>11.758137501852126</v>
      </c>
      <c r="AS172" s="372" t="s">
        <v>233</v>
      </c>
      <c r="AT172" s="373">
        <v>243266</v>
      </c>
    </row>
    <row r="173" spans="1:46" ht="21" customHeight="1">
      <c r="A173" s="95">
        <v>3</v>
      </c>
      <c r="B173" s="95" t="s">
        <v>228</v>
      </c>
      <c r="C173" s="380" t="s">
        <v>26</v>
      </c>
      <c r="D173" s="98">
        <f>D172+1</f>
        <v>27</v>
      </c>
      <c r="E173" s="447">
        <v>2010</v>
      </c>
      <c r="F173" s="98" t="s">
        <v>287</v>
      </c>
      <c r="G173" s="98">
        <v>2010</v>
      </c>
      <c r="H173" s="96">
        <v>9030002010</v>
      </c>
      <c r="I173" s="299" t="s">
        <v>230</v>
      </c>
      <c r="J173" s="285">
        <f t="shared" si="32"/>
        <v>6.27</v>
      </c>
      <c r="K173" s="286" t="str">
        <f>AC173</f>
        <v>อ้อยตอ 1</v>
      </c>
      <c r="L173" s="96"/>
      <c r="M173" s="360"/>
      <c r="N173" s="360"/>
      <c r="O173" s="360"/>
      <c r="P173" s="360"/>
      <c r="Q173" s="362">
        <v>6.27</v>
      </c>
      <c r="R173" s="360"/>
      <c r="S173" s="288">
        <f t="shared" si="33"/>
        <v>6.27</v>
      </c>
      <c r="T173" s="360">
        <f>Q173*U173</f>
        <v>62.699999999999996</v>
      </c>
      <c r="U173" s="288">
        <v>10</v>
      </c>
      <c r="V173" s="288">
        <f>Q173*W173</f>
        <v>37.619999999999997</v>
      </c>
      <c r="W173" s="288">
        <v>6</v>
      </c>
      <c r="X173" s="364">
        <v>57.463340569139227</v>
      </c>
      <c r="Y173" s="365">
        <v>9.1648071083156673</v>
      </c>
      <c r="Z173" s="364">
        <v>53.377535999999985</v>
      </c>
      <c r="AA173" s="365">
        <f>Z173/Q173</f>
        <v>8.5131636363636343</v>
      </c>
      <c r="AB173" s="366">
        <v>242957</v>
      </c>
      <c r="AC173" s="96" t="s">
        <v>93</v>
      </c>
      <c r="AD173" s="96" t="s">
        <v>2</v>
      </c>
      <c r="AE173" s="367" t="s">
        <v>265</v>
      </c>
      <c r="AF173" s="98" t="s">
        <v>109</v>
      </c>
      <c r="AG173" s="367">
        <v>1.65</v>
      </c>
      <c r="AH173" s="98" t="s">
        <v>232</v>
      </c>
      <c r="AI173" s="368" t="s">
        <v>90</v>
      </c>
      <c r="AJ173" s="367" t="s">
        <v>220</v>
      </c>
      <c r="AK173" s="367" t="s">
        <v>288</v>
      </c>
      <c r="AL173" s="367" t="s">
        <v>236</v>
      </c>
      <c r="AM173" s="367"/>
      <c r="AN173" s="369"/>
      <c r="AO173" s="369" t="s">
        <v>1</v>
      </c>
      <c r="AP173" s="370" t="str">
        <f>IF(Q173&gt;15,"พื้นที่มากกว่า 15 ไร่",IF(Q173&gt;10,"พื้นที่ 10 - 15 ไร่",IF(Q173&gt;6,"พื้นที่ 6 - 10 ไร่",IF(Q173&gt;3,"พื้นที่ 3 - 6 ไร่","พื้นที่น้อยกว่า 3 ไร่"))))</f>
        <v>พื้นที่ 6 - 10 ไร่</v>
      </c>
      <c r="AQ173" s="440">
        <v>5.7416267942583739</v>
      </c>
      <c r="AR173" s="371">
        <v>12.23</v>
      </c>
      <c r="AS173" s="372" t="s">
        <v>233</v>
      </c>
      <c r="AT173" s="373">
        <v>243266</v>
      </c>
    </row>
    <row r="174" spans="1:46" ht="21" customHeight="1">
      <c r="A174" s="95">
        <v>3</v>
      </c>
      <c r="B174" s="95" t="s">
        <v>228</v>
      </c>
      <c r="C174" s="380" t="s">
        <v>26</v>
      </c>
      <c r="D174" s="98">
        <f>D173+1</f>
        <v>28</v>
      </c>
      <c r="E174" s="447">
        <v>801301</v>
      </c>
      <c r="F174" s="98" t="s">
        <v>287</v>
      </c>
      <c r="G174" s="98">
        <v>801301</v>
      </c>
      <c r="H174" s="98"/>
      <c r="I174" s="299" t="s">
        <v>230</v>
      </c>
      <c r="J174" s="285">
        <f t="shared" si="32"/>
        <v>10.57</v>
      </c>
      <c r="K174" s="286" t="s">
        <v>237</v>
      </c>
      <c r="L174" s="96"/>
      <c r="M174" s="360"/>
      <c r="N174" s="360">
        <v>0</v>
      </c>
      <c r="O174" s="360">
        <v>10.57</v>
      </c>
      <c r="P174" s="360"/>
      <c r="Q174" s="362"/>
      <c r="R174" s="360"/>
      <c r="S174" s="288">
        <f t="shared" si="33"/>
        <v>0</v>
      </c>
      <c r="T174" s="288"/>
      <c r="U174" s="288"/>
      <c r="V174" s="288"/>
      <c r="W174" s="288"/>
      <c r="X174" s="364"/>
      <c r="Y174" s="365"/>
      <c r="Z174" s="364"/>
      <c r="AA174" s="365"/>
      <c r="AB174" s="366"/>
      <c r="AC174" s="96"/>
      <c r="AD174" s="96"/>
      <c r="AE174" s="368"/>
      <c r="AF174" s="98"/>
      <c r="AG174" s="367"/>
      <c r="AH174" s="98"/>
      <c r="AI174" s="98" t="s">
        <v>119</v>
      </c>
      <c r="AJ174" s="96"/>
      <c r="AK174" s="367"/>
      <c r="AL174" s="367"/>
      <c r="AM174" s="367"/>
      <c r="AN174" s="369"/>
      <c r="AO174" s="369">
        <v>0</v>
      </c>
      <c r="AP174" s="370"/>
      <c r="AQ174" s="441"/>
      <c r="AR174" s="370"/>
      <c r="AS174" s="376"/>
      <c r="AT174" s="377"/>
    </row>
    <row r="175" spans="1:46" ht="21" customHeight="1">
      <c r="A175" s="95">
        <v>3</v>
      </c>
      <c r="B175" s="95" t="s">
        <v>228</v>
      </c>
      <c r="C175" s="380" t="s">
        <v>26</v>
      </c>
      <c r="D175" s="98">
        <f>D174+1</f>
        <v>29</v>
      </c>
      <c r="E175" s="447">
        <v>801302</v>
      </c>
      <c r="F175" s="98" t="s">
        <v>287</v>
      </c>
      <c r="G175" s="98">
        <v>801302</v>
      </c>
      <c r="H175" s="98"/>
      <c r="I175" s="299" t="s">
        <v>230</v>
      </c>
      <c r="J175" s="285">
        <f t="shared" si="32"/>
        <v>22.19</v>
      </c>
      <c r="K175" s="286" t="s">
        <v>237</v>
      </c>
      <c r="L175" s="96"/>
      <c r="M175" s="360"/>
      <c r="N175" s="360">
        <v>0</v>
      </c>
      <c r="O175" s="360">
        <v>22.19</v>
      </c>
      <c r="P175" s="360"/>
      <c r="Q175" s="362"/>
      <c r="R175" s="360"/>
      <c r="S175" s="288">
        <f t="shared" si="33"/>
        <v>0</v>
      </c>
      <c r="T175" s="288"/>
      <c r="U175" s="288"/>
      <c r="V175" s="288"/>
      <c r="W175" s="288"/>
      <c r="X175" s="364"/>
      <c r="Y175" s="365"/>
      <c r="Z175" s="364"/>
      <c r="AA175" s="365"/>
      <c r="AB175" s="366"/>
      <c r="AC175" s="96"/>
      <c r="AD175" s="96"/>
      <c r="AE175" s="368"/>
      <c r="AF175" s="98"/>
      <c r="AG175" s="367"/>
      <c r="AH175" s="98"/>
      <c r="AI175" s="98" t="s">
        <v>119</v>
      </c>
      <c r="AJ175" s="96"/>
      <c r="AK175" s="367"/>
      <c r="AL175" s="367"/>
      <c r="AM175" s="367"/>
      <c r="AN175" s="369"/>
      <c r="AO175" s="369">
        <v>0</v>
      </c>
      <c r="AP175" s="370"/>
      <c r="AQ175" s="441"/>
      <c r="AR175" s="370"/>
      <c r="AS175" s="376"/>
      <c r="AT175" s="377"/>
    </row>
    <row r="176" spans="1:46" ht="21" customHeight="1">
      <c r="A176" s="95">
        <v>3</v>
      </c>
      <c r="B176" s="95" t="s">
        <v>228</v>
      </c>
      <c r="C176" s="380" t="s">
        <v>26</v>
      </c>
      <c r="D176" s="98">
        <f>D173+1</f>
        <v>28</v>
      </c>
      <c r="E176" s="447">
        <v>8121011</v>
      </c>
      <c r="F176" s="98" t="s">
        <v>287</v>
      </c>
      <c r="G176" s="98">
        <v>8121011</v>
      </c>
      <c r="H176" s="96">
        <v>9038121011</v>
      </c>
      <c r="I176" s="98"/>
      <c r="J176" s="285">
        <f t="shared" si="32"/>
        <v>7.29</v>
      </c>
      <c r="K176" s="286" t="str">
        <f t="shared" ref="K176:K187" si="47">AC176</f>
        <v>อ้อยน้ำราด</v>
      </c>
      <c r="L176" s="96"/>
      <c r="M176" s="360"/>
      <c r="N176" s="360">
        <v>0</v>
      </c>
      <c r="O176" s="96"/>
      <c r="P176" s="361"/>
      <c r="Q176" s="362">
        <v>7.29</v>
      </c>
      <c r="R176" s="360"/>
      <c r="S176" s="288">
        <f t="shared" si="33"/>
        <v>7.29</v>
      </c>
      <c r="T176" s="360">
        <f t="shared" ref="T176:T187" si="48">Q176*U176</f>
        <v>94.77</v>
      </c>
      <c r="U176" s="288">
        <v>13</v>
      </c>
      <c r="V176" s="288">
        <f t="shared" ref="V176:V187" si="49">Q176*W176</f>
        <v>80.19</v>
      </c>
      <c r="W176" s="288">
        <v>11</v>
      </c>
      <c r="X176" s="364">
        <v>72.994492915769655</v>
      </c>
      <c r="Y176" s="365">
        <v>10.012961991189252</v>
      </c>
      <c r="Z176" s="364">
        <v>133.68835459459461</v>
      </c>
      <c r="AA176" s="365">
        <f t="shared" ref="AA176:AA187" si="50">Z176/Q176</f>
        <v>18.338594594594596</v>
      </c>
      <c r="AB176" s="366">
        <v>242928</v>
      </c>
      <c r="AC176" s="96" t="s">
        <v>1</v>
      </c>
      <c r="AD176" s="96" t="s">
        <v>88</v>
      </c>
      <c r="AE176" s="367" t="s">
        <v>234</v>
      </c>
      <c r="AF176" s="98" t="s">
        <v>91</v>
      </c>
      <c r="AG176" s="367">
        <v>1.85</v>
      </c>
      <c r="AH176" s="96" t="s">
        <v>232</v>
      </c>
      <c r="AI176" s="368" t="s">
        <v>90</v>
      </c>
      <c r="AJ176" s="367" t="s">
        <v>220</v>
      </c>
      <c r="AK176" s="367" t="s">
        <v>288</v>
      </c>
      <c r="AL176" s="367" t="s">
        <v>236</v>
      </c>
      <c r="AM176" s="382">
        <f t="shared" ref="AM176:AM182" si="51">Q176</f>
        <v>7.29</v>
      </c>
      <c r="AN176" s="369" t="s">
        <v>273</v>
      </c>
      <c r="AO176" s="369" t="s">
        <v>93</v>
      </c>
      <c r="AP176" s="370" t="str">
        <f t="shared" ref="AP176:AP187" si="52">IF(Q176&gt;15,"พื้นที่มากกว่า 15 ไร่",IF(Q176&gt;10,"พื้นที่ 10 - 15 ไร่",IF(Q176&gt;6,"พื้นที่ 6 - 10 ไร่",IF(Q176&gt;3,"พื้นที่ 3 - 6 ไร่","พื้นที่น้อยกว่า 3 ไร่"))))</f>
        <v>พื้นที่ 6 - 10 ไร่</v>
      </c>
      <c r="AQ176" s="440">
        <v>18.187928669410152</v>
      </c>
      <c r="AR176" s="371">
        <v>11.745485330718758</v>
      </c>
      <c r="AS176" s="372" t="s">
        <v>233</v>
      </c>
      <c r="AT176" s="373">
        <v>243249</v>
      </c>
    </row>
    <row r="177" spans="1:46" ht="21" customHeight="1">
      <c r="A177" s="95">
        <v>3</v>
      </c>
      <c r="B177" s="95" t="s">
        <v>228</v>
      </c>
      <c r="C177" s="380" t="s">
        <v>26</v>
      </c>
      <c r="D177" s="98">
        <f t="shared" ref="D177:D192" si="53">D176+1</f>
        <v>29</v>
      </c>
      <c r="E177" s="447">
        <v>8121013</v>
      </c>
      <c r="F177" s="98" t="s">
        <v>287</v>
      </c>
      <c r="G177" s="98">
        <v>8121013</v>
      </c>
      <c r="H177" s="96">
        <v>9038121013</v>
      </c>
      <c r="I177" s="98"/>
      <c r="J177" s="285">
        <f t="shared" si="32"/>
        <v>41.84</v>
      </c>
      <c r="K177" s="286" t="str">
        <f t="shared" si="47"/>
        <v>อ้อยตอ 1</v>
      </c>
      <c r="L177" s="98"/>
      <c r="M177" s="374"/>
      <c r="N177" s="360">
        <v>0</v>
      </c>
      <c r="O177" s="96"/>
      <c r="P177" s="361"/>
      <c r="Q177" s="362">
        <v>41.84</v>
      </c>
      <c r="R177" s="360"/>
      <c r="S177" s="288">
        <f t="shared" si="33"/>
        <v>41.84</v>
      </c>
      <c r="T177" s="360">
        <f t="shared" si="48"/>
        <v>418.40000000000003</v>
      </c>
      <c r="U177" s="288">
        <v>10</v>
      </c>
      <c r="V177" s="288">
        <f t="shared" si="49"/>
        <v>376.56000000000006</v>
      </c>
      <c r="W177" s="288">
        <v>9</v>
      </c>
      <c r="X177" s="364">
        <v>379.51130043442993</v>
      </c>
      <c r="Y177" s="365">
        <v>9.0705377732894341</v>
      </c>
      <c r="Z177" s="364">
        <v>687.49196223423428</v>
      </c>
      <c r="AA177" s="365">
        <f t="shared" si="50"/>
        <v>16.431452252252253</v>
      </c>
      <c r="AB177" s="366">
        <v>242950</v>
      </c>
      <c r="AC177" s="96" t="s">
        <v>93</v>
      </c>
      <c r="AD177" s="96" t="s">
        <v>2</v>
      </c>
      <c r="AE177" s="367" t="s">
        <v>265</v>
      </c>
      <c r="AF177" s="98" t="s">
        <v>114</v>
      </c>
      <c r="AG177" s="367">
        <v>1.85</v>
      </c>
      <c r="AH177" s="98" t="s">
        <v>232</v>
      </c>
      <c r="AI177" s="368" t="s">
        <v>90</v>
      </c>
      <c r="AJ177" s="367" t="s">
        <v>220</v>
      </c>
      <c r="AK177" s="367" t="s">
        <v>288</v>
      </c>
      <c r="AL177" s="367" t="s">
        <v>236</v>
      </c>
      <c r="AM177" s="382">
        <f t="shared" si="51"/>
        <v>41.84</v>
      </c>
      <c r="AN177" s="369" t="s">
        <v>273</v>
      </c>
      <c r="AO177" s="369" t="s">
        <v>248</v>
      </c>
      <c r="AP177" s="370" t="str">
        <f t="shared" si="52"/>
        <v>พื้นที่มากกว่า 15 ไร่</v>
      </c>
      <c r="AQ177" s="440">
        <v>9.0664435946462696</v>
      </c>
      <c r="AR177" s="371">
        <v>11.121844783044237</v>
      </c>
      <c r="AS177" s="372" t="s">
        <v>233</v>
      </c>
      <c r="AT177" s="373">
        <v>243259</v>
      </c>
    </row>
    <row r="178" spans="1:46" ht="21" customHeight="1">
      <c r="A178" s="95">
        <v>3</v>
      </c>
      <c r="B178" s="95" t="s">
        <v>228</v>
      </c>
      <c r="C178" s="380" t="s">
        <v>26</v>
      </c>
      <c r="D178" s="98">
        <f t="shared" si="53"/>
        <v>30</v>
      </c>
      <c r="E178" s="447">
        <v>8121015</v>
      </c>
      <c r="F178" s="98" t="s">
        <v>287</v>
      </c>
      <c r="G178" s="98">
        <v>8121015</v>
      </c>
      <c r="H178" s="96">
        <v>9038121015</v>
      </c>
      <c r="I178" s="98"/>
      <c r="J178" s="285">
        <f t="shared" si="32"/>
        <v>28.46</v>
      </c>
      <c r="K178" s="286" t="str">
        <f t="shared" si="47"/>
        <v>อ้อยตอ 1</v>
      </c>
      <c r="L178" s="98"/>
      <c r="M178" s="374"/>
      <c r="N178" s="360">
        <v>0</v>
      </c>
      <c r="O178" s="96"/>
      <c r="P178" s="360"/>
      <c r="Q178" s="362">
        <v>28.46</v>
      </c>
      <c r="R178" s="360"/>
      <c r="S178" s="288">
        <f t="shared" si="33"/>
        <v>28.46</v>
      </c>
      <c r="T178" s="360">
        <f t="shared" si="48"/>
        <v>341.52</v>
      </c>
      <c r="U178" s="288">
        <v>12</v>
      </c>
      <c r="V178" s="288">
        <f t="shared" si="49"/>
        <v>341.52</v>
      </c>
      <c r="W178" s="288">
        <v>12</v>
      </c>
      <c r="X178" s="364">
        <v>255.77338426458167</v>
      </c>
      <c r="Y178" s="365">
        <v>8.9871182102804514</v>
      </c>
      <c r="Z178" s="364">
        <v>489.36021333333343</v>
      </c>
      <c r="AA178" s="365">
        <f t="shared" si="50"/>
        <v>17.19466666666667</v>
      </c>
      <c r="AB178" s="366">
        <v>242892</v>
      </c>
      <c r="AC178" s="96" t="s">
        <v>93</v>
      </c>
      <c r="AD178" s="96" t="s">
        <v>2</v>
      </c>
      <c r="AE178" s="368" t="s">
        <v>234</v>
      </c>
      <c r="AF178" s="98" t="s">
        <v>91</v>
      </c>
      <c r="AG178" s="367">
        <v>1.65</v>
      </c>
      <c r="AH178" s="98" t="s">
        <v>232</v>
      </c>
      <c r="AI178" s="368" t="s">
        <v>90</v>
      </c>
      <c r="AJ178" s="367" t="s">
        <v>220</v>
      </c>
      <c r="AK178" s="367" t="s">
        <v>288</v>
      </c>
      <c r="AL178" s="367" t="s">
        <v>236</v>
      </c>
      <c r="AM178" s="382">
        <f t="shared" si="51"/>
        <v>28.46</v>
      </c>
      <c r="AN178" s="369" t="s">
        <v>273</v>
      </c>
      <c r="AO178" s="369" t="s">
        <v>95</v>
      </c>
      <c r="AP178" s="370" t="str">
        <f t="shared" si="52"/>
        <v>พื้นที่มากกว่า 15 ไร่</v>
      </c>
      <c r="AQ178" s="440">
        <v>14.769501054111034</v>
      </c>
      <c r="AR178" s="371">
        <v>11.907733263548554</v>
      </c>
      <c r="AS178" s="372" t="s">
        <v>233</v>
      </c>
      <c r="AT178" s="373">
        <v>243257</v>
      </c>
    </row>
    <row r="179" spans="1:46" ht="21" customHeight="1">
      <c r="A179" s="95">
        <v>3</v>
      </c>
      <c r="B179" s="95" t="s">
        <v>228</v>
      </c>
      <c r="C179" s="380" t="s">
        <v>26</v>
      </c>
      <c r="D179" s="98">
        <f t="shared" si="53"/>
        <v>31</v>
      </c>
      <c r="E179" s="447">
        <v>8121018</v>
      </c>
      <c r="F179" s="98" t="s">
        <v>287</v>
      </c>
      <c r="G179" s="98">
        <v>8121018</v>
      </c>
      <c r="H179" s="96">
        <v>9038121018</v>
      </c>
      <c r="I179" s="98"/>
      <c r="J179" s="285">
        <f t="shared" si="32"/>
        <v>39.380000000000003</v>
      </c>
      <c r="K179" s="286" t="str">
        <f t="shared" si="47"/>
        <v>อ้อยตอ 1</v>
      </c>
      <c r="L179" s="98"/>
      <c r="M179" s="374"/>
      <c r="N179" s="360">
        <v>0</v>
      </c>
      <c r="O179" s="96"/>
      <c r="P179" s="360"/>
      <c r="Q179" s="362">
        <v>39.380000000000003</v>
      </c>
      <c r="R179" s="360"/>
      <c r="S179" s="288">
        <f t="shared" si="33"/>
        <v>39.380000000000003</v>
      </c>
      <c r="T179" s="360">
        <f t="shared" si="48"/>
        <v>472.56000000000006</v>
      </c>
      <c r="U179" s="288">
        <v>12</v>
      </c>
      <c r="V179" s="288">
        <f t="shared" si="49"/>
        <v>393.8</v>
      </c>
      <c r="W179" s="288">
        <v>10</v>
      </c>
      <c r="X179" s="364">
        <v>350.08768777306261</v>
      </c>
      <c r="Y179" s="365">
        <v>8.8899869927136255</v>
      </c>
      <c r="Z179" s="364">
        <v>752.5726435555556</v>
      </c>
      <c r="AA179" s="365">
        <f t="shared" si="50"/>
        <v>19.110529292929293</v>
      </c>
      <c r="AB179" s="366">
        <v>242891</v>
      </c>
      <c r="AC179" s="96" t="s">
        <v>93</v>
      </c>
      <c r="AD179" s="96" t="s">
        <v>2</v>
      </c>
      <c r="AE179" s="368" t="s">
        <v>234</v>
      </c>
      <c r="AF179" s="98" t="s">
        <v>91</v>
      </c>
      <c r="AG179" s="367">
        <v>1.65</v>
      </c>
      <c r="AH179" s="98" t="s">
        <v>247</v>
      </c>
      <c r="AI179" s="368" t="s">
        <v>90</v>
      </c>
      <c r="AJ179" s="367" t="s">
        <v>220</v>
      </c>
      <c r="AK179" s="367" t="s">
        <v>288</v>
      </c>
      <c r="AL179" s="367" t="s">
        <v>236</v>
      </c>
      <c r="AM179" s="382">
        <f t="shared" si="51"/>
        <v>39.380000000000003</v>
      </c>
      <c r="AN179" s="369" t="s">
        <v>273</v>
      </c>
      <c r="AO179" s="369" t="s">
        <v>95</v>
      </c>
      <c r="AP179" s="370" t="str">
        <f t="shared" si="52"/>
        <v>พื้นที่มากกว่า 15 ไร่</v>
      </c>
      <c r="AQ179" s="440">
        <v>14.936769933976635</v>
      </c>
      <c r="AR179" s="371">
        <v>12.002495877322728</v>
      </c>
      <c r="AS179" s="372" t="s">
        <v>233</v>
      </c>
      <c r="AT179" s="373">
        <v>243255</v>
      </c>
    </row>
    <row r="180" spans="1:46" ht="21" customHeight="1">
      <c r="A180" s="95">
        <v>3</v>
      </c>
      <c r="B180" s="95" t="s">
        <v>228</v>
      </c>
      <c r="C180" s="380" t="s">
        <v>26</v>
      </c>
      <c r="D180" s="98">
        <f t="shared" si="53"/>
        <v>32</v>
      </c>
      <c r="E180" s="447">
        <v>8121019</v>
      </c>
      <c r="F180" s="98" t="s">
        <v>287</v>
      </c>
      <c r="G180" s="98">
        <v>8121019</v>
      </c>
      <c r="H180" s="96">
        <v>9038121019</v>
      </c>
      <c r="I180" s="98"/>
      <c r="J180" s="285">
        <f t="shared" si="32"/>
        <v>18.98</v>
      </c>
      <c r="K180" s="286" t="str">
        <f t="shared" si="47"/>
        <v>อ้อยตอ 1</v>
      </c>
      <c r="L180" s="98"/>
      <c r="M180" s="374"/>
      <c r="N180" s="360">
        <v>0</v>
      </c>
      <c r="O180" s="96"/>
      <c r="P180" s="360"/>
      <c r="Q180" s="362">
        <v>18.98</v>
      </c>
      <c r="R180" s="360"/>
      <c r="S180" s="288">
        <f t="shared" si="33"/>
        <v>18.98</v>
      </c>
      <c r="T180" s="360">
        <f t="shared" si="48"/>
        <v>227.76</v>
      </c>
      <c r="U180" s="288">
        <v>12</v>
      </c>
      <c r="V180" s="288">
        <f t="shared" si="49"/>
        <v>208.78</v>
      </c>
      <c r="W180" s="288">
        <v>11</v>
      </c>
      <c r="X180" s="364">
        <v>166.23000490309894</v>
      </c>
      <c r="Y180" s="365">
        <v>8.7581667493729682</v>
      </c>
      <c r="Z180" s="364">
        <v>416.59681292929292</v>
      </c>
      <c r="AA180" s="365">
        <f t="shared" si="50"/>
        <v>21.949252525252525</v>
      </c>
      <c r="AB180" s="366">
        <v>242888</v>
      </c>
      <c r="AC180" s="96" t="s">
        <v>93</v>
      </c>
      <c r="AD180" s="96" t="s">
        <v>2</v>
      </c>
      <c r="AE180" s="367" t="s">
        <v>234</v>
      </c>
      <c r="AF180" s="98" t="s">
        <v>91</v>
      </c>
      <c r="AG180" s="367">
        <v>1.65</v>
      </c>
      <c r="AH180" s="98" t="s">
        <v>247</v>
      </c>
      <c r="AI180" s="368" t="s">
        <v>90</v>
      </c>
      <c r="AJ180" s="367" t="s">
        <v>220</v>
      </c>
      <c r="AK180" s="367" t="s">
        <v>288</v>
      </c>
      <c r="AL180" s="367" t="s">
        <v>236</v>
      </c>
      <c r="AM180" s="382">
        <f t="shared" si="51"/>
        <v>18.98</v>
      </c>
      <c r="AN180" s="369" t="s">
        <v>273</v>
      </c>
      <c r="AO180" s="369" t="s">
        <v>95</v>
      </c>
      <c r="AP180" s="370" t="str">
        <f t="shared" si="52"/>
        <v>พื้นที่มากกว่า 15 ไร่</v>
      </c>
      <c r="AQ180" s="440">
        <v>18.172813487881982</v>
      </c>
      <c r="AR180" s="371">
        <v>11.728654760524179</v>
      </c>
      <c r="AS180" s="372" t="s">
        <v>233</v>
      </c>
      <c r="AT180" s="373">
        <v>243252</v>
      </c>
    </row>
    <row r="181" spans="1:46" ht="21" customHeight="1">
      <c r="A181" s="95">
        <v>3</v>
      </c>
      <c r="B181" s="95" t="s">
        <v>228</v>
      </c>
      <c r="C181" s="380" t="s">
        <v>26</v>
      </c>
      <c r="D181" s="98">
        <f t="shared" si="53"/>
        <v>33</v>
      </c>
      <c r="E181" s="447">
        <v>8121020</v>
      </c>
      <c r="F181" s="98" t="s">
        <v>287</v>
      </c>
      <c r="G181" s="98">
        <v>8121020</v>
      </c>
      <c r="H181" s="96">
        <v>9038121020</v>
      </c>
      <c r="I181" s="98"/>
      <c r="J181" s="285">
        <f t="shared" si="32"/>
        <v>14.04</v>
      </c>
      <c r="K181" s="286" t="str">
        <f t="shared" si="47"/>
        <v>อ้อยน้ำราด</v>
      </c>
      <c r="L181" s="98"/>
      <c r="M181" s="374"/>
      <c r="N181" s="360">
        <v>0</v>
      </c>
      <c r="O181" s="96"/>
      <c r="P181" s="360"/>
      <c r="Q181" s="362">
        <v>14.04</v>
      </c>
      <c r="R181" s="360"/>
      <c r="S181" s="288">
        <f t="shared" si="33"/>
        <v>14.04</v>
      </c>
      <c r="T181" s="360">
        <f t="shared" si="48"/>
        <v>168.48</v>
      </c>
      <c r="U181" s="288">
        <v>12</v>
      </c>
      <c r="V181" s="288">
        <f t="shared" si="49"/>
        <v>140.39999999999998</v>
      </c>
      <c r="W181" s="288">
        <v>10</v>
      </c>
      <c r="X181" s="364">
        <v>140.28184923869011</v>
      </c>
      <c r="Y181" s="365">
        <v>9.7779094899351939</v>
      </c>
      <c r="Z181" s="364">
        <v>185.57692540540538</v>
      </c>
      <c r="AA181" s="365">
        <f t="shared" si="50"/>
        <v>13.217729729729728</v>
      </c>
      <c r="AB181" s="366">
        <v>242956</v>
      </c>
      <c r="AC181" s="96" t="s">
        <v>1</v>
      </c>
      <c r="AD181" s="96" t="s">
        <v>88</v>
      </c>
      <c r="AE181" s="367" t="s">
        <v>234</v>
      </c>
      <c r="AF181" s="98" t="s">
        <v>91</v>
      </c>
      <c r="AG181" s="367">
        <v>1.85</v>
      </c>
      <c r="AH181" s="96" t="s">
        <v>232</v>
      </c>
      <c r="AI181" s="368" t="s">
        <v>90</v>
      </c>
      <c r="AJ181" s="367" t="s">
        <v>220</v>
      </c>
      <c r="AK181" s="367" t="s">
        <v>288</v>
      </c>
      <c r="AL181" s="367" t="s">
        <v>236</v>
      </c>
      <c r="AM181" s="382">
        <f t="shared" si="51"/>
        <v>14.04</v>
      </c>
      <c r="AN181" s="369" t="s">
        <v>273</v>
      </c>
      <c r="AO181" s="369" t="s">
        <v>93</v>
      </c>
      <c r="AP181" s="370" t="str">
        <f t="shared" si="52"/>
        <v>พื้นที่ 10 - 15 ไร่</v>
      </c>
      <c r="AQ181" s="440">
        <v>15.035612535612538</v>
      </c>
      <c r="AR181" s="371">
        <v>11.776931312174327</v>
      </c>
      <c r="AS181" s="372" t="s">
        <v>233</v>
      </c>
      <c r="AT181" s="373">
        <v>243250</v>
      </c>
    </row>
    <row r="182" spans="1:46" ht="21" customHeight="1">
      <c r="A182" s="95">
        <v>3</v>
      </c>
      <c r="B182" s="95" t="s">
        <v>228</v>
      </c>
      <c r="C182" s="380" t="s">
        <v>26</v>
      </c>
      <c r="D182" s="98">
        <f t="shared" si="53"/>
        <v>34</v>
      </c>
      <c r="E182" s="447">
        <v>8121023</v>
      </c>
      <c r="F182" s="98" t="s">
        <v>287</v>
      </c>
      <c r="G182" s="98">
        <v>8121023</v>
      </c>
      <c r="H182" s="96">
        <v>9038121023</v>
      </c>
      <c r="I182" s="98"/>
      <c r="J182" s="285">
        <f t="shared" si="32"/>
        <v>8.1300000000000008</v>
      </c>
      <c r="K182" s="286" t="str">
        <f t="shared" si="47"/>
        <v>อ้อยน้ำราด</v>
      </c>
      <c r="L182" s="98"/>
      <c r="M182" s="360"/>
      <c r="N182" s="360">
        <v>0</v>
      </c>
      <c r="O182" s="96"/>
      <c r="P182" s="360"/>
      <c r="Q182" s="362">
        <v>8.1300000000000008</v>
      </c>
      <c r="R182" s="360"/>
      <c r="S182" s="288">
        <f t="shared" si="33"/>
        <v>8.1300000000000008</v>
      </c>
      <c r="T182" s="360">
        <f t="shared" si="48"/>
        <v>97.56</v>
      </c>
      <c r="U182" s="288">
        <v>12</v>
      </c>
      <c r="V182" s="288">
        <f t="shared" si="49"/>
        <v>81.300000000000011</v>
      </c>
      <c r="W182" s="288">
        <v>10</v>
      </c>
      <c r="X182" s="364">
        <v>78.476046903295057</v>
      </c>
      <c r="Y182" s="365">
        <v>9.6526502956082467</v>
      </c>
      <c r="Z182" s="364">
        <v>78.528006918918933</v>
      </c>
      <c r="AA182" s="365">
        <f t="shared" si="50"/>
        <v>9.6590414414414418</v>
      </c>
      <c r="AB182" s="366">
        <v>242952</v>
      </c>
      <c r="AC182" s="96" t="s">
        <v>1</v>
      </c>
      <c r="AD182" s="96" t="s">
        <v>88</v>
      </c>
      <c r="AE182" s="367" t="s">
        <v>234</v>
      </c>
      <c r="AF182" s="98" t="s">
        <v>91</v>
      </c>
      <c r="AG182" s="367">
        <v>1.85</v>
      </c>
      <c r="AH182" s="96" t="s">
        <v>232</v>
      </c>
      <c r="AI182" s="368" t="s">
        <v>90</v>
      </c>
      <c r="AJ182" s="367" t="s">
        <v>220</v>
      </c>
      <c r="AK182" s="367" t="s">
        <v>288</v>
      </c>
      <c r="AL182" s="367" t="s">
        <v>236</v>
      </c>
      <c r="AM182" s="382">
        <f t="shared" si="51"/>
        <v>8.1300000000000008</v>
      </c>
      <c r="AN182" s="369" t="s">
        <v>273</v>
      </c>
      <c r="AO182" s="369" t="s">
        <v>93</v>
      </c>
      <c r="AP182" s="370" t="str">
        <f t="shared" si="52"/>
        <v>พื้นที่ 6 - 10 ไร่</v>
      </c>
      <c r="AQ182" s="440">
        <v>13.872078720787206</v>
      </c>
      <c r="AR182" s="371">
        <v>11.804283560915056</v>
      </c>
      <c r="AS182" s="372" t="s">
        <v>233</v>
      </c>
      <c r="AT182" s="373">
        <v>243250</v>
      </c>
    </row>
    <row r="183" spans="1:46" ht="21" customHeight="1">
      <c r="A183" s="95">
        <v>3</v>
      </c>
      <c r="B183" s="95" t="s">
        <v>228</v>
      </c>
      <c r="C183" s="380" t="s">
        <v>26</v>
      </c>
      <c r="D183" s="98">
        <f t="shared" si="53"/>
        <v>35</v>
      </c>
      <c r="E183" s="447">
        <v>8121024</v>
      </c>
      <c r="F183" s="98" t="s">
        <v>287</v>
      </c>
      <c r="G183" s="98">
        <v>8121024</v>
      </c>
      <c r="H183" s="96">
        <v>9038121024</v>
      </c>
      <c r="I183" s="98"/>
      <c r="J183" s="285">
        <f t="shared" si="32"/>
        <v>18.93</v>
      </c>
      <c r="K183" s="286" t="str">
        <f t="shared" si="47"/>
        <v>อ้อยตุลาคม</v>
      </c>
      <c r="L183" s="98"/>
      <c r="M183" s="360"/>
      <c r="N183" s="360">
        <v>0</v>
      </c>
      <c r="O183" s="96"/>
      <c r="P183" s="360"/>
      <c r="Q183" s="362">
        <v>18.93</v>
      </c>
      <c r="R183" s="360"/>
      <c r="S183" s="288">
        <f t="shared" si="33"/>
        <v>18.93</v>
      </c>
      <c r="T183" s="360">
        <f t="shared" si="48"/>
        <v>283.95</v>
      </c>
      <c r="U183" s="288">
        <v>15</v>
      </c>
      <c r="V183" s="288">
        <f t="shared" si="49"/>
        <v>227.16</v>
      </c>
      <c r="W183" s="288">
        <v>12</v>
      </c>
      <c r="X183" s="364">
        <v>238.23105240850657</v>
      </c>
      <c r="Y183" s="365">
        <v>12.056579630665958</v>
      </c>
      <c r="Z183" s="364">
        <v>337.86182140540535</v>
      </c>
      <c r="AA183" s="365">
        <f t="shared" si="50"/>
        <v>17.847956756756755</v>
      </c>
      <c r="AB183" s="366">
        <v>242885</v>
      </c>
      <c r="AC183" s="96" t="s">
        <v>98</v>
      </c>
      <c r="AD183" s="96" t="s">
        <v>88</v>
      </c>
      <c r="AE183" s="367" t="s">
        <v>234</v>
      </c>
      <c r="AF183" s="98" t="s">
        <v>115</v>
      </c>
      <c r="AG183" s="367">
        <v>1.85</v>
      </c>
      <c r="AH183" s="98" t="s">
        <v>232</v>
      </c>
      <c r="AI183" s="368" t="s">
        <v>90</v>
      </c>
      <c r="AJ183" s="367" t="s">
        <v>179</v>
      </c>
      <c r="AK183" s="367">
        <v>0</v>
      </c>
      <c r="AL183" s="367" t="s">
        <v>179</v>
      </c>
      <c r="AM183" s="367"/>
      <c r="AN183" s="369"/>
      <c r="AO183" s="369" t="s">
        <v>93</v>
      </c>
      <c r="AP183" s="370" t="str">
        <f t="shared" si="52"/>
        <v>พื้นที่มากกว่า 15 ไร่</v>
      </c>
      <c r="AQ183" s="440">
        <v>19.565240359218173</v>
      </c>
      <c r="AR183" s="371">
        <v>11.76674417891217</v>
      </c>
      <c r="AS183" s="372" t="s">
        <v>233</v>
      </c>
      <c r="AT183" s="373">
        <v>243265</v>
      </c>
    </row>
    <row r="184" spans="1:46" ht="21" customHeight="1">
      <c r="A184" s="95">
        <v>3</v>
      </c>
      <c r="B184" s="95" t="s">
        <v>228</v>
      </c>
      <c r="C184" s="380" t="s">
        <v>26</v>
      </c>
      <c r="D184" s="98">
        <f t="shared" si="53"/>
        <v>36</v>
      </c>
      <c r="E184" s="447">
        <v>8121025</v>
      </c>
      <c r="F184" s="98" t="s">
        <v>287</v>
      </c>
      <c r="G184" s="98">
        <v>8121025</v>
      </c>
      <c r="H184" s="96">
        <v>9038121025</v>
      </c>
      <c r="I184" s="98"/>
      <c r="J184" s="285">
        <f t="shared" si="32"/>
        <v>32.24</v>
      </c>
      <c r="K184" s="286" t="str">
        <f t="shared" si="47"/>
        <v>อ้อยน้ำราด</v>
      </c>
      <c r="L184" s="98"/>
      <c r="M184" s="374"/>
      <c r="N184" s="360">
        <v>0</v>
      </c>
      <c r="O184" s="96"/>
      <c r="P184" s="360"/>
      <c r="Q184" s="362">
        <v>32.24</v>
      </c>
      <c r="R184" s="360"/>
      <c r="S184" s="288">
        <f t="shared" si="33"/>
        <v>32.24</v>
      </c>
      <c r="T184" s="360">
        <f t="shared" si="48"/>
        <v>386.88</v>
      </c>
      <c r="U184" s="288">
        <v>12</v>
      </c>
      <c r="V184" s="288">
        <f t="shared" si="49"/>
        <v>322.40000000000003</v>
      </c>
      <c r="W184" s="288">
        <v>10</v>
      </c>
      <c r="X184" s="364">
        <v>315.0368584377116</v>
      </c>
      <c r="Y184" s="365">
        <v>9.7716147158099123</v>
      </c>
      <c r="Z184" s="364">
        <v>458.12168648648657</v>
      </c>
      <c r="AA184" s="365">
        <f t="shared" si="50"/>
        <v>14.209729729729732</v>
      </c>
      <c r="AB184" s="366">
        <v>242956</v>
      </c>
      <c r="AC184" s="96" t="s">
        <v>1</v>
      </c>
      <c r="AD184" s="96" t="s">
        <v>88</v>
      </c>
      <c r="AE184" s="367" t="s">
        <v>231</v>
      </c>
      <c r="AF184" s="98" t="s">
        <v>91</v>
      </c>
      <c r="AG184" s="367">
        <v>1.85</v>
      </c>
      <c r="AH184" s="96" t="s">
        <v>232</v>
      </c>
      <c r="AI184" s="368" t="s">
        <v>90</v>
      </c>
      <c r="AJ184" s="367" t="s">
        <v>220</v>
      </c>
      <c r="AK184" s="367" t="s">
        <v>288</v>
      </c>
      <c r="AL184" s="367" t="s">
        <v>236</v>
      </c>
      <c r="AM184" s="367"/>
      <c r="AN184" s="369"/>
      <c r="AO184" s="369" t="s">
        <v>93</v>
      </c>
      <c r="AP184" s="370" t="str">
        <f t="shared" si="52"/>
        <v>พื้นที่มากกว่า 15 ไร่</v>
      </c>
      <c r="AQ184" s="440">
        <v>12.68641439205955</v>
      </c>
      <c r="AR184" s="371">
        <v>11.401014645118703</v>
      </c>
      <c r="AS184" s="372" t="s">
        <v>233</v>
      </c>
      <c r="AT184" s="373">
        <v>243251</v>
      </c>
    </row>
    <row r="185" spans="1:46" ht="21" customHeight="1">
      <c r="A185" s="95">
        <v>3</v>
      </c>
      <c r="B185" s="95" t="s">
        <v>228</v>
      </c>
      <c r="C185" s="380" t="s">
        <v>26</v>
      </c>
      <c r="D185" s="98">
        <f t="shared" si="53"/>
        <v>37</v>
      </c>
      <c r="E185" s="447">
        <v>8121028</v>
      </c>
      <c r="F185" s="98" t="s">
        <v>287</v>
      </c>
      <c r="G185" s="98">
        <v>8121028</v>
      </c>
      <c r="H185" s="96">
        <v>9038121028</v>
      </c>
      <c r="I185" s="98"/>
      <c r="J185" s="285">
        <f t="shared" si="32"/>
        <v>3.86</v>
      </c>
      <c r="K185" s="286" t="str">
        <f t="shared" si="47"/>
        <v>อ้อยตอ 1</v>
      </c>
      <c r="L185" s="98"/>
      <c r="M185" s="374"/>
      <c r="N185" s="360">
        <v>0</v>
      </c>
      <c r="O185" s="96"/>
      <c r="P185" s="360"/>
      <c r="Q185" s="362">
        <v>3.86</v>
      </c>
      <c r="R185" s="360"/>
      <c r="S185" s="288">
        <f t="shared" si="33"/>
        <v>3.86</v>
      </c>
      <c r="T185" s="360">
        <f t="shared" si="48"/>
        <v>46.32</v>
      </c>
      <c r="U185" s="288">
        <v>12</v>
      </c>
      <c r="V185" s="288">
        <f t="shared" si="49"/>
        <v>30.88</v>
      </c>
      <c r="W185" s="288">
        <v>8</v>
      </c>
      <c r="X185" s="364">
        <v>34.058809869789826</v>
      </c>
      <c r="Y185" s="365">
        <v>8.823525873002545</v>
      </c>
      <c r="Z185" s="364">
        <v>37.25463014141414</v>
      </c>
      <c r="AA185" s="365">
        <f t="shared" si="50"/>
        <v>9.6514585858585864</v>
      </c>
      <c r="AB185" s="366">
        <v>242891</v>
      </c>
      <c r="AC185" s="96" t="s">
        <v>93</v>
      </c>
      <c r="AD185" s="96" t="s">
        <v>2</v>
      </c>
      <c r="AE185" s="367" t="s">
        <v>265</v>
      </c>
      <c r="AF185" s="98" t="s">
        <v>91</v>
      </c>
      <c r="AG185" s="367">
        <v>1.65</v>
      </c>
      <c r="AH185" s="98" t="s">
        <v>247</v>
      </c>
      <c r="AI185" s="368" t="s">
        <v>90</v>
      </c>
      <c r="AJ185" s="367" t="s">
        <v>220</v>
      </c>
      <c r="AK185" s="367" t="s">
        <v>288</v>
      </c>
      <c r="AL185" s="367" t="s">
        <v>236</v>
      </c>
      <c r="AM185" s="382">
        <f>Q185</f>
        <v>3.86</v>
      </c>
      <c r="AN185" s="369" t="s">
        <v>273</v>
      </c>
      <c r="AO185" s="369" t="s">
        <v>95</v>
      </c>
      <c r="AP185" s="370" t="str">
        <f t="shared" si="52"/>
        <v>พื้นที่ 3 - 6 ไร่</v>
      </c>
      <c r="AQ185" s="440">
        <v>8.5388601036269431</v>
      </c>
      <c r="AR185" s="371">
        <v>12.19</v>
      </c>
      <c r="AS185" s="372" t="s">
        <v>233</v>
      </c>
      <c r="AT185" s="373">
        <v>243258</v>
      </c>
    </row>
    <row r="186" spans="1:46" ht="21" customHeight="1">
      <c r="A186" s="95">
        <v>3</v>
      </c>
      <c r="B186" s="95" t="s">
        <v>228</v>
      </c>
      <c r="C186" s="380" t="s">
        <v>26</v>
      </c>
      <c r="D186" s="98">
        <f t="shared" si="53"/>
        <v>38</v>
      </c>
      <c r="E186" s="447">
        <v>8121029</v>
      </c>
      <c r="F186" s="98" t="s">
        <v>287</v>
      </c>
      <c r="G186" s="98">
        <v>8121029</v>
      </c>
      <c r="H186" s="96">
        <v>9038121029</v>
      </c>
      <c r="I186" s="98"/>
      <c r="J186" s="285">
        <f t="shared" si="32"/>
        <v>3.9</v>
      </c>
      <c r="K186" s="286" t="str">
        <f t="shared" si="47"/>
        <v>อ้อยตอ 3</v>
      </c>
      <c r="L186" s="98"/>
      <c r="M186" s="360"/>
      <c r="N186" s="360">
        <v>0</v>
      </c>
      <c r="O186" s="96"/>
      <c r="P186" s="360"/>
      <c r="Q186" s="362">
        <v>3.9</v>
      </c>
      <c r="R186" s="360"/>
      <c r="S186" s="288">
        <f t="shared" si="33"/>
        <v>3.9</v>
      </c>
      <c r="T186" s="360">
        <f t="shared" si="48"/>
        <v>39</v>
      </c>
      <c r="U186" s="288">
        <v>10</v>
      </c>
      <c r="V186" s="288">
        <f t="shared" si="49"/>
        <v>27.3</v>
      </c>
      <c r="W186" s="288">
        <v>7</v>
      </c>
      <c r="X186" s="364">
        <v>35.337995617604435</v>
      </c>
      <c r="Y186" s="365">
        <v>9.0610245173344701</v>
      </c>
      <c r="Z186" s="364">
        <v>31.891459459459458</v>
      </c>
      <c r="AA186" s="365">
        <f t="shared" si="50"/>
        <v>8.1772972972972973</v>
      </c>
      <c r="AB186" s="366">
        <v>242951</v>
      </c>
      <c r="AC186" s="96" t="s">
        <v>101</v>
      </c>
      <c r="AD186" s="96" t="s">
        <v>2</v>
      </c>
      <c r="AE186" s="367" t="s">
        <v>265</v>
      </c>
      <c r="AF186" s="98" t="s">
        <v>91</v>
      </c>
      <c r="AG186" s="367">
        <v>1.85</v>
      </c>
      <c r="AH186" s="98" t="s">
        <v>232</v>
      </c>
      <c r="AI186" s="368" t="s">
        <v>90</v>
      </c>
      <c r="AJ186" s="367" t="s">
        <v>220</v>
      </c>
      <c r="AK186" s="367" t="s">
        <v>288</v>
      </c>
      <c r="AL186" s="367" t="s">
        <v>236</v>
      </c>
      <c r="AM186" s="382">
        <f>Q186</f>
        <v>3.9</v>
      </c>
      <c r="AN186" s="369" t="s">
        <v>273</v>
      </c>
      <c r="AO186" s="369" t="s">
        <v>248</v>
      </c>
      <c r="AP186" s="370" t="str">
        <f t="shared" si="52"/>
        <v>พื้นที่ 3 - 6 ไร่</v>
      </c>
      <c r="AQ186" s="440">
        <v>5.5538461538461537</v>
      </c>
      <c r="AR186" s="371">
        <v>14.11</v>
      </c>
      <c r="AS186" s="372" t="s">
        <v>233</v>
      </c>
      <c r="AT186" s="373">
        <v>243307</v>
      </c>
    </row>
    <row r="187" spans="1:46" ht="21" customHeight="1">
      <c r="A187" s="95">
        <v>3</v>
      </c>
      <c r="B187" s="95" t="s">
        <v>228</v>
      </c>
      <c r="C187" s="380" t="s">
        <v>26</v>
      </c>
      <c r="D187" s="98">
        <f t="shared" si="53"/>
        <v>39</v>
      </c>
      <c r="E187" s="447">
        <v>8121030</v>
      </c>
      <c r="F187" s="98" t="s">
        <v>287</v>
      </c>
      <c r="G187" s="98">
        <v>8121030</v>
      </c>
      <c r="H187" s="96">
        <v>9038121030</v>
      </c>
      <c r="I187" s="98"/>
      <c r="J187" s="285">
        <f t="shared" si="32"/>
        <v>19.989999999999998</v>
      </c>
      <c r="K187" s="286" t="str">
        <f t="shared" si="47"/>
        <v>อ้อยตอ 1</v>
      </c>
      <c r="L187" s="96"/>
      <c r="M187" s="360"/>
      <c r="N187" s="360">
        <v>0</v>
      </c>
      <c r="O187" s="96"/>
      <c r="P187" s="360"/>
      <c r="Q187" s="362">
        <v>19.989999999999998</v>
      </c>
      <c r="R187" s="360">
        <v>19.989999999999998</v>
      </c>
      <c r="S187" s="288">
        <f t="shared" si="33"/>
        <v>19.989999999999998</v>
      </c>
      <c r="T187" s="360">
        <f t="shared" si="48"/>
        <v>199.89999999999998</v>
      </c>
      <c r="U187" s="288">
        <v>10</v>
      </c>
      <c r="V187" s="288">
        <f t="shared" si="49"/>
        <v>79.959999999999994</v>
      </c>
      <c r="W187" s="288">
        <v>4</v>
      </c>
      <c r="X187" s="364">
        <v>181.24459901561562</v>
      </c>
      <c r="Y187" s="365">
        <v>9.0667633324470049</v>
      </c>
      <c r="Z187" s="364">
        <v>0</v>
      </c>
      <c r="AA187" s="365">
        <f t="shared" si="50"/>
        <v>0</v>
      </c>
      <c r="AB187" s="366">
        <v>242961</v>
      </c>
      <c r="AC187" s="96" t="s">
        <v>93</v>
      </c>
      <c r="AD187" s="96" t="s">
        <v>2</v>
      </c>
      <c r="AE187" s="367" t="s">
        <v>265</v>
      </c>
      <c r="AF187" s="98" t="s">
        <v>109</v>
      </c>
      <c r="AG187" s="367">
        <v>1.65</v>
      </c>
      <c r="AH187" s="98" t="s">
        <v>232</v>
      </c>
      <c r="AI187" s="368" t="s">
        <v>90</v>
      </c>
      <c r="AJ187" s="367" t="s">
        <v>220</v>
      </c>
      <c r="AK187" s="367" t="s">
        <v>288</v>
      </c>
      <c r="AL187" s="367" t="s">
        <v>236</v>
      </c>
      <c r="AM187" s="382">
        <f>Q187</f>
        <v>19.989999999999998</v>
      </c>
      <c r="AN187" s="369" t="s">
        <v>273</v>
      </c>
      <c r="AO187" s="369" t="s">
        <v>248</v>
      </c>
      <c r="AP187" s="370" t="str">
        <f t="shared" si="52"/>
        <v>พื้นที่มากกว่า 15 ไร่</v>
      </c>
      <c r="AQ187" s="440">
        <v>4.7858929464732372</v>
      </c>
      <c r="AR187" s="371">
        <v>13.111680777673254</v>
      </c>
      <c r="AS187" s="372" t="s">
        <v>233</v>
      </c>
      <c r="AT187" s="373">
        <v>243315</v>
      </c>
    </row>
    <row r="188" spans="1:46" ht="21" customHeight="1">
      <c r="A188" s="95">
        <v>3</v>
      </c>
      <c r="B188" s="95" t="s">
        <v>228</v>
      </c>
      <c r="C188" s="380" t="s">
        <v>26</v>
      </c>
      <c r="D188" s="98">
        <f t="shared" si="53"/>
        <v>40</v>
      </c>
      <c r="E188" s="447">
        <v>8121031</v>
      </c>
      <c r="F188" s="98" t="s">
        <v>287</v>
      </c>
      <c r="G188" s="98">
        <v>8121031</v>
      </c>
      <c r="H188" s="98"/>
      <c r="I188" s="98"/>
      <c r="J188" s="285">
        <f t="shared" si="32"/>
        <v>10.61</v>
      </c>
      <c r="K188" s="286" t="s">
        <v>237</v>
      </c>
      <c r="L188" s="98"/>
      <c r="M188" s="374"/>
      <c r="N188" s="360">
        <v>0</v>
      </c>
      <c r="O188" s="360">
        <v>10.61</v>
      </c>
      <c r="P188" s="360"/>
      <c r="Q188" s="362"/>
      <c r="R188" s="360"/>
      <c r="S188" s="288">
        <f t="shared" si="33"/>
        <v>0</v>
      </c>
      <c r="T188" s="288"/>
      <c r="U188" s="288"/>
      <c r="V188" s="288"/>
      <c r="W188" s="288"/>
      <c r="X188" s="364"/>
      <c r="Y188" s="365"/>
      <c r="Z188" s="364"/>
      <c r="AA188" s="365"/>
      <c r="AB188" s="366"/>
      <c r="AC188" s="98"/>
      <c r="AD188" s="98"/>
      <c r="AE188" s="367"/>
      <c r="AF188" s="98"/>
      <c r="AG188" s="367"/>
      <c r="AH188" s="98"/>
      <c r="AI188" s="368" t="s">
        <v>90</v>
      </c>
      <c r="AJ188" s="367"/>
      <c r="AK188" s="367"/>
      <c r="AL188" s="367"/>
      <c r="AM188" s="367"/>
      <c r="AN188" s="369"/>
      <c r="AO188" s="369">
        <v>0</v>
      </c>
      <c r="AP188" s="370"/>
      <c r="AQ188" s="441"/>
      <c r="AR188" s="370"/>
      <c r="AS188" s="376"/>
      <c r="AT188" s="377"/>
    </row>
    <row r="189" spans="1:46" ht="21" customHeight="1">
      <c r="A189" s="95">
        <v>3</v>
      </c>
      <c r="B189" s="95" t="s">
        <v>228</v>
      </c>
      <c r="C189" s="380" t="s">
        <v>26</v>
      </c>
      <c r="D189" s="98">
        <f t="shared" si="53"/>
        <v>41</v>
      </c>
      <c r="E189" s="447">
        <v>8121034</v>
      </c>
      <c r="F189" s="98" t="s">
        <v>287</v>
      </c>
      <c r="G189" s="98">
        <v>8121034</v>
      </c>
      <c r="H189" s="98"/>
      <c r="I189" s="98"/>
      <c r="J189" s="285">
        <f t="shared" si="32"/>
        <v>26.48</v>
      </c>
      <c r="K189" s="286">
        <f>AC189</f>
        <v>0</v>
      </c>
      <c r="L189" s="98"/>
      <c r="M189" s="374"/>
      <c r="N189" s="360">
        <v>0</v>
      </c>
      <c r="O189" s="96"/>
      <c r="P189" s="361">
        <v>26.48</v>
      </c>
      <c r="Q189" s="362"/>
      <c r="R189" s="360"/>
      <c r="S189" s="288">
        <f t="shared" si="33"/>
        <v>26.48</v>
      </c>
      <c r="T189" s="363"/>
      <c r="U189" s="288"/>
      <c r="V189" s="288"/>
      <c r="W189" s="288"/>
      <c r="X189" s="364"/>
      <c r="Y189" s="365"/>
      <c r="Z189" s="364"/>
      <c r="AA189" s="365"/>
      <c r="AB189" s="366"/>
      <c r="AC189" s="96"/>
      <c r="AD189" s="96"/>
      <c r="AE189" s="367" t="s">
        <v>231</v>
      </c>
      <c r="AF189" s="98" t="s">
        <v>294</v>
      </c>
      <c r="AG189" s="367">
        <v>1.85</v>
      </c>
      <c r="AH189" s="98" t="s">
        <v>232</v>
      </c>
      <c r="AI189" s="368" t="s">
        <v>90</v>
      </c>
      <c r="AJ189" s="367" t="s">
        <v>220</v>
      </c>
      <c r="AK189" s="367"/>
      <c r="AL189" s="367"/>
      <c r="AM189" s="367"/>
      <c r="AN189" s="369"/>
      <c r="AO189" s="369" t="s">
        <v>98</v>
      </c>
      <c r="AP189" s="370"/>
      <c r="AQ189" s="441"/>
      <c r="AR189" s="370"/>
      <c r="AS189" s="376"/>
      <c r="AT189" s="377"/>
    </row>
    <row r="190" spans="1:46" ht="21" customHeight="1">
      <c r="A190" s="95">
        <v>3</v>
      </c>
      <c r="B190" s="95" t="s">
        <v>228</v>
      </c>
      <c r="C190" s="380" t="s">
        <v>26</v>
      </c>
      <c r="D190" s="98">
        <f t="shared" si="53"/>
        <v>42</v>
      </c>
      <c r="E190" s="447">
        <v>8121037</v>
      </c>
      <c r="F190" s="98" t="s">
        <v>287</v>
      </c>
      <c r="G190" s="98">
        <v>8121037</v>
      </c>
      <c r="H190" s="98"/>
      <c r="I190" s="98"/>
      <c r="J190" s="285">
        <f t="shared" si="32"/>
        <v>1.23</v>
      </c>
      <c r="K190" s="286" t="s">
        <v>267</v>
      </c>
      <c r="L190" s="98" t="s">
        <v>241</v>
      </c>
      <c r="M190" s="374">
        <v>1.23</v>
      </c>
      <c r="N190" s="360">
        <v>0</v>
      </c>
      <c r="O190" s="98"/>
      <c r="P190" s="384"/>
      <c r="Q190" s="362"/>
      <c r="R190" s="360"/>
      <c r="S190" s="288">
        <f t="shared" si="33"/>
        <v>0</v>
      </c>
      <c r="T190" s="288"/>
      <c r="U190" s="288"/>
      <c r="V190" s="288"/>
      <c r="W190" s="288"/>
      <c r="X190" s="364"/>
      <c r="Y190" s="365"/>
      <c r="Z190" s="364"/>
      <c r="AA190" s="365"/>
      <c r="AB190" s="366"/>
      <c r="AC190" s="98"/>
      <c r="AD190" s="98"/>
      <c r="AE190" s="368"/>
      <c r="AF190" s="98"/>
      <c r="AG190" s="368"/>
      <c r="AH190" s="98"/>
      <c r="AI190" s="368" t="s">
        <v>90</v>
      </c>
      <c r="AJ190" s="368"/>
      <c r="AK190" s="367"/>
      <c r="AL190" s="367"/>
      <c r="AM190" s="367"/>
      <c r="AN190" s="369"/>
      <c r="AO190" s="369">
        <v>0</v>
      </c>
      <c r="AP190" s="370"/>
      <c r="AQ190" s="441"/>
      <c r="AR190" s="370"/>
      <c r="AS190" s="376"/>
      <c r="AT190" s="377"/>
    </row>
    <row r="191" spans="1:46" ht="21" customHeight="1">
      <c r="A191" s="95">
        <v>3</v>
      </c>
      <c r="B191" s="95" t="s">
        <v>228</v>
      </c>
      <c r="C191" s="380" t="s">
        <v>26</v>
      </c>
      <c r="D191" s="98">
        <f t="shared" si="53"/>
        <v>43</v>
      </c>
      <c r="E191" s="447">
        <v>8121038</v>
      </c>
      <c r="F191" s="98" t="s">
        <v>287</v>
      </c>
      <c r="G191" s="98">
        <v>8121038</v>
      </c>
      <c r="H191" s="98"/>
      <c r="I191" s="98"/>
      <c r="J191" s="285">
        <f t="shared" si="32"/>
        <v>32.85</v>
      </c>
      <c r="K191" s="286">
        <f>AC191</f>
        <v>0</v>
      </c>
      <c r="L191" s="98"/>
      <c r="M191" s="374"/>
      <c r="N191" s="360">
        <v>0</v>
      </c>
      <c r="O191" s="98"/>
      <c r="P191" s="384">
        <v>32.85</v>
      </c>
      <c r="Q191" s="362"/>
      <c r="R191" s="360"/>
      <c r="S191" s="288">
        <f t="shared" si="33"/>
        <v>32.85</v>
      </c>
      <c r="T191" s="363"/>
      <c r="U191" s="288"/>
      <c r="V191" s="288"/>
      <c r="W191" s="288"/>
      <c r="X191" s="364"/>
      <c r="Y191" s="365"/>
      <c r="Z191" s="364"/>
      <c r="AA191" s="365"/>
      <c r="AB191" s="366"/>
      <c r="AC191" s="96"/>
      <c r="AD191" s="96"/>
      <c r="AE191" s="367" t="s">
        <v>234</v>
      </c>
      <c r="AF191" s="98"/>
      <c r="AG191" s="368"/>
      <c r="AH191" s="98"/>
      <c r="AI191" s="368" t="s">
        <v>90</v>
      </c>
      <c r="AJ191" s="367" t="s">
        <v>220</v>
      </c>
      <c r="AK191" s="367"/>
      <c r="AL191" s="367"/>
      <c r="AM191" s="367"/>
      <c r="AN191" s="369"/>
      <c r="AO191" s="369" t="s">
        <v>98</v>
      </c>
      <c r="AP191" s="370"/>
      <c r="AQ191" s="441"/>
      <c r="AR191" s="370"/>
      <c r="AS191" s="376"/>
      <c r="AT191" s="377"/>
    </row>
    <row r="192" spans="1:46" ht="21" customHeight="1">
      <c r="A192" s="95">
        <v>3</v>
      </c>
      <c r="B192" s="95" t="s">
        <v>228</v>
      </c>
      <c r="C192" s="380" t="s">
        <v>26</v>
      </c>
      <c r="D192" s="98">
        <f t="shared" si="53"/>
        <v>44</v>
      </c>
      <c r="E192" s="447" t="s">
        <v>295</v>
      </c>
      <c r="F192" s="98" t="s">
        <v>287</v>
      </c>
      <c r="G192" s="98">
        <v>81210381</v>
      </c>
      <c r="H192" s="98"/>
      <c r="I192" s="98"/>
      <c r="J192" s="285">
        <f t="shared" si="32"/>
        <v>31.08</v>
      </c>
      <c r="K192" s="286" t="s">
        <v>296</v>
      </c>
      <c r="L192" s="98" t="s">
        <v>238</v>
      </c>
      <c r="M192" s="374">
        <v>31.08</v>
      </c>
      <c r="N192" s="360">
        <v>0</v>
      </c>
      <c r="O192" s="98"/>
      <c r="P192" s="384"/>
      <c r="Q192" s="362"/>
      <c r="R192" s="360"/>
      <c r="S192" s="288">
        <f t="shared" si="33"/>
        <v>0</v>
      </c>
      <c r="T192" s="288"/>
      <c r="U192" s="288"/>
      <c r="V192" s="288"/>
      <c r="W192" s="288"/>
      <c r="X192" s="364"/>
      <c r="Y192" s="365"/>
      <c r="Z192" s="364"/>
      <c r="AA192" s="365"/>
      <c r="AB192" s="366"/>
      <c r="AC192" s="98"/>
      <c r="AD192" s="98"/>
      <c r="AE192" s="368"/>
      <c r="AF192" s="98"/>
      <c r="AG192" s="368"/>
      <c r="AH192" s="98"/>
      <c r="AI192" s="368" t="s">
        <v>90</v>
      </c>
      <c r="AJ192" s="368"/>
      <c r="AK192" s="367"/>
      <c r="AL192" s="367"/>
      <c r="AM192" s="367"/>
      <c r="AN192" s="369"/>
      <c r="AO192" s="369">
        <v>0</v>
      </c>
      <c r="AP192" s="370"/>
      <c r="AQ192" s="441"/>
      <c r="AR192" s="370"/>
      <c r="AS192" s="376"/>
      <c r="AT192" s="377"/>
    </row>
    <row r="193" spans="1:46" ht="21" customHeight="1">
      <c r="A193" s="95">
        <v>3</v>
      </c>
      <c r="B193" s="95" t="s">
        <v>228</v>
      </c>
      <c r="C193" s="380" t="s">
        <v>26</v>
      </c>
      <c r="D193" s="98">
        <f>D187+1</f>
        <v>40</v>
      </c>
      <c r="E193" s="447" t="s">
        <v>116</v>
      </c>
      <c r="F193" s="98" t="s">
        <v>287</v>
      </c>
      <c r="G193" s="98">
        <v>81210382</v>
      </c>
      <c r="H193" s="96">
        <v>9038121038</v>
      </c>
      <c r="I193" s="98"/>
      <c r="J193" s="285">
        <f t="shared" si="32"/>
        <v>20.65</v>
      </c>
      <c r="K193" s="286" t="str">
        <f>AC193</f>
        <v>อ้อยตอ 2</v>
      </c>
      <c r="L193" s="98"/>
      <c r="M193" s="374"/>
      <c r="N193" s="360">
        <v>0</v>
      </c>
      <c r="O193" s="98"/>
      <c r="P193" s="384">
        <v>9.61</v>
      </c>
      <c r="Q193" s="362">
        <v>11.04</v>
      </c>
      <c r="R193" s="360"/>
      <c r="S193" s="288">
        <f t="shared" si="33"/>
        <v>20.65</v>
      </c>
      <c r="T193" s="360">
        <f>Q193*U193</f>
        <v>132.47999999999999</v>
      </c>
      <c r="U193" s="288">
        <v>12</v>
      </c>
      <c r="V193" s="288">
        <f>Q193*W193</f>
        <v>88.32</v>
      </c>
      <c r="W193" s="288">
        <v>8</v>
      </c>
      <c r="X193" s="364">
        <v>95.462771297905093</v>
      </c>
      <c r="Y193" s="365">
        <v>8.6469901537957519</v>
      </c>
      <c r="Z193" s="364">
        <v>159.82815418181815</v>
      </c>
      <c r="AA193" s="365">
        <f>Z193/Q193</f>
        <v>14.477187878787877</v>
      </c>
      <c r="AB193" s="366">
        <v>242905</v>
      </c>
      <c r="AC193" s="96" t="s">
        <v>95</v>
      </c>
      <c r="AD193" s="96" t="s">
        <v>2</v>
      </c>
      <c r="AE193" s="367" t="s">
        <v>265</v>
      </c>
      <c r="AF193" s="98" t="s">
        <v>117</v>
      </c>
      <c r="AG193" s="367">
        <v>1.65</v>
      </c>
      <c r="AH193" s="98" t="s">
        <v>247</v>
      </c>
      <c r="AI193" s="368" t="s">
        <v>90</v>
      </c>
      <c r="AJ193" s="367" t="s">
        <v>220</v>
      </c>
      <c r="AK193" s="367" t="s">
        <v>288</v>
      </c>
      <c r="AL193" s="367" t="s">
        <v>236</v>
      </c>
      <c r="AM193" s="367"/>
      <c r="AN193" s="369"/>
      <c r="AO193" s="369" t="s">
        <v>1</v>
      </c>
      <c r="AP193" s="370" t="str">
        <f>IF(Q193&gt;15,"พื้นที่มากกว่า 15 ไร่",IF(Q193&gt;10,"พื้นที่ 10 - 15 ไร่",IF(Q193&gt;6,"พื้นที่ 6 - 10 ไร่",IF(Q193&gt;3,"พื้นที่ 3 - 6 ไร่","พื้นที่น้อยกว่า 3 ไร่"))))</f>
        <v>พื้นที่ 10 - 15 ไร่</v>
      </c>
      <c r="AQ193" s="440">
        <v>5.1983695652173916</v>
      </c>
      <c r="AR193" s="371">
        <v>11.694666318173898</v>
      </c>
      <c r="AS193" s="372" t="s">
        <v>233</v>
      </c>
      <c r="AT193" s="373">
        <v>243247</v>
      </c>
    </row>
    <row r="194" spans="1:46" ht="21" customHeight="1">
      <c r="A194" s="95">
        <v>3</v>
      </c>
      <c r="B194" s="95" t="s">
        <v>228</v>
      </c>
      <c r="C194" s="380" t="s">
        <v>26</v>
      </c>
      <c r="D194" s="98">
        <f>D193+1</f>
        <v>41</v>
      </c>
      <c r="E194" s="447">
        <v>8121041</v>
      </c>
      <c r="F194" s="98" t="s">
        <v>287</v>
      </c>
      <c r="G194" s="98">
        <v>8121041</v>
      </c>
      <c r="H194" s="98"/>
      <c r="I194" s="98"/>
      <c r="J194" s="285">
        <f t="shared" si="32"/>
        <v>28.18</v>
      </c>
      <c r="K194" s="385" t="s">
        <v>269</v>
      </c>
      <c r="L194" s="98" t="s">
        <v>245</v>
      </c>
      <c r="M194" s="374">
        <v>28.18</v>
      </c>
      <c r="N194" s="360">
        <v>0</v>
      </c>
      <c r="O194" s="98"/>
      <c r="P194" s="384"/>
      <c r="Q194" s="362"/>
      <c r="R194" s="360"/>
      <c r="S194" s="288">
        <f t="shared" si="33"/>
        <v>0</v>
      </c>
      <c r="T194" s="288"/>
      <c r="U194" s="288"/>
      <c r="V194" s="288"/>
      <c r="W194" s="288"/>
      <c r="X194" s="364"/>
      <c r="Y194" s="365"/>
      <c r="Z194" s="364"/>
      <c r="AA194" s="365"/>
      <c r="AB194" s="366"/>
      <c r="AC194" s="98"/>
      <c r="AD194" s="98"/>
      <c r="AE194" s="368"/>
      <c r="AF194" s="98"/>
      <c r="AG194" s="368"/>
      <c r="AH194" s="98"/>
      <c r="AI194" s="368" t="s">
        <v>90</v>
      </c>
      <c r="AJ194" s="368"/>
      <c r="AK194" s="367"/>
      <c r="AL194" s="367"/>
      <c r="AM194" s="367"/>
      <c r="AN194" s="369"/>
      <c r="AO194" s="369">
        <v>0</v>
      </c>
      <c r="AP194" s="370"/>
      <c r="AQ194" s="441"/>
      <c r="AR194" s="370"/>
      <c r="AS194" s="376"/>
      <c r="AT194" s="377"/>
    </row>
    <row r="195" spans="1:46" ht="21" customHeight="1">
      <c r="A195" s="95">
        <v>3</v>
      </c>
      <c r="B195" s="95" t="s">
        <v>228</v>
      </c>
      <c r="C195" s="380" t="s">
        <v>26</v>
      </c>
      <c r="D195" s="98">
        <f>D194+1</f>
        <v>42</v>
      </c>
      <c r="E195" s="447" t="s">
        <v>297</v>
      </c>
      <c r="F195" s="98" t="s">
        <v>287</v>
      </c>
      <c r="G195" s="98">
        <v>81210411</v>
      </c>
      <c r="H195" s="98"/>
      <c r="I195" s="98"/>
      <c r="J195" s="285">
        <f t="shared" si="32"/>
        <v>9.43</v>
      </c>
      <c r="K195" s="286" t="s">
        <v>267</v>
      </c>
      <c r="L195" s="98" t="s">
        <v>245</v>
      </c>
      <c r="M195" s="374">
        <v>9.43</v>
      </c>
      <c r="N195" s="360">
        <v>0</v>
      </c>
      <c r="O195" s="98"/>
      <c r="P195" s="384"/>
      <c r="Q195" s="362"/>
      <c r="R195" s="360"/>
      <c r="S195" s="288">
        <f t="shared" si="33"/>
        <v>0</v>
      </c>
      <c r="T195" s="288"/>
      <c r="U195" s="288"/>
      <c r="V195" s="288"/>
      <c r="W195" s="288"/>
      <c r="X195" s="364"/>
      <c r="Y195" s="365"/>
      <c r="Z195" s="364"/>
      <c r="AA195" s="365"/>
      <c r="AB195" s="366"/>
      <c r="AC195" s="98"/>
      <c r="AD195" s="98"/>
      <c r="AE195" s="368"/>
      <c r="AF195" s="98"/>
      <c r="AG195" s="368"/>
      <c r="AH195" s="98"/>
      <c r="AI195" s="368" t="s">
        <v>90</v>
      </c>
      <c r="AJ195" s="368"/>
      <c r="AK195" s="367"/>
      <c r="AL195" s="367"/>
      <c r="AM195" s="367"/>
      <c r="AN195" s="369"/>
      <c r="AO195" s="369">
        <v>0</v>
      </c>
      <c r="AP195" s="370"/>
      <c r="AQ195" s="441"/>
      <c r="AR195" s="370"/>
      <c r="AS195" s="376"/>
      <c r="AT195" s="377"/>
    </row>
    <row r="196" spans="1:46" ht="21" customHeight="1">
      <c r="A196" s="95">
        <v>3</v>
      </c>
      <c r="B196" s="95" t="s">
        <v>228</v>
      </c>
      <c r="C196" s="380" t="s">
        <v>26</v>
      </c>
      <c r="D196" s="98">
        <f>D195+1</f>
        <v>43</v>
      </c>
      <c r="E196" s="447">
        <v>812542</v>
      </c>
      <c r="F196" s="98" t="s">
        <v>287</v>
      </c>
      <c r="G196" s="98">
        <v>812542</v>
      </c>
      <c r="H196" s="98"/>
      <c r="I196" s="98"/>
      <c r="J196" s="285">
        <f t="shared" si="32"/>
        <v>12.9</v>
      </c>
      <c r="K196" s="286" t="s">
        <v>237</v>
      </c>
      <c r="L196" s="96"/>
      <c r="M196" s="360"/>
      <c r="N196" s="360">
        <v>0</v>
      </c>
      <c r="O196" s="360">
        <v>12.9</v>
      </c>
      <c r="P196" s="360"/>
      <c r="Q196" s="362"/>
      <c r="R196" s="360"/>
      <c r="S196" s="288">
        <f t="shared" si="33"/>
        <v>0</v>
      </c>
      <c r="T196" s="288"/>
      <c r="U196" s="288"/>
      <c r="V196" s="288"/>
      <c r="W196" s="288"/>
      <c r="X196" s="364"/>
      <c r="Y196" s="365"/>
      <c r="Z196" s="364"/>
      <c r="AA196" s="365"/>
      <c r="AB196" s="366"/>
      <c r="AC196" s="98"/>
      <c r="AD196" s="98"/>
      <c r="AE196" s="368"/>
      <c r="AF196" s="98"/>
      <c r="AG196" s="367"/>
      <c r="AH196" s="98"/>
      <c r="AI196" s="368" t="s">
        <v>90</v>
      </c>
      <c r="AJ196" s="367"/>
      <c r="AK196" s="367"/>
      <c r="AL196" s="367"/>
      <c r="AM196" s="367"/>
      <c r="AN196" s="369"/>
      <c r="AO196" s="369">
        <v>0</v>
      </c>
      <c r="AP196" s="370"/>
      <c r="AQ196" s="441"/>
      <c r="AR196" s="370"/>
      <c r="AS196" s="376"/>
      <c r="AT196" s="377"/>
    </row>
    <row r="197" spans="1:46" ht="21" customHeight="1">
      <c r="A197" s="95">
        <v>3</v>
      </c>
      <c r="B197" s="95" t="s">
        <v>228</v>
      </c>
      <c r="C197" s="380" t="s">
        <v>26</v>
      </c>
      <c r="D197" s="98">
        <f>D193+1</f>
        <v>41</v>
      </c>
      <c r="E197" s="447">
        <v>812543</v>
      </c>
      <c r="F197" s="98" t="s">
        <v>287</v>
      </c>
      <c r="G197" s="98">
        <v>812543</v>
      </c>
      <c r="H197" s="96">
        <v>9030812543</v>
      </c>
      <c r="I197" s="98"/>
      <c r="J197" s="285">
        <f t="shared" ref="J197:J260" si="54">M197+N197+O197+P197+Q197</f>
        <v>14.96</v>
      </c>
      <c r="K197" s="286" t="str">
        <f>AC197</f>
        <v>อ้อยตอ 1</v>
      </c>
      <c r="L197" s="96"/>
      <c r="M197" s="360"/>
      <c r="N197" s="360">
        <v>0</v>
      </c>
      <c r="O197" s="96"/>
      <c r="P197" s="288"/>
      <c r="Q197" s="362">
        <v>14.96</v>
      </c>
      <c r="R197" s="360"/>
      <c r="S197" s="288">
        <f t="shared" ref="S197:S260" si="55">P197+Q197</f>
        <v>14.96</v>
      </c>
      <c r="T197" s="360">
        <f>Q197*U197</f>
        <v>194.48000000000002</v>
      </c>
      <c r="U197" s="288">
        <v>13</v>
      </c>
      <c r="V197" s="288">
        <f>Q197*W197</f>
        <v>179.52</v>
      </c>
      <c r="W197" s="288">
        <v>12</v>
      </c>
      <c r="X197" s="364">
        <v>131.64783403187232</v>
      </c>
      <c r="Y197" s="365">
        <v>8.7999889058738177</v>
      </c>
      <c r="Z197" s="364">
        <v>312.50237809009013</v>
      </c>
      <c r="AA197" s="365">
        <f>Z197/Q197</f>
        <v>20.889196396396397</v>
      </c>
      <c r="AB197" s="366">
        <v>242886</v>
      </c>
      <c r="AC197" s="96" t="s">
        <v>93</v>
      </c>
      <c r="AD197" s="96" t="s">
        <v>2</v>
      </c>
      <c r="AE197" s="367" t="s">
        <v>234</v>
      </c>
      <c r="AF197" s="98" t="s">
        <v>91</v>
      </c>
      <c r="AG197" s="367">
        <v>1.85</v>
      </c>
      <c r="AH197" s="98" t="s">
        <v>232</v>
      </c>
      <c r="AI197" s="368" t="s">
        <v>90</v>
      </c>
      <c r="AJ197" s="367" t="s">
        <v>220</v>
      </c>
      <c r="AK197" s="367" t="s">
        <v>288</v>
      </c>
      <c r="AL197" s="367" t="s">
        <v>236</v>
      </c>
      <c r="AM197" s="382">
        <f>Q197</f>
        <v>14.96</v>
      </c>
      <c r="AN197" s="369" t="s">
        <v>273</v>
      </c>
      <c r="AO197" s="369" t="s">
        <v>95</v>
      </c>
      <c r="AP197" s="370" t="str">
        <f>IF(Q197&gt;15,"พื้นที่มากกว่า 15 ไร่",IF(Q197&gt;10,"พื้นที่ 10 - 15 ไร่",IF(Q197&gt;6,"พื้นที่ 6 - 10 ไร่",IF(Q197&gt;3,"พื้นที่ 3 - 6 ไร่","พื้นที่น้อยกว่า 3 ไร่"))))</f>
        <v>พื้นที่ 10 - 15 ไร่</v>
      </c>
      <c r="AQ197" s="440">
        <v>15.110294117647056</v>
      </c>
      <c r="AR197" s="371">
        <v>11.827728378677286</v>
      </c>
      <c r="AS197" s="372" t="s">
        <v>233</v>
      </c>
      <c r="AT197" s="373">
        <v>243265</v>
      </c>
    </row>
    <row r="198" spans="1:46" ht="21" customHeight="1">
      <c r="A198" s="95">
        <v>3</v>
      </c>
      <c r="B198" s="95" t="s">
        <v>228</v>
      </c>
      <c r="C198" s="380" t="s">
        <v>26</v>
      </c>
      <c r="D198" s="98">
        <f>D197+1</f>
        <v>42</v>
      </c>
      <c r="E198" s="447">
        <v>812544</v>
      </c>
      <c r="F198" s="98" t="s">
        <v>287</v>
      </c>
      <c r="G198" s="98">
        <v>812544</v>
      </c>
      <c r="H198" s="96">
        <v>9030812544</v>
      </c>
      <c r="I198" s="98"/>
      <c r="J198" s="285">
        <f t="shared" si="54"/>
        <v>20.010000000000002</v>
      </c>
      <c r="K198" s="286" t="str">
        <f>AC198</f>
        <v>อ้อยน้ำราด</v>
      </c>
      <c r="L198" s="98"/>
      <c r="M198" s="360"/>
      <c r="N198" s="360">
        <v>0</v>
      </c>
      <c r="O198" s="96"/>
      <c r="P198" s="361"/>
      <c r="Q198" s="362">
        <v>20.010000000000002</v>
      </c>
      <c r="R198" s="360"/>
      <c r="S198" s="288">
        <f t="shared" si="55"/>
        <v>20.010000000000002</v>
      </c>
      <c r="T198" s="360">
        <f>Q198*U198</f>
        <v>260.13</v>
      </c>
      <c r="U198" s="288">
        <v>13</v>
      </c>
      <c r="V198" s="288">
        <f>Q198*W198</f>
        <v>200.10000000000002</v>
      </c>
      <c r="W198" s="288">
        <v>10</v>
      </c>
      <c r="X198" s="364">
        <v>200.51</v>
      </c>
      <c r="Y198" s="365">
        <v>9.7410655011464762</v>
      </c>
      <c r="Z198" s="364">
        <v>299.75167481081087</v>
      </c>
      <c r="AA198" s="365">
        <f>Z198/Q198</f>
        <v>14.980093693693695</v>
      </c>
      <c r="AB198" s="366">
        <v>242966</v>
      </c>
      <c r="AC198" s="96" t="s">
        <v>1</v>
      </c>
      <c r="AD198" s="96" t="s">
        <v>88</v>
      </c>
      <c r="AE198" s="367" t="s">
        <v>231</v>
      </c>
      <c r="AF198" s="98" t="s">
        <v>91</v>
      </c>
      <c r="AG198" s="367">
        <v>1.85</v>
      </c>
      <c r="AH198" s="96" t="s">
        <v>232</v>
      </c>
      <c r="AI198" s="368" t="s">
        <v>90</v>
      </c>
      <c r="AJ198" s="367" t="s">
        <v>220</v>
      </c>
      <c r="AK198" s="367" t="s">
        <v>288</v>
      </c>
      <c r="AL198" s="367" t="s">
        <v>236</v>
      </c>
      <c r="AM198" s="382">
        <f>Q198</f>
        <v>20.010000000000002</v>
      </c>
      <c r="AN198" s="369" t="s">
        <v>273</v>
      </c>
      <c r="AO198" s="369" t="s">
        <v>93</v>
      </c>
      <c r="AP198" s="370" t="str">
        <f>IF(Q198&gt;15,"พื้นที่มากกว่า 15 ไร่",IF(Q198&gt;10,"พื้นที่ 10 - 15 ไร่",IF(Q198&gt;6,"พื้นที่ 6 - 10 ไร่",IF(Q198&gt;3,"พื้นที่ 3 - 6 ไร่","พื้นที่น้อยกว่า 3 ไร่"))))</f>
        <v>พื้นที่มากกว่า 15 ไร่</v>
      </c>
      <c r="AQ198" s="440">
        <v>11.350824587706146</v>
      </c>
      <c r="AR198" s="371">
        <v>12.263892220232069</v>
      </c>
      <c r="AS198" s="372" t="s">
        <v>233</v>
      </c>
      <c r="AT198" s="373">
        <v>243265</v>
      </c>
    </row>
    <row r="199" spans="1:46" ht="21" customHeight="1">
      <c r="A199" s="95">
        <v>3</v>
      </c>
      <c r="B199" s="95" t="s">
        <v>228</v>
      </c>
      <c r="C199" s="380" t="s">
        <v>26</v>
      </c>
      <c r="D199" s="98">
        <f>D198+1</f>
        <v>43</v>
      </c>
      <c r="E199" s="447">
        <v>812545</v>
      </c>
      <c r="F199" s="98" t="s">
        <v>287</v>
      </c>
      <c r="G199" s="98">
        <v>812545</v>
      </c>
      <c r="H199" s="96">
        <v>9030812545</v>
      </c>
      <c r="I199" s="98"/>
      <c r="J199" s="285">
        <f t="shared" si="54"/>
        <v>15.72</v>
      </c>
      <c r="K199" s="286" t="str">
        <f>AC199</f>
        <v>อ้อยน้ำราด</v>
      </c>
      <c r="L199" s="96"/>
      <c r="M199" s="360"/>
      <c r="N199" s="360">
        <v>0</v>
      </c>
      <c r="O199" s="96"/>
      <c r="P199" s="361"/>
      <c r="Q199" s="362">
        <v>15.72</v>
      </c>
      <c r="R199" s="360"/>
      <c r="S199" s="288">
        <f t="shared" si="55"/>
        <v>15.72</v>
      </c>
      <c r="T199" s="360">
        <f>Q199*U199</f>
        <v>204.36</v>
      </c>
      <c r="U199" s="288">
        <v>13</v>
      </c>
      <c r="V199" s="288">
        <f>Q199*W199</f>
        <v>157.20000000000002</v>
      </c>
      <c r="W199" s="288">
        <v>10</v>
      </c>
      <c r="X199" s="364">
        <v>159</v>
      </c>
      <c r="Y199" s="365">
        <v>10.13268574068576</v>
      </c>
      <c r="Z199" s="364">
        <v>265.5235459459459</v>
      </c>
      <c r="AA199" s="365">
        <f>Z199/Q199</f>
        <v>16.890810810810809</v>
      </c>
      <c r="AB199" s="366">
        <v>242960</v>
      </c>
      <c r="AC199" s="96" t="s">
        <v>1</v>
      </c>
      <c r="AD199" s="96" t="s">
        <v>88</v>
      </c>
      <c r="AE199" s="368" t="s">
        <v>234</v>
      </c>
      <c r="AF199" s="98" t="s">
        <v>91</v>
      </c>
      <c r="AG199" s="367">
        <v>1.85</v>
      </c>
      <c r="AH199" s="96" t="s">
        <v>232</v>
      </c>
      <c r="AI199" s="368" t="s">
        <v>90</v>
      </c>
      <c r="AJ199" s="367" t="s">
        <v>220</v>
      </c>
      <c r="AK199" s="367" t="s">
        <v>288</v>
      </c>
      <c r="AL199" s="367" t="s">
        <v>236</v>
      </c>
      <c r="AM199" s="382">
        <f>Q199</f>
        <v>15.72</v>
      </c>
      <c r="AN199" s="369" t="s">
        <v>273</v>
      </c>
      <c r="AO199" s="369" t="s">
        <v>93</v>
      </c>
      <c r="AP199" s="370" t="str">
        <f>IF(Q199&gt;15,"พื้นที่มากกว่า 15 ไร่",IF(Q199&gt;10,"พื้นที่ 10 - 15 ไร่",IF(Q199&gt;6,"พื้นที่ 6 - 10 ไร่",IF(Q199&gt;3,"พื้นที่ 3 - 6 ไร่","พื้นที่น้อยกว่า 3 ไร่"))))</f>
        <v>พื้นที่มากกว่า 15 ไร่</v>
      </c>
      <c r="AQ199" s="440">
        <v>16.850508905852415</v>
      </c>
      <c r="AR199" s="371">
        <v>12.366316961757713</v>
      </c>
      <c r="AS199" s="372" t="s">
        <v>233</v>
      </c>
      <c r="AT199" s="373">
        <v>243265</v>
      </c>
    </row>
    <row r="200" spans="1:46" ht="21" customHeight="1">
      <c r="A200" s="95">
        <v>3</v>
      </c>
      <c r="B200" s="95" t="s">
        <v>228</v>
      </c>
      <c r="C200" s="380" t="s">
        <v>26</v>
      </c>
      <c r="D200" s="98">
        <f>D199+1</f>
        <v>44</v>
      </c>
      <c r="E200" s="447">
        <v>812546</v>
      </c>
      <c r="F200" s="98" t="s">
        <v>287</v>
      </c>
      <c r="G200" s="98">
        <v>812546</v>
      </c>
      <c r="H200" s="98"/>
      <c r="I200" s="98"/>
      <c r="J200" s="285">
        <f t="shared" si="54"/>
        <v>23.57</v>
      </c>
      <c r="K200" s="286" t="s">
        <v>259</v>
      </c>
      <c r="L200" s="98" t="s">
        <v>245</v>
      </c>
      <c r="M200" s="360">
        <v>23.57</v>
      </c>
      <c r="N200" s="360">
        <v>0</v>
      </c>
      <c r="O200" s="96"/>
      <c r="P200" s="361"/>
      <c r="Q200" s="362"/>
      <c r="R200" s="360"/>
      <c r="S200" s="288">
        <f t="shared" si="55"/>
        <v>0</v>
      </c>
      <c r="T200" s="288"/>
      <c r="U200" s="288"/>
      <c r="V200" s="288"/>
      <c r="W200" s="288"/>
      <c r="X200" s="364"/>
      <c r="Y200" s="365"/>
      <c r="Z200" s="364"/>
      <c r="AA200" s="365"/>
      <c r="AB200" s="366"/>
      <c r="AC200" s="96"/>
      <c r="AD200" s="96"/>
      <c r="AE200" s="368"/>
      <c r="AF200" s="98"/>
      <c r="AG200" s="368"/>
      <c r="AH200" s="98"/>
      <c r="AI200" s="368" t="s">
        <v>90</v>
      </c>
      <c r="AJ200" s="367"/>
      <c r="AK200" s="367"/>
      <c r="AL200" s="367"/>
      <c r="AM200" s="367"/>
      <c r="AN200" s="369"/>
      <c r="AO200" s="369">
        <v>0</v>
      </c>
      <c r="AP200" s="370"/>
      <c r="AQ200" s="441"/>
      <c r="AR200" s="370"/>
      <c r="AS200" s="376"/>
      <c r="AT200" s="377"/>
    </row>
    <row r="201" spans="1:46" ht="24">
      <c r="A201" s="95">
        <v>3</v>
      </c>
      <c r="B201" s="95" t="s">
        <v>228</v>
      </c>
      <c r="C201" s="380" t="s">
        <v>26</v>
      </c>
      <c r="D201" s="98">
        <f>D199+1</f>
        <v>44</v>
      </c>
      <c r="E201" s="447">
        <v>812548</v>
      </c>
      <c r="F201" s="98" t="s">
        <v>287</v>
      </c>
      <c r="G201" s="98">
        <v>812548</v>
      </c>
      <c r="H201" s="96">
        <v>9030812548</v>
      </c>
      <c r="I201" s="98"/>
      <c r="J201" s="285">
        <f t="shared" si="54"/>
        <v>28.3</v>
      </c>
      <c r="K201" s="286" t="str">
        <f>AC201</f>
        <v>อ้อยน้ำราด</v>
      </c>
      <c r="L201" s="96"/>
      <c r="M201" s="360"/>
      <c r="N201" s="360">
        <v>0</v>
      </c>
      <c r="O201" s="96"/>
      <c r="P201" s="360"/>
      <c r="Q201" s="362">
        <v>28.3</v>
      </c>
      <c r="R201" s="360"/>
      <c r="S201" s="288">
        <f t="shared" si="55"/>
        <v>28.3</v>
      </c>
      <c r="T201" s="360">
        <f>Q201*U201</f>
        <v>367.90000000000003</v>
      </c>
      <c r="U201" s="288">
        <v>13</v>
      </c>
      <c r="V201" s="288">
        <f>Q201*W201</f>
        <v>254.70000000000002</v>
      </c>
      <c r="W201" s="288">
        <v>9</v>
      </c>
      <c r="X201" s="364">
        <v>286.28154703113995</v>
      </c>
      <c r="Y201" s="365">
        <v>10.009948658344168</v>
      </c>
      <c r="Z201" s="364">
        <v>372.59484252252253</v>
      </c>
      <c r="AA201" s="365">
        <f>Z201/Q201</f>
        <v>13.165895495495496</v>
      </c>
      <c r="AB201" s="366">
        <v>242965</v>
      </c>
      <c r="AC201" s="96" t="s">
        <v>1</v>
      </c>
      <c r="AD201" s="96" t="s">
        <v>88</v>
      </c>
      <c r="AE201" s="367" t="s">
        <v>234</v>
      </c>
      <c r="AF201" s="98" t="s">
        <v>91</v>
      </c>
      <c r="AG201" s="367">
        <v>1.85</v>
      </c>
      <c r="AH201" s="96" t="s">
        <v>232</v>
      </c>
      <c r="AI201" s="368" t="s">
        <v>90</v>
      </c>
      <c r="AJ201" s="367" t="s">
        <v>220</v>
      </c>
      <c r="AK201" s="367" t="s">
        <v>288</v>
      </c>
      <c r="AL201" s="367" t="s">
        <v>236</v>
      </c>
      <c r="AM201" s="382">
        <f>Q201</f>
        <v>28.3</v>
      </c>
      <c r="AN201" s="369" t="s">
        <v>273</v>
      </c>
      <c r="AO201" s="369" t="s">
        <v>93</v>
      </c>
      <c r="AP201" s="370" t="str">
        <f>IF(Q201&gt;15,"พื้นที่มากกว่า 15 ไร่",IF(Q201&gt;10,"พื้นที่ 10 - 15 ไร่",IF(Q201&gt;6,"พื้นที่ 6 - 10 ไร่",IF(Q201&gt;3,"พื้นที่ 3 - 6 ไร่","พื้นที่น้อยกว่า 3 ไร่"))))</f>
        <v>พื้นที่มากกว่า 15 ไร่</v>
      </c>
      <c r="AQ201" s="440">
        <v>14.459010600706712</v>
      </c>
      <c r="AR201" s="371">
        <v>12.25494098096239</v>
      </c>
      <c r="AS201" s="372" t="s">
        <v>233</v>
      </c>
      <c r="AT201" s="373">
        <v>243264</v>
      </c>
    </row>
    <row r="202" spans="1:46" ht="21" customHeight="1">
      <c r="A202" s="95">
        <v>3</v>
      </c>
      <c r="B202" s="95" t="s">
        <v>228</v>
      </c>
      <c r="C202" s="380" t="s">
        <v>26</v>
      </c>
      <c r="D202" s="98">
        <f>D201+1</f>
        <v>45</v>
      </c>
      <c r="E202" s="447">
        <v>812549</v>
      </c>
      <c r="F202" s="98" t="s">
        <v>287</v>
      </c>
      <c r="G202" s="98">
        <v>812549</v>
      </c>
      <c r="H202" s="96">
        <v>9030812549</v>
      </c>
      <c r="I202" s="98"/>
      <c r="J202" s="285">
        <f t="shared" si="54"/>
        <v>8.14</v>
      </c>
      <c r="K202" s="286" t="str">
        <f>AC202</f>
        <v>อ้อยน้ำราด</v>
      </c>
      <c r="L202" s="96"/>
      <c r="M202" s="360"/>
      <c r="N202" s="360">
        <v>0</v>
      </c>
      <c r="O202" s="96"/>
      <c r="P202" s="360"/>
      <c r="Q202" s="362">
        <v>8.14</v>
      </c>
      <c r="R202" s="360"/>
      <c r="S202" s="288">
        <f t="shared" si="55"/>
        <v>8.14</v>
      </c>
      <c r="T202" s="360">
        <f>Q202*U202</f>
        <v>105.82000000000001</v>
      </c>
      <c r="U202" s="288">
        <v>13</v>
      </c>
      <c r="V202" s="288">
        <f>Q202*W202</f>
        <v>81.400000000000006</v>
      </c>
      <c r="W202" s="288">
        <v>10</v>
      </c>
      <c r="X202" s="364">
        <v>80.147591218940022</v>
      </c>
      <c r="Y202" s="365">
        <v>9.7232913045380851</v>
      </c>
      <c r="Z202" s="364">
        <v>85.986560000000011</v>
      </c>
      <c r="AA202" s="365">
        <f>Z202/Q202</f>
        <v>10.563459459459461</v>
      </c>
      <c r="AB202" s="366">
        <v>242967</v>
      </c>
      <c r="AC202" s="96" t="s">
        <v>1</v>
      </c>
      <c r="AD202" s="96" t="s">
        <v>88</v>
      </c>
      <c r="AE202" s="367" t="s">
        <v>231</v>
      </c>
      <c r="AF202" s="98" t="s">
        <v>91</v>
      </c>
      <c r="AG202" s="367">
        <v>1.85</v>
      </c>
      <c r="AH202" s="96" t="s">
        <v>232</v>
      </c>
      <c r="AI202" s="368" t="s">
        <v>90</v>
      </c>
      <c r="AJ202" s="367" t="s">
        <v>220</v>
      </c>
      <c r="AK202" s="367" t="s">
        <v>288</v>
      </c>
      <c r="AL202" s="367" t="s">
        <v>236</v>
      </c>
      <c r="AM202" s="382">
        <f>Q202</f>
        <v>8.14</v>
      </c>
      <c r="AN202" s="369" t="s">
        <v>273</v>
      </c>
      <c r="AO202" s="369" t="s">
        <v>93</v>
      </c>
      <c r="AP202" s="370" t="str">
        <f>IF(Q202&gt;15,"พื้นที่มากกว่า 15 ไร่",IF(Q202&gt;10,"พื้นที่ 10 - 15 ไร่",IF(Q202&gt;6,"พื้นที่ 6 - 10 ไร่",IF(Q202&gt;3,"พื้นที่ 3 - 6 ไร่","พื้นที่น้อยกว่า 3 ไร่"))))</f>
        <v>พื้นที่ 6 - 10 ไร่</v>
      </c>
      <c r="AQ202" s="440">
        <v>13.343980343980343</v>
      </c>
      <c r="AR202" s="371">
        <v>12.043712944209167</v>
      </c>
      <c r="AS202" s="372" t="s">
        <v>233</v>
      </c>
      <c r="AT202" s="373">
        <v>243263</v>
      </c>
    </row>
    <row r="203" spans="1:46" ht="21" customHeight="1">
      <c r="A203" s="95">
        <v>3</v>
      </c>
      <c r="B203" s="95" t="s">
        <v>228</v>
      </c>
      <c r="C203" s="380" t="s">
        <v>26</v>
      </c>
      <c r="D203" s="98">
        <f>D202+1</f>
        <v>46</v>
      </c>
      <c r="E203" s="447">
        <v>812550</v>
      </c>
      <c r="F203" s="98" t="s">
        <v>287</v>
      </c>
      <c r="G203" s="98">
        <v>812550</v>
      </c>
      <c r="H203" s="96">
        <v>9030812550</v>
      </c>
      <c r="I203" s="98"/>
      <c r="J203" s="285">
        <f t="shared" si="54"/>
        <v>15.42</v>
      </c>
      <c r="K203" s="286" t="str">
        <f>AC203</f>
        <v>อ้อยน้ำราด</v>
      </c>
      <c r="L203" s="96"/>
      <c r="M203" s="360"/>
      <c r="N203" s="360">
        <v>0</v>
      </c>
      <c r="O203" s="96"/>
      <c r="P203" s="360"/>
      <c r="Q203" s="362">
        <v>15.42</v>
      </c>
      <c r="R203" s="360"/>
      <c r="S203" s="288">
        <f t="shared" si="55"/>
        <v>15.42</v>
      </c>
      <c r="T203" s="360">
        <f>Q203*U203</f>
        <v>200.46</v>
      </c>
      <c r="U203" s="288">
        <v>13</v>
      </c>
      <c r="V203" s="288">
        <f>Q203*W203</f>
        <v>154.19999999999999</v>
      </c>
      <c r="W203" s="288">
        <v>10</v>
      </c>
      <c r="X203" s="364">
        <v>150.276224512901</v>
      </c>
      <c r="Y203" s="365">
        <v>9.7455398516797018</v>
      </c>
      <c r="Z203" s="364">
        <v>202.21882464864868</v>
      </c>
      <c r="AA203" s="365">
        <f>Z203/Q203</f>
        <v>13.114061261261263</v>
      </c>
      <c r="AB203" s="366">
        <v>242967</v>
      </c>
      <c r="AC203" s="96" t="s">
        <v>1</v>
      </c>
      <c r="AD203" s="96" t="s">
        <v>88</v>
      </c>
      <c r="AE203" s="386" t="s">
        <v>234</v>
      </c>
      <c r="AF203" s="98" t="s">
        <v>91</v>
      </c>
      <c r="AG203" s="367">
        <v>1.85</v>
      </c>
      <c r="AH203" s="96" t="s">
        <v>232</v>
      </c>
      <c r="AI203" s="368" t="s">
        <v>90</v>
      </c>
      <c r="AJ203" s="367" t="s">
        <v>220</v>
      </c>
      <c r="AK203" s="367" t="s">
        <v>288</v>
      </c>
      <c r="AL203" s="367" t="s">
        <v>236</v>
      </c>
      <c r="AM203" s="382">
        <f>Q203</f>
        <v>15.42</v>
      </c>
      <c r="AN203" s="369" t="s">
        <v>273</v>
      </c>
      <c r="AO203" s="369" t="s">
        <v>93</v>
      </c>
      <c r="AP203" s="370" t="str">
        <f>IF(Q203&gt;15,"พื้นที่มากกว่า 15 ไร่",IF(Q203&gt;10,"พื้นที่ 10 - 15 ไร่",IF(Q203&gt;6,"พื้นที่ 6 - 10 ไร่",IF(Q203&gt;3,"พื้นที่ 3 - 6 ไร่","พื้นที่น้อยกว่า 3 ไร่"))))</f>
        <v>พื้นที่มากกว่า 15 ไร่</v>
      </c>
      <c r="AQ203" s="440">
        <v>16.544098573281453</v>
      </c>
      <c r="AR203" s="371">
        <v>11.698346203598447</v>
      </c>
      <c r="AS203" s="372" t="s">
        <v>233</v>
      </c>
      <c r="AT203" s="373">
        <v>243263</v>
      </c>
    </row>
    <row r="204" spans="1:46" ht="21" customHeight="1">
      <c r="A204" s="95">
        <v>3</v>
      </c>
      <c r="B204" s="95" t="s">
        <v>228</v>
      </c>
      <c r="C204" s="380" t="s">
        <v>26</v>
      </c>
      <c r="D204" s="98">
        <f>D203+1</f>
        <v>47</v>
      </c>
      <c r="E204" s="447">
        <v>812560</v>
      </c>
      <c r="F204" s="98" t="s">
        <v>287</v>
      </c>
      <c r="G204" s="98">
        <v>812560</v>
      </c>
      <c r="H204" s="98"/>
      <c r="I204" s="98"/>
      <c r="J204" s="285">
        <f t="shared" si="54"/>
        <v>12.97</v>
      </c>
      <c r="K204" s="286" t="s">
        <v>275</v>
      </c>
      <c r="L204" s="98" t="s">
        <v>241</v>
      </c>
      <c r="M204" s="374">
        <v>12.97</v>
      </c>
      <c r="N204" s="360">
        <v>0</v>
      </c>
      <c r="O204" s="98"/>
      <c r="P204" s="384"/>
      <c r="Q204" s="362"/>
      <c r="R204" s="360"/>
      <c r="S204" s="288">
        <f t="shared" si="55"/>
        <v>0</v>
      </c>
      <c r="T204" s="288"/>
      <c r="U204" s="288"/>
      <c r="V204" s="288"/>
      <c r="W204" s="288"/>
      <c r="X204" s="364"/>
      <c r="Y204" s="365"/>
      <c r="Z204" s="364"/>
      <c r="AA204" s="365"/>
      <c r="AB204" s="366"/>
      <c r="AC204" s="98"/>
      <c r="AD204" s="98"/>
      <c r="AE204" s="368"/>
      <c r="AF204" s="387"/>
      <c r="AG204" s="368"/>
      <c r="AH204" s="98"/>
      <c r="AI204" s="368" t="s">
        <v>90</v>
      </c>
      <c r="AJ204" s="368"/>
      <c r="AK204" s="367"/>
      <c r="AL204" s="367"/>
      <c r="AM204" s="367"/>
      <c r="AN204" s="369"/>
      <c r="AO204" s="369">
        <v>0</v>
      </c>
      <c r="AP204" s="370"/>
      <c r="AQ204" s="441"/>
      <c r="AR204" s="370"/>
      <c r="AS204" s="376"/>
      <c r="AT204" s="377"/>
    </row>
    <row r="205" spans="1:46" ht="21" customHeight="1">
      <c r="A205" s="95">
        <v>1</v>
      </c>
      <c r="B205" s="95" t="s">
        <v>228</v>
      </c>
      <c r="C205" s="380" t="s">
        <v>24</v>
      </c>
      <c r="D205" s="98">
        <v>1</v>
      </c>
      <c r="E205" s="447">
        <v>801303</v>
      </c>
      <c r="F205" s="98" t="s">
        <v>298</v>
      </c>
      <c r="G205" s="98">
        <v>801303</v>
      </c>
      <c r="H205" s="98"/>
      <c r="I205" s="98"/>
      <c r="J205" s="285">
        <f t="shared" si="54"/>
        <v>2.57</v>
      </c>
      <c r="K205" s="286" t="s">
        <v>237</v>
      </c>
      <c r="L205" s="98"/>
      <c r="M205" s="374"/>
      <c r="N205" s="360"/>
      <c r="O205" s="374">
        <v>2.57</v>
      </c>
      <c r="P205" s="388"/>
      <c r="Q205" s="362"/>
      <c r="R205" s="360"/>
      <c r="S205" s="288">
        <f t="shared" si="55"/>
        <v>0</v>
      </c>
      <c r="T205" s="375"/>
      <c r="U205" s="288"/>
      <c r="V205" s="288"/>
      <c r="W205" s="288"/>
      <c r="X205" s="364"/>
      <c r="Y205" s="365"/>
      <c r="Z205" s="364"/>
      <c r="AA205" s="365"/>
      <c r="AB205" s="366"/>
      <c r="AC205" s="388"/>
      <c r="AD205" s="388"/>
      <c r="AE205" s="368"/>
      <c r="AF205" s="98"/>
      <c r="AG205" s="368"/>
      <c r="AH205" s="98"/>
      <c r="AI205" s="98" t="s">
        <v>119</v>
      </c>
      <c r="AJ205" s="98"/>
      <c r="AK205" s="367"/>
      <c r="AL205" s="367"/>
      <c r="AM205" s="367"/>
      <c r="AN205" s="369"/>
      <c r="AO205" s="369">
        <v>0</v>
      </c>
      <c r="AP205" s="370"/>
      <c r="AQ205" s="441"/>
      <c r="AR205" s="370"/>
      <c r="AS205" s="376"/>
      <c r="AT205" s="377"/>
    </row>
    <row r="206" spans="1:46" ht="21" customHeight="1">
      <c r="A206" s="95">
        <v>1</v>
      </c>
      <c r="B206" s="95" t="s">
        <v>228</v>
      </c>
      <c r="C206" s="380" t="s">
        <v>24</v>
      </c>
      <c r="D206" s="98">
        <f t="shared" ref="D206:D223" si="56">D205+1</f>
        <v>2</v>
      </c>
      <c r="E206" s="447">
        <v>801304</v>
      </c>
      <c r="F206" s="98" t="s">
        <v>298</v>
      </c>
      <c r="G206" s="98">
        <v>801304</v>
      </c>
      <c r="H206" s="98"/>
      <c r="I206" s="98"/>
      <c r="J206" s="285">
        <f t="shared" si="54"/>
        <v>3.3</v>
      </c>
      <c r="K206" s="286" t="s">
        <v>237</v>
      </c>
      <c r="L206" s="98"/>
      <c r="M206" s="374"/>
      <c r="N206" s="360"/>
      <c r="O206" s="374">
        <v>3.3</v>
      </c>
      <c r="P206" s="388"/>
      <c r="Q206" s="362"/>
      <c r="R206" s="360"/>
      <c r="S206" s="288">
        <f t="shared" si="55"/>
        <v>0</v>
      </c>
      <c r="T206" s="375"/>
      <c r="U206" s="288"/>
      <c r="V206" s="288"/>
      <c r="W206" s="288"/>
      <c r="X206" s="364"/>
      <c r="Y206" s="365"/>
      <c r="Z206" s="364"/>
      <c r="AA206" s="365"/>
      <c r="AB206" s="366"/>
      <c r="AC206" s="388"/>
      <c r="AD206" s="388"/>
      <c r="AE206" s="368"/>
      <c r="AF206" s="98"/>
      <c r="AG206" s="368"/>
      <c r="AH206" s="98"/>
      <c r="AI206" s="98" t="s">
        <v>119</v>
      </c>
      <c r="AJ206" s="98"/>
      <c r="AK206" s="367"/>
      <c r="AL206" s="367"/>
      <c r="AM206" s="367"/>
      <c r="AN206" s="369"/>
      <c r="AO206" s="369">
        <v>0</v>
      </c>
      <c r="AP206" s="370"/>
      <c r="AQ206" s="441"/>
      <c r="AR206" s="370"/>
      <c r="AS206" s="376"/>
      <c r="AT206" s="377"/>
    </row>
    <row r="207" spans="1:46" ht="21" customHeight="1">
      <c r="A207" s="95">
        <v>1</v>
      </c>
      <c r="B207" s="95" t="s">
        <v>228</v>
      </c>
      <c r="C207" s="380" t="s">
        <v>24</v>
      </c>
      <c r="D207" s="98">
        <f t="shared" si="56"/>
        <v>3</v>
      </c>
      <c r="E207" s="447">
        <v>801305</v>
      </c>
      <c r="F207" s="98" t="s">
        <v>298</v>
      </c>
      <c r="G207" s="98">
        <v>801305</v>
      </c>
      <c r="H207" s="98"/>
      <c r="I207" s="98"/>
      <c r="J207" s="285">
        <f t="shared" si="54"/>
        <v>24.46</v>
      </c>
      <c r="K207" s="286" t="s">
        <v>237</v>
      </c>
      <c r="L207" s="98"/>
      <c r="M207" s="374"/>
      <c r="N207" s="360"/>
      <c r="O207" s="374">
        <v>24.46</v>
      </c>
      <c r="P207" s="388"/>
      <c r="Q207" s="362"/>
      <c r="R207" s="360"/>
      <c r="S207" s="288">
        <f t="shared" si="55"/>
        <v>0</v>
      </c>
      <c r="T207" s="375"/>
      <c r="U207" s="288"/>
      <c r="V207" s="288"/>
      <c r="W207" s="288"/>
      <c r="X207" s="364"/>
      <c r="Y207" s="365"/>
      <c r="Z207" s="364"/>
      <c r="AA207" s="365"/>
      <c r="AB207" s="366"/>
      <c r="AC207" s="388"/>
      <c r="AD207" s="388"/>
      <c r="AE207" s="368"/>
      <c r="AF207" s="98"/>
      <c r="AG207" s="368"/>
      <c r="AH207" s="98"/>
      <c r="AI207" s="98" t="s">
        <v>119</v>
      </c>
      <c r="AJ207" s="98"/>
      <c r="AK207" s="367"/>
      <c r="AL207" s="367"/>
      <c r="AM207" s="367"/>
      <c r="AN207" s="369"/>
      <c r="AO207" s="369">
        <v>0</v>
      </c>
      <c r="AP207" s="370"/>
      <c r="AQ207" s="441"/>
      <c r="AR207" s="370"/>
      <c r="AS207" s="376"/>
      <c r="AT207" s="377"/>
    </row>
    <row r="208" spans="1:46" ht="21" customHeight="1">
      <c r="A208" s="95">
        <v>1</v>
      </c>
      <c r="B208" s="95" t="s">
        <v>228</v>
      </c>
      <c r="C208" s="380" t="s">
        <v>24</v>
      </c>
      <c r="D208" s="98">
        <f t="shared" si="56"/>
        <v>4</v>
      </c>
      <c r="E208" s="447">
        <v>801306</v>
      </c>
      <c r="F208" s="98" t="s">
        <v>298</v>
      </c>
      <c r="G208" s="98">
        <v>801306</v>
      </c>
      <c r="H208" s="98"/>
      <c r="I208" s="98"/>
      <c r="J208" s="285">
        <f t="shared" si="54"/>
        <v>22.38</v>
      </c>
      <c r="K208" s="286" t="s">
        <v>237</v>
      </c>
      <c r="L208" s="98"/>
      <c r="M208" s="374"/>
      <c r="N208" s="360">
        <v>0</v>
      </c>
      <c r="O208" s="374">
        <v>22.38</v>
      </c>
      <c r="P208" s="374"/>
      <c r="Q208" s="362"/>
      <c r="R208" s="360"/>
      <c r="S208" s="288">
        <f t="shared" si="55"/>
        <v>0</v>
      </c>
      <c r="T208" s="375"/>
      <c r="U208" s="288"/>
      <c r="V208" s="288"/>
      <c r="W208" s="288"/>
      <c r="X208" s="364"/>
      <c r="Y208" s="365"/>
      <c r="Z208" s="364"/>
      <c r="AA208" s="365"/>
      <c r="AB208" s="366"/>
      <c r="AC208" s="98"/>
      <c r="AD208" s="98"/>
      <c r="AE208" s="368"/>
      <c r="AF208" s="98"/>
      <c r="AG208" s="367"/>
      <c r="AH208" s="98"/>
      <c r="AI208" s="98" t="s">
        <v>119</v>
      </c>
      <c r="AJ208" s="98"/>
      <c r="AK208" s="367"/>
      <c r="AL208" s="367"/>
      <c r="AM208" s="367"/>
      <c r="AN208" s="369"/>
      <c r="AO208" s="369">
        <v>0</v>
      </c>
      <c r="AP208" s="370"/>
      <c r="AQ208" s="441"/>
      <c r="AR208" s="370"/>
      <c r="AS208" s="376"/>
      <c r="AT208" s="377"/>
    </row>
    <row r="209" spans="1:46" ht="21" customHeight="1">
      <c r="A209" s="95">
        <v>1</v>
      </c>
      <c r="B209" s="95" t="s">
        <v>228</v>
      </c>
      <c r="C209" s="380" t="s">
        <v>24</v>
      </c>
      <c r="D209" s="98">
        <f t="shared" si="56"/>
        <v>5</v>
      </c>
      <c r="E209" s="447">
        <v>801307</v>
      </c>
      <c r="F209" s="98" t="s">
        <v>298</v>
      </c>
      <c r="G209" s="98">
        <v>801307</v>
      </c>
      <c r="H209" s="98"/>
      <c r="I209" s="98"/>
      <c r="J209" s="285">
        <f t="shared" si="54"/>
        <v>19.940000000000001</v>
      </c>
      <c r="K209" s="286" t="s">
        <v>237</v>
      </c>
      <c r="L209" s="98"/>
      <c r="M209" s="374"/>
      <c r="N209" s="360">
        <v>0</v>
      </c>
      <c r="O209" s="360">
        <v>19.940000000000001</v>
      </c>
      <c r="P209" s="360"/>
      <c r="Q209" s="362"/>
      <c r="R209" s="360"/>
      <c r="S209" s="288">
        <f t="shared" si="55"/>
        <v>0</v>
      </c>
      <c r="T209" s="375"/>
      <c r="U209" s="288"/>
      <c r="V209" s="288"/>
      <c r="W209" s="288"/>
      <c r="X209" s="364"/>
      <c r="Y209" s="365"/>
      <c r="Z209" s="364"/>
      <c r="AA209" s="365"/>
      <c r="AB209" s="366"/>
      <c r="AC209" s="96"/>
      <c r="AD209" s="96"/>
      <c r="AE209" s="367"/>
      <c r="AF209" s="98"/>
      <c r="AG209" s="367"/>
      <c r="AH209" s="98"/>
      <c r="AI209" s="98" t="s">
        <v>119</v>
      </c>
      <c r="AJ209" s="98"/>
      <c r="AK209" s="367"/>
      <c r="AL209" s="367"/>
      <c r="AM209" s="367"/>
      <c r="AN209" s="369"/>
      <c r="AO209" s="369">
        <v>0</v>
      </c>
      <c r="AP209" s="370"/>
      <c r="AQ209" s="441"/>
      <c r="AR209" s="370"/>
      <c r="AS209" s="376"/>
      <c r="AT209" s="377"/>
    </row>
    <row r="210" spans="1:46" ht="21" customHeight="1">
      <c r="A210" s="95">
        <v>1</v>
      </c>
      <c r="B210" s="95" t="s">
        <v>228</v>
      </c>
      <c r="C210" s="380" t="s">
        <v>24</v>
      </c>
      <c r="D210" s="98">
        <f t="shared" si="56"/>
        <v>6</v>
      </c>
      <c r="E210" s="447">
        <v>801309</v>
      </c>
      <c r="F210" s="98" t="s">
        <v>298</v>
      </c>
      <c r="G210" s="98">
        <v>801309</v>
      </c>
      <c r="H210" s="98"/>
      <c r="I210" s="98"/>
      <c r="J210" s="285">
        <f t="shared" si="54"/>
        <v>10.039999999999999</v>
      </c>
      <c r="K210" s="286" t="s">
        <v>237</v>
      </c>
      <c r="L210" s="98"/>
      <c r="M210" s="374"/>
      <c r="N210" s="360">
        <v>0</v>
      </c>
      <c r="O210" s="360">
        <v>10.039999999999999</v>
      </c>
      <c r="P210" s="360"/>
      <c r="Q210" s="362"/>
      <c r="R210" s="360"/>
      <c r="S210" s="288">
        <f t="shared" si="55"/>
        <v>0</v>
      </c>
      <c r="T210" s="375"/>
      <c r="U210" s="288"/>
      <c r="V210" s="288"/>
      <c r="W210" s="288"/>
      <c r="X210" s="364"/>
      <c r="Y210" s="365"/>
      <c r="Z210" s="364"/>
      <c r="AA210" s="365"/>
      <c r="AB210" s="366"/>
      <c r="AC210" s="96"/>
      <c r="AD210" s="96"/>
      <c r="AE210" s="367"/>
      <c r="AF210" s="98"/>
      <c r="AG210" s="367"/>
      <c r="AH210" s="98"/>
      <c r="AI210" s="98" t="s">
        <v>119</v>
      </c>
      <c r="AJ210" s="98"/>
      <c r="AK210" s="367"/>
      <c r="AL210" s="367"/>
      <c r="AM210" s="367"/>
      <c r="AN210" s="369"/>
      <c r="AO210" s="369">
        <v>0</v>
      </c>
      <c r="AP210" s="370"/>
      <c r="AQ210" s="441"/>
      <c r="AR210" s="370"/>
      <c r="AS210" s="376"/>
      <c r="AT210" s="377"/>
    </row>
    <row r="211" spans="1:46" ht="21" customHeight="1">
      <c r="A211" s="95">
        <v>1</v>
      </c>
      <c r="B211" s="95" t="s">
        <v>228</v>
      </c>
      <c r="C211" s="380" t="s">
        <v>24</v>
      </c>
      <c r="D211" s="98">
        <f t="shared" si="56"/>
        <v>7</v>
      </c>
      <c r="E211" s="447">
        <v>801310</v>
      </c>
      <c r="F211" s="98" t="s">
        <v>298</v>
      </c>
      <c r="G211" s="98">
        <v>801310</v>
      </c>
      <c r="H211" s="98"/>
      <c r="I211" s="98"/>
      <c r="J211" s="285">
        <f t="shared" si="54"/>
        <v>19.68</v>
      </c>
      <c r="K211" s="286" t="s">
        <v>237</v>
      </c>
      <c r="L211" s="98"/>
      <c r="M211" s="374"/>
      <c r="N211" s="360"/>
      <c r="O211" s="374">
        <v>19.68</v>
      </c>
      <c r="P211" s="388"/>
      <c r="Q211" s="362"/>
      <c r="R211" s="360"/>
      <c r="S211" s="288">
        <f t="shared" si="55"/>
        <v>0</v>
      </c>
      <c r="T211" s="375"/>
      <c r="U211" s="288"/>
      <c r="V211" s="288"/>
      <c r="W211" s="288"/>
      <c r="X211" s="364"/>
      <c r="Y211" s="365"/>
      <c r="Z211" s="364"/>
      <c r="AA211" s="365"/>
      <c r="AB211" s="366"/>
      <c r="AC211" s="388"/>
      <c r="AD211" s="388"/>
      <c r="AE211" s="368"/>
      <c r="AF211" s="98"/>
      <c r="AG211" s="368"/>
      <c r="AH211" s="98"/>
      <c r="AI211" s="98" t="s">
        <v>119</v>
      </c>
      <c r="AJ211" s="98"/>
      <c r="AK211" s="367"/>
      <c r="AL211" s="367"/>
      <c r="AM211" s="367"/>
      <c r="AN211" s="369"/>
      <c r="AO211" s="369">
        <v>0</v>
      </c>
      <c r="AP211" s="370"/>
      <c r="AQ211" s="441"/>
      <c r="AR211" s="370"/>
      <c r="AS211" s="376"/>
      <c r="AT211" s="377"/>
    </row>
    <row r="212" spans="1:46" ht="21" customHeight="1">
      <c r="A212" s="95">
        <v>1</v>
      </c>
      <c r="B212" s="95" t="s">
        <v>228</v>
      </c>
      <c r="C212" s="380" t="s">
        <v>24</v>
      </c>
      <c r="D212" s="98">
        <f t="shared" si="56"/>
        <v>8</v>
      </c>
      <c r="E212" s="447">
        <v>801311</v>
      </c>
      <c r="F212" s="98" t="s">
        <v>298</v>
      </c>
      <c r="G212" s="98">
        <v>801311</v>
      </c>
      <c r="H212" s="98"/>
      <c r="I212" s="98"/>
      <c r="J212" s="285">
        <f t="shared" si="54"/>
        <v>25.26</v>
      </c>
      <c r="K212" s="286" t="s">
        <v>237</v>
      </c>
      <c r="L212" s="98"/>
      <c r="M212" s="374"/>
      <c r="N212" s="360"/>
      <c r="O212" s="374">
        <v>25.26</v>
      </c>
      <c r="P212" s="388"/>
      <c r="Q212" s="362"/>
      <c r="R212" s="360"/>
      <c r="S212" s="288">
        <f t="shared" si="55"/>
        <v>0</v>
      </c>
      <c r="T212" s="375"/>
      <c r="U212" s="288"/>
      <c r="V212" s="288"/>
      <c r="W212" s="288"/>
      <c r="X212" s="364"/>
      <c r="Y212" s="365"/>
      <c r="Z212" s="364"/>
      <c r="AA212" s="365"/>
      <c r="AB212" s="366"/>
      <c r="AC212" s="388"/>
      <c r="AD212" s="388"/>
      <c r="AE212" s="368"/>
      <c r="AF212" s="98"/>
      <c r="AG212" s="368"/>
      <c r="AH212" s="98"/>
      <c r="AI212" s="98" t="s">
        <v>119</v>
      </c>
      <c r="AJ212" s="98"/>
      <c r="AK212" s="367"/>
      <c r="AL212" s="367"/>
      <c r="AM212" s="367"/>
      <c r="AN212" s="369"/>
      <c r="AO212" s="369">
        <v>0</v>
      </c>
      <c r="AP212" s="370"/>
      <c r="AQ212" s="441"/>
      <c r="AR212" s="370"/>
      <c r="AS212" s="376"/>
      <c r="AT212" s="377"/>
    </row>
    <row r="213" spans="1:46" ht="21" customHeight="1">
      <c r="A213" s="95">
        <v>1</v>
      </c>
      <c r="B213" s="95" t="s">
        <v>228</v>
      </c>
      <c r="C213" s="380" t="s">
        <v>24</v>
      </c>
      <c r="D213" s="98">
        <f t="shared" si="56"/>
        <v>9</v>
      </c>
      <c r="E213" s="447">
        <v>801312</v>
      </c>
      <c r="F213" s="98" t="s">
        <v>298</v>
      </c>
      <c r="G213" s="98">
        <v>801312</v>
      </c>
      <c r="H213" s="98"/>
      <c r="I213" s="98"/>
      <c r="J213" s="285">
        <f t="shared" si="54"/>
        <v>12.16</v>
      </c>
      <c r="K213" s="286" t="s">
        <v>237</v>
      </c>
      <c r="L213" s="98"/>
      <c r="M213" s="374"/>
      <c r="N213" s="360"/>
      <c r="O213" s="374">
        <v>12.16</v>
      </c>
      <c r="P213" s="388"/>
      <c r="Q213" s="362"/>
      <c r="R213" s="360"/>
      <c r="S213" s="288">
        <f t="shared" si="55"/>
        <v>0</v>
      </c>
      <c r="T213" s="375"/>
      <c r="U213" s="288"/>
      <c r="V213" s="288"/>
      <c r="W213" s="288"/>
      <c r="X213" s="364"/>
      <c r="Y213" s="365"/>
      <c r="Z213" s="364"/>
      <c r="AA213" s="365"/>
      <c r="AB213" s="366"/>
      <c r="AC213" s="388"/>
      <c r="AD213" s="388"/>
      <c r="AE213" s="368"/>
      <c r="AF213" s="98"/>
      <c r="AG213" s="368"/>
      <c r="AH213" s="98"/>
      <c r="AI213" s="98" t="s">
        <v>119</v>
      </c>
      <c r="AJ213" s="98"/>
      <c r="AK213" s="367"/>
      <c r="AL213" s="367"/>
      <c r="AM213" s="367"/>
      <c r="AN213" s="369"/>
      <c r="AO213" s="369">
        <v>0</v>
      </c>
      <c r="AP213" s="370"/>
      <c r="AQ213" s="441"/>
      <c r="AR213" s="370"/>
      <c r="AS213" s="376"/>
      <c r="AT213" s="377"/>
    </row>
    <row r="214" spans="1:46" ht="21" customHeight="1">
      <c r="A214" s="95">
        <v>1</v>
      </c>
      <c r="B214" s="95" t="s">
        <v>228</v>
      </c>
      <c r="C214" s="380" t="s">
        <v>24</v>
      </c>
      <c r="D214" s="98">
        <f t="shared" si="56"/>
        <v>10</v>
      </c>
      <c r="E214" s="447">
        <v>801313</v>
      </c>
      <c r="F214" s="98" t="s">
        <v>298</v>
      </c>
      <c r="G214" s="98">
        <v>801313</v>
      </c>
      <c r="H214" s="98"/>
      <c r="I214" s="98"/>
      <c r="J214" s="285">
        <f t="shared" si="54"/>
        <v>8.68</v>
      </c>
      <c r="K214" s="286" t="s">
        <v>237</v>
      </c>
      <c r="L214" s="98"/>
      <c r="M214" s="374"/>
      <c r="N214" s="360"/>
      <c r="O214" s="374">
        <v>8.68</v>
      </c>
      <c r="P214" s="388"/>
      <c r="Q214" s="362"/>
      <c r="R214" s="360"/>
      <c r="S214" s="288">
        <f t="shared" si="55"/>
        <v>0</v>
      </c>
      <c r="T214" s="375"/>
      <c r="U214" s="288"/>
      <c r="V214" s="288"/>
      <c r="W214" s="288"/>
      <c r="X214" s="364"/>
      <c r="Y214" s="365"/>
      <c r="Z214" s="364"/>
      <c r="AA214" s="365"/>
      <c r="AB214" s="366"/>
      <c r="AC214" s="388"/>
      <c r="AD214" s="388"/>
      <c r="AE214" s="368"/>
      <c r="AF214" s="98"/>
      <c r="AG214" s="368"/>
      <c r="AH214" s="98"/>
      <c r="AI214" s="98" t="s">
        <v>119</v>
      </c>
      <c r="AJ214" s="98"/>
      <c r="AK214" s="367"/>
      <c r="AL214" s="367"/>
      <c r="AM214" s="367"/>
      <c r="AN214" s="369"/>
      <c r="AO214" s="369">
        <v>0</v>
      </c>
      <c r="AP214" s="370"/>
      <c r="AQ214" s="441"/>
      <c r="AR214" s="370"/>
      <c r="AS214" s="376"/>
      <c r="AT214" s="377"/>
    </row>
    <row r="215" spans="1:46" ht="21" customHeight="1">
      <c r="A215" s="95">
        <v>1</v>
      </c>
      <c r="B215" s="95" t="s">
        <v>228</v>
      </c>
      <c r="C215" s="380" t="s">
        <v>24</v>
      </c>
      <c r="D215" s="98">
        <f t="shared" si="56"/>
        <v>11</v>
      </c>
      <c r="E215" s="447">
        <v>801314</v>
      </c>
      <c r="F215" s="98" t="s">
        <v>298</v>
      </c>
      <c r="G215" s="98">
        <v>801314</v>
      </c>
      <c r="H215" s="98"/>
      <c r="I215" s="98"/>
      <c r="J215" s="285">
        <f t="shared" si="54"/>
        <v>37.69</v>
      </c>
      <c r="K215" s="286" t="s">
        <v>237</v>
      </c>
      <c r="L215" s="98"/>
      <c r="M215" s="374"/>
      <c r="N215" s="360"/>
      <c r="O215" s="374">
        <v>37.69</v>
      </c>
      <c r="P215" s="388"/>
      <c r="Q215" s="362"/>
      <c r="R215" s="360"/>
      <c r="S215" s="288">
        <f t="shared" si="55"/>
        <v>0</v>
      </c>
      <c r="T215" s="375"/>
      <c r="U215" s="288"/>
      <c r="V215" s="288"/>
      <c r="W215" s="288"/>
      <c r="X215" s="364"/>
      <c r="Y215" s="365"/>
      <c r="Z215" s="364"/>
      <c r="AA215" s="365"/>
      <c r="AB215" s="366"/>
      <c r="AC215" s="388"/>
      <c r="AD215" s="388"/>
      <c r="AE215" s="368"/>
      <c r="AF215" s="98"/>
      <c r="AG215" s="368"/>
      <c r="AH215" s="98"/>
      <c r="AI215" s="98" t="s">
        <v>119</v>
      </c>
      <c r="AJ215" s="98"/>
      <c r="AK215" s="367"/>
      <c r="AL215" s="367"/>
      <c r="AM215" s="367"/>
      <c r="AN215" s="369"/>
      <c r="AO215" s="369">
        <v>0</v>
      </c>
      <c r="AP215" s="370"/>
      <c r="AQ215" s="441"/>
      <c r="AR215" s="370"/>
      <c r="AS215" s="376"/>
      <c r="AT215" s="377"/>
    </row>
    <row r="216" spans="1:46" ht="21" customHeight="1">
      <c r="A216" s="95">
        <v>1</v>
      </c>
      <c r="B216" s="95" t="s">
        <v>228</v>
      </c>
      <c r="C216" s="380" t="s">
        <v>24</v>
      </c>
      <c r="D216" s="98">
        <f t="shared" si="56"/>
        <v>12</v>
      </c>
      <c r="E216" s="447">
        <v>801315</v>
      </c>
      <c r="F216" s="98" t="s">
        <v>298</v>
      </c>
      <c r="G216" s="98">
        <v>801315</v>
      </c>
      <c r="H216" s="98"/>
      <c r="I216" s="98"/>
      <c r="J216" s="285">
        <f t="shared" si="54"/>
        <v>17.64</v>
      </c>
      <c r="K216" s="286" t="s">
        <v>237</v>
      </c>
      <c r="L216" s="98"/>
      <c r="M216" s="374"/>
      <c r="N216" s="360"/>
      <c r="O216" s="374">
        <v>17.64</v>
      </c>
      <c r="P216" s="388"/>
      <c r="Q216" s="362"/>
      <c r="R216" s="360"/>
      <c r="S216" s="288">
        <f t="shared" si="55"/>
        <v>0</v>
      </c>
      <c r="T216" s="375"/>
      <c r="U216" s="288"/>
      <c r="V216" s="288"/>
      <c r="W216" s="288"/>
      <c r="X216" s="364"/>
      <c r="Y216" s="365"/>
      <c r="Z216" s="364"/>
      <c r="AA216" s="365"/>
      <c r="AB216" s="366"/>
      <c r="AC216" s="388"/>
      <c r="AD216" s="388"/>
      <c r="AE216" s="368"/>
      <c r="AF216" s="98"/>
      <c r="AG216" s="368"/>
      <c r="AH216" s="98"/>
      <c r="AI216" s="98" t="s">
        <v>119</v>
      </c>
      <c r="AJ216" s="98"/>
      <c r="AK216" s="367"/>
      <c r="AL216" s="367"/>
      <c r="AM216" s="367"/>
      <c r="AN216" s="369"/>
      <c r="AO216" s="369">
        <v>0</v>
      </c>
      <c r="AP216" s="370"/>
      <c r="AQ216" s="441"/>
      <c r="AR216" s="370"/>
      <c r="AS216" s="376"/>
      <c r="AT216" s="377"/>
    </row>
    <row r="217" spans="1:46" ht="21" customHeight="1">
      <c r="A217" s="95">
        <v>1</v>
      </c>
      <c r="B217" s="95" t="s">
        <v>228</v>
      </c>
      <c r="C217" s="380" t="s">
        <v>24</v>
      </c>
      <c r="D217" s="98">
        <f t="shared" si="56"/>
        <v>13</v>
      </c>
      <c r="E217" s="447">
        <v>801318</v>
      </c>
      <c r="F217" s="98" t="s">
        <v>298</v>
      </c>
      <c r="G217" s="98">
        <v>801318</v>
      </c>
      <c r="H217" s="98"/>
      <c r="I217" s="98"/>
      <c r="J217" s="285">
        <f t="shared" si="54"/>
        <v>16.309999999999999</v>
      </c>
      <c r="K217" s="286" t="s">
        <v>237</v>
      </c>
      <c r="L217" s="98"/>
      <c r="M217" s="374"/>
      <c r="N217" s="360">
        <v>0</v>
      </c>
      <c r="O217" s="374">
        <v>16.309999999999999</v>
      </c>
      <c r="P217" s="374"/>
      <c r="Q217" s="362"/>
      <c r="R217" s="360"/>
      <c r="S217" s="288">
        <f t="shared" si="55"/>
        <v>0</v>
      </c>
      <c r="T217" s="375"/>
      <c r="U217" s="288"/>
      <c r="V217" s="288"/>
      <c r="W217" s="288"/>
      <c r="X217" s="364"/>
      <c r="Y217" s="365"/>
      <c r="Z217" s="364"/>
      <c r="AA217" s="365"/>
      <c r="AB217" s="366"/>
      <c r="AC217" s="98"/>
      <c r="AD217" s="98"/>
      <c r="AE217" s="367"/>
      <c r="AF217" s="98"/>
      <c r="AG217" s="367"/>
      <c r="AH217" s="98"/>
      <c r="AI217" s="98" t="s">
        <v>119</v>
      </c>
      <c r="AJ217" s="96"/>
      <c r="AK217" s="367"/>
      <c r="AL217" s="367"/>
      <c r="AM217" s="367"/>
      <c r="AN217" s="369"/>
      <c r="AO217" s="369">
        <v>0</v>
      </c>
      <c r="AP217" s="370"/>
      <c r="AQ217" s="441"/>
      <c r="AR217" s="370"/>
      <c r="AS217" s="376"/>
      <c r="AT217" s="377"/>
    </row>
    <row r="218" spans="1:46" ht="21" customHeight="1">
      <c r="A218" s="95">
        <v>1</v>
      </c>
      <c r="B218" s="95" t="s">
        <v>228</v>
      </c>
      <c r="C218" s="380" t="s">
        <v>24</v>
      </c>
      <c r="D218" s="98">
        <f t="shared" si="56"/>
        <v>14</v>
      </c>
      <c r="E218" s="447">
        <v>801319</v>
      </c>
      <c r="F218" s="98" t="s">
        <v>298</v>
      </c>
      <c r="G218" s="98">
        <v>801319</v>
      </c>
      <c r="H218" s="98"/>
      <c r="I218" s="98"/>
      <c r="J218" s="285">
        <f t="shared" si="54"/>
        <v>5.15</v>
      </c>
      <c r="K218" s="286" t="s">
        <v>237</v>
      </c>
      <c r="L218" s="98"/>
      <c r="M218" s="374"/>
      <c r="N218" s="360">
        <v>0</v>
      </c>
      <c r="O218" s="374">
        <v>5.15</v>
      </c>
      <c r="P218" s="374"/>
      <c r="Q218" s="362"/>
      <c r="R218" s="360"/>
      <c r="S218" s="288">
        <f t="shared" si="55"/>
        <v>0</v>
      </c>
      <c r="T218" s="375"/>
      <c r="U218" s="288"/>
      <c r="V218" s="288"/>
      <c r="W218" s="288"/>
      <c r="X218" s="364"/>
      <c r="Y218" s="365"/>
      <c r="Z218" s="364"/>
      <c r="AA218" s="365"/>
      <c r="AB218" s="366"/>
      <c r="AC218" s="98"/>
      <c r="AD218" s="98"/>
      <c r="AE218" s="367"/>
      <c r="AF218" s="98"/>
      <c r="AG218" s="367"/>
      <c r="AH218" s="98"/>
      <c r="AI218" s="98" t="s">
        <v>119</v>
      </c>
      <c r="AJ218" s="96"/>
      <c r="AK218" s="367"/>
      <c r="AL218" s="367"/>
      <c r="AM218" s="367"/>
      <c r="AN218" s="369"/>
      <c r="AO218" s="369">
        <v>0</v>
      </c>
      <c r="AP218" s="370"/>
      <c r="AQ218" s="441"/>
      <c r="AR218" s="370"/>
      <c r="AS218" s="376"/>
      <c r="AT218" s="377"/>
    </row>
    <row r="219" spans="1:46" ht="21" customHeight="1">
      <c r="A219" s="95">
        <v>1</v>
      </c>
      <c r="B219" s="95" t="s">
        <v>228</v>
      </c>
      <c r="C219" s="380" t="s">
        <v>24</v>
      </c>
      <c r="D219" s="98">
        <f t="shared" si="56"/>
        <v>15</v>
      </c>
      <c r="E219" s="447">
        <v>801320</v>
      </c>
      <c r="F219" s="98" t="s">
        <v>298</v>
      </c>
      <c r="G219" s="98">
        <v>801320</v>
      </c>
      <c r="H219" s="98"/>
      <c r="I219" s="98"/>
      <c r="J219" s="285">
        <f t="shared" si="54"/>
        <v>42</v>
      </c>
      <c r="K219" s="286" t="s">
        <v>237</v>
      </c>
      <c r="L219" s="98"/>
      <c r="M219" s="374"/>
      <c r="N219" s="360">
        <v>0</v>
      </c>
      <c r="O219" s="374">
        <v>42</v>
      </c>
      <c r="P219" s="374"/>
      <c r="Q219" s="362"/>
      <c r="R219" s="360"/>
      <c r="S219" s="288">
        <f t="shared" si="55"/>
        <v>0</v>
      </c>
      <c r="T219" s="375"/>
      <c r="U219" s="288"/>
      <c r="V219" s="288"/>
      <c r="W219" s="288"/>
      <c r="X219" s="364"/>
      <c r="Y219" s="365"/>
      <c r="Z219" s="364"/>
      <c r="AA219" s="365"/>
      <c r="AB219" s="366"/>
      <c r="AC219" s="98"/>
      <c r="AD219" s="98"/>
      <c r="AE219" s="367"/>
      <c r="AF219" s="98"/>
      <c r="AG219" s="367"/>
      <c r="AH219" s="98"/>
      <c r="AI219" s="98" t="s">
        <v>119</v>
      </c>
      <c r="AJ219" s="96"/>
      <c r="AK219" s="367"/>
      <c r="AL219" s="367"/>
      <c r="AM219" s="367"/>
      <c r="AN219" s="369"/>
      <c r="AO219" s="369">
        <v>0</v>
      </c>
      <c r="AP219" s="370"/>
      <c r="AQ219" s="441"/>
      <c r="AR219" s="370"/>
      <c r="AS219" s="376"/>
      <c r="AT219" s="377"/>
    </row>
    <row r="220" spans="1:46" ht="21" customHeight="1">
      <c r="A220" s="95">
        <v>1</v>
      </c>
      <c r="B220" s="95" t="s">
        <v>228</v>
      </c>
      <c r="C220" s="380" t="s">
        <v>24</v>
      </c>
      <c r="D220" s="98">
        <f t="shared" si="56"/>
        <v>16</v>
      </c>
      <c r="E220" s="447">
        <v>801323</v>
      </c>
      <c r="F220" s="98" t="s">
        <v>298</v>
      </c>
      <c r="G220" s="98">
        <v>801323</v>
      </c>
      <c r="H220" s="98"/>
      <c r="I220" s="98"/>
      <c r="J220" s="285">
        <f t="shared" si="54"/>
        <v>16.23</v>
      </c>
      <c r="K220" s="286" t="s">
        <v>237</v>
      </c>
      <c r="L220" s="98"/>
      <c r="M220" s="374"/>
      <c r="N220" s="360">
        <v>0</v>
      </c>
      <c r="O220" s="360">
        <v>16.23</v>
      </c>
      <c r="P220" s="360"/>
      <c r="Q220" s="362"/>
      <c r="R220" s="360"/>
      <c r="S220" s="288">
        <f t="shared" si="55"/>
        <v>0</v>
      </c>
      <c r="T220" s="375"/>
      <c r="U220" s="288"/>
      <c r="V220" s="288"/>
      <c r="W220" s="288"/>
      <c r="X220" s="364"/>
      <c r="Y220" s="365"/>
      <c r="Z220" s="364"/>
      <c r="AA220" s="365"/>
      <c r="AB220" s="366"/>
      <c r="AC220" s="96"/>
      <c r="AD220" s="96"/>
      <c r="AE220" s="367"/>
      <c r="AF220" s="98"/>
      <c r="AG220" s="367"/>
      <c r="AH220" s="98"/>
      <c r="AI220" s="98" t="s">
        <v>119</v>
      </c>
      <c r="AJ220" s="96"/>
      <c r="AK220" s="367"/>
      <c r="AL220" s="367"/>
      <c r="AM220" s="367"/>
      <c r="AN220" s="369"/>
      <c r="AO220" s="369">
        <v>0</v>
      </c>
      <c r="AP220" s="370"/>
      <c r="AQ220" s="441"/>
      <c r="AR220" s="370"/>
      <c r="AS220" s="376"/>
      <c r="AT220" s="377"/>
    </row>
    <row r="221" spans="1:46" ht="21" customHeight="1">
      <c r="A221" s="95">
        <v>1</v>
      </c>
      <c r="B221" s="95" t="s">
        <v>228</v>
      </c>
      <c r="C221" s="380" t="s">
        <v>24</v>
      </c>
      <c r="D221" s="98">
        <f t="shared" si="56"/>
        <v>17</v>
      </c>
      <c r="E221" s="447">
        <v>801324</v>
      </c>
      <c r="F221" s="98" t="s">
        <v>298</v>
      </c>
      <c r="G221" s="98">
        <v>801324</v>
      </c>
      <c r="H221" s="98"/>
      <c r="I221" s="98"/>
      <c r="J221" s="285">
        <f t="shared" si="54"/>
        <v>23.51</v>
      </c>
      <c r="K221" s="286" t="s">
        <v>237</v>
      </c>
      <c r="L221" s="98"/>
      <c r="M221" s="374"/>
      <c r="N221" s="360">
        <v>0</v>
      </c>
      <c r="O221" s="360">
        <v>23.51</v>
      </c>
      <c r="P221" s="360"/>
      <c r="Q221" s="362"/>
      <c r="R221" s="360"/>
      <c r="S221" s="288">
        <f t="shared" si="55"/>
        <v>0</v>
      </c>
      <c r="T221" s="375"/>
      <c r="U221" s="288"/>
      <c r="V221" s="288"/>
      <c r="W221" s="288"/>
      <c r="X221" s="364"/>
      <c r="Y221" s="365"/>
      <c r="Z221" s="364"/>
      <c r="AA221" s="365"/>
      <c r="AB221" s="366"/>
      <c r="AC221" s="96"/>
      <c r="AD221" s="96"/>
      <c r="AE221" s="367"/>
      <c r="AF221" s="98"/>
      <c r="AG221" s="367"/>
      <c r="AH221" s="98"/>
      <c r="AI221" s="98" t="s">
        <v>119</v>
      </c>
      <c r="AJ221" s="96"/>
      <c r="AK221" s="367"/>
      <c r="AL221" s="367"/>
      <c r="AM221" s="367"/>
      <c r="AN221" s="369"/>
      <c r="AO221" s="369">
        <v>0</v>
      </c>
      <c r="AP221" s="370"/>
      <c r="AQ221" s="441"/>
      <c r="AR221" s="370"/>
      <c r="AS221" s="376"/>
      <c r="AT221" s="377"/>
    </row>
    <row r="222" spans="1:46" ht="21" customHeight="1">
      <c r="A222" s="95">
        <v>1</v>
      </c>
      <c r="B222" s="95" t="s">
        <v>228</v>
      </c>
      <c r="C222" s="380" t="s">
        <v>24</v>
      </c>
      <c r="D222" s="98">
        <f t="shared" si="56"/>
        <v>18</v>
      </c>
      <c r="E222" s="447">
        <v>801325</v>
      </c>
      <c r="F222" s="98" t="s">
        <v>298</v>
      </c>
      <c r="G222" s="98">
        <v>801325</v>
      </c>
      <c r="H222" s="98"/>
      <c r="I222" s="98"/>
      <c r="J222" s="285">
        <f t="shared" si="54"/>
        <v>53.69</v>
      </c>
      <c r="K222" s="286" t="s">
        <v>237</v>
      </c>
      <c r="L222" s="98"/>
      <c r="M222" s="374"/>
      <c r="N222" s="360">
        <v>0</v>
      </c>
      <c r="O222" s="360">
        <v>53.69</v>
      </c>
      <c r="P222" s="360"/>
      <c r="Q222" s="362"/>
      <c r="R222" s="360"/>
      <c r="S222" s="288">
        <f t="shared" si="55"/>
        <v>0</v>
      </c>
      <c r="T222" s="375"/>
      <c r="U222" s="288"/>
      <c r="V222" s="288"/>
      <c r="W222" s="288"/>
      <c r="X222" s="364"/>
      <c r="Y222" s="365"/>
      <c r="Z222" s="364"/>
      <c r="AA222" s="365"/>
      <c r="AB222" s="366"/>
      <c r="AC222" s="96"/>
      <c r="AD222" s="96"/>
      <c r="AE222" s="367"/>
      <c r="AF222" s="98"/>
      <c r="AG222" s="367"/>
      <c r="AH222" s="98"/>
      <c r="AI222" s="98" t="s">
        <v>119</v>
      </c>
      <c r="AJ222" s="96"/>
      <c r="AK222" s="367"/>
      <c r="AL222" s="367"/>
      <c r="AM222" s="367"/>
      <c r="AN222" s="369"/>
      <c r="AO222" s="369">
        <v>0</v>
      </c>
      <c r="AP222" s="370"/>
      <c r="AQ222" s="441"/>
      <c r="AR222" s="370"/>
      <c r="AS222" s="376"/>
      <c r="AT222" s="377"/>
    </row>
    <row r="223" spans="1:46" ht="21" customHeight="1">
      <c r="A223" s="95">
        <v>1</v>
      </c>
      <c r="B223" s="95" t="s">
        <v>228</v>
      </c>
      <c r="C223" s="380" t="s">
        <v>24</v>
      </c>
      <c r="D223" s="98">
        <f t="shared" si="56"/>
        <v>19</v>
      </c>
      <c r="E223" s="447">
        <v>801327</v>
      </c>
      <c r="F223" s="98" t="s">
        <v>298</v>
      </c>
      <c r="G223" s="98">
        <v>801327</v>
      </c>
      <c r="H223" s="98"/>
      <c r="I223" s="98"/>
      <c r="J223" s="285">
        <f t="shared" si="54"/>
        <v>7.56</v>
      </c>
      <c r="K223" s="286" t="s">
        <v>237</v>
      </c>
      <c r="L223" s="98"/>
      <c r="M223" s="374"/>
      <c r="N223" s="360">
        <v>0</v>
      </c>
      <c r="O223" s="374">
        <v>7.56</v>
      </c>
      <c r="P223" s="374"/>
      <c r="Q223" s="362"/>
      <c r="R223" s="360"/>
      <c r="S223" s="288">
        <f t="shared" si="55"/>
        <v>0</v>
      </c>
      <c r="T223" s="375"/>
      <c r="U223" s="288"/>
      <c r="V223" s="288"/>
      <c r="W223" s="288"/>
      <c r="X223" s="364"/>
      <c r="Y223" s="365"/>
      <c r="Z223" s="364"/>
      <c r="AA223" s="365"/>
      <c r="AB223" s="366"/>
      <c r="AC223" s="98"/>
      <c r="AD223" s="98"/>
      <c r="AE223" s="367"/>
      <c r="AF223" s="98"/>
      <c r="AG223" s="367"/>
      <c r="AH223" s="98"/>
      <c r="AI223" s="98" t="s">
        <v>119</v>
      </c>
      <c r="AJ223" s="96"/>
      <c r="AK223" s="367"/>
      <c r="AL223" s="367"/>
      <c r="AM223" s="367"/>
      <c r="AN223" s="369"/>
      <c r="AO223" s="369">
        <v>0</v>
      </c>
      <c r="AP223" s="370"/>
      <c r="AQ223" s="441"/>
      <c r="AR223" s="370"/>
      <c r="AS223" s="376"/>
      <c r="AT223" s="377"/>
    </row>
    <row r="224" spans="1:46" ht="21" customHeight="1">
      <c r="A224" s="95">
        <v>1</v>
      </c>
      <c r="B224" s="95" t="s">
        <v>228</v>
      </c>
      <c r="C224" s="380" t="s">
        <v>24</v>
      </c>
      <c r="D224" s="98">
        <v>1</v>
      </c>
      <c r="E224" s="447">
        <v>801328</v>
      </c>
      <c r="F224" s="98" t="s">
        <v>298</v>
      </c>
      <c r="G224" s="98">
        <v>801328</v>
      </c>
      <c r="H224" s="96">
        <v>9210801328</v>
      </c>
      <c r="I224" s="299" t="s">
        <v>230</v>
      </c>
      <c r="J224" s="285">
        <f t="shared" si="54"/>
        <v>45.45</v>
      </c>
      <c r="K224" s="286" t="str">
        <f>AC224</f>
        <v>อ้อยน้ำราด</v>
      </c>
      <c r="L224" s="96"/>
      <c r="M224" s="360"/>
      <c r="N224" s="360">
        <v>0</v>
      </c>
      <c r="O224" s="360"/>
      <c r="P224" s="96"/>
      <c r="Q224" s="362">
        <v>45.45</v>
      </c>
      <c r="R224" s="360"/>
      <c r="S224" s="288">
        <f t="shared" si="55"/>
        <v>45.45</v>
      </c>
      <c r="T224" s="363">
        <f>Q224*U224</f>
        <v>545.40000000000009</v>
      </c>
      <c r="U224" s="288">
        <v>12</v>
      </c>
      <c r="V224" s="288">
        <f>Q224*W224</f>
        <v>545.40000000000009</v>
      </c>
      <c r="W224" s="288">
        <v>12</v>
      </c>
      <c r="X224" s="364">
        <v>501.86669243582963</v>
      </c>
      <c r="Y224" s="365">
        <v>11.042171450733324</v>
      </c>
      <c r="Z224" s="364">
        <v>831.17387675675684</v>
      </c>
      <c r="AA224" s="365">
        <f>Z224/Q224</f>
        <v>18.287654054054055</v>
      </c>
      <c r="AB224" s="366">
        <v>242958</v>
      </c>
      <c r="AC224" s="96" t="s">
        <v>1</v>
      </c>
      <c r="AD224" s="96" t="s">
        <v>88</v>
      </c>
      <c r="AE224" s="367" t="s">
        <v>231</v>
      </c>
      <c r="AF224" s="98" t="s">
        <v>118</v>
      </c>
      <c r="AG224" s="367">
        <v>1.85</v>
      </c>
      <c r="AH224" s="96" t="s">
        <v>232</v>
      </c>
      <c r="AI224" s="368" t="s">
        <v>90</v>
      </c>
      <c r="AJ224" s="367" t="s">
        <v>220</v>
      </c>
      <c r="AK224" s="367" t="s">
        <v>299</v>
      </c>
      <c r="AL224" s="367" t="s">
        <v>236</v>
      </c>
      <c r="AM224" s="367"/>
      <c r="AN224" s="369"/>
      <c r="AO224" s="369" t="s">
        <v>93</v>
      </c>
      <c r="AP224" s="370" t="str">
        <f>IF(Q224&gt;15,"พื้นที่มากกว่า 15 ไร่",IF(Q224&gt;10,"พื้นที่ 10 - 15 ไร่",IF(Q224&gt;6,"พื้นที่ 6 - 10 ไร่",IF(Q224&gt;3,"พื้นที่ 3 - 6 ไร่","พื้นที่น้อยกว่า 3 ไร่"))))</f>
        <v>พื้นที่มากกว่า 15 ไร่</v>
      </c>
      <c r="AQ224" s="440">
        <v>13.208140814081407</v>
      </c>
      <c r="AR224" s="371">
        <v>11.545181851292995</v>
      </c>
      <c r="AS224" s="372" t="s">
        <v>233</v>
      </c>
      <c r="AT224" s="373">
        <v>243251</v>
      </c>
    </row>
    <row r="225" spans="1:46" ht="21" customHeight="1">
      <c r="A225" s="95">
        <v>1</v>
      </c>
      <c r="B225" s="95" t="s">
        <v>228</v>
      </c>
      <c r="C225" s="380" t="s">
        <v>24</v>
      </c>
      <c r="D225" s="98">
        <f>D224+1</f>
        <v>2</v>
      </c>
      <c r="E225" s="447">
        <v>801330</v>
      </c>
      <c r="F225" s="98" t="s">
        <v>298</v>
      </c>
      <c r="G225" s="98">
        <v>801330</v>
      </c>
      <c r="H225" s="98"/>
      <c r="I225" s="98"/>
      <c r="J225" s="285">
        <f t="shared" si="54"/>
        <v>4.3499999999999996</v>
      </c>
      <c r="K225" s="286">
        <f>AC225</f>
        <v>0</v>
      </c>
      <c r="L225" s="98"/>
      <c r="M225" s="360"/>
      <c r="N225" s="360">
        <v>0</v>
      </c>
      <c r="O225" s="360"/>
      <c r="P225" s="360">
        <v>4.3499999999999996</v>
      </c>
      <c r="Q225" s="362"/>
      <c r="R225" s="360"/>
      <c r="S225" s="288">
        <f t="shared" si="55"/>
        <v>4.3499999999999996</v>
      </c>
      <c r="T225" s="363"/>
      <c r="U225" s="288"/>
      <c r="V225" s="288"/>
      <c r="W225" s="288"/>
      <c r="X225" s="364"/>
      <c r="Y225" s="365"/>
      <c r="Z225" s="364"/>
      <c r="AA225" s="365"/>
      <c r="AB225" s="366"/>
      <c r="AC225" s="96"/>
      <c r="AD225" s="96"/>
      <c r="AE225" s="367" t="s">
        <v>234</v>
      </c>
      <c r="AF225" s="98"/>
      <c r="AG225" s="367"/>
      <c r="AH225" s="98"/>
      <c r="AI225" s="368" t="s">
        <v>90</v>
      </c>
      <c r="AJ225" s="367"/>
      <c r="AK225" s="367"/>
      <c r="AL225" s="367"/>
      <c r="AM225" s="367"/>
      <c r="AN225" s="369"/>
      <c r="AO225" s="369" t="s">
        <v>98</v>
      </c>
      <c r="AP225" s="370"/>
      <c r="AQ225" s="441"/>
      <c r="AR225" s="370"/>
      <c r="AS225" s="376"/>
      <c r="AT225" s="377"/>
    </row>
    <row r="226" spans="1:46" ht="21" customHeight="1">
      <c r="A226" s="95">
        <v>1</v>
      </c>
      <c r="B226" s="95" t="s">
        <v>228</v>
      </c>
      <c r="C226" s="380" t="s">
        <v>24</v>
      </c>
      <c r="D226" s="98">
        <f>D225+1</f>
        <v>3</v>
      </c>
      <c r="E226" s="447" t="s">
        <v>300</v>
      </c>
      <c r="F226" s="98" t="s">
        <v>298</v>
      </c>
      <c r="G226" s="98">
        <v>8013301</v>
      </c>
      <c r="H226" s="98"/>
      <c r="I226" s="98"/>
      <c r="J226" s="285">
        <f t="shared" si="54"/>
        <v>13.31</v>
      </c>
      <c r="K226" s="286" t="s">
        <v>245</v>
      </c>
      <c r="L226" s="98" t="s">
        <v>245</v>
      </c>
      <c r="M226" s="360">
        <v>13.31</v>
      </c>
      <c r="N226" s="360"/>
      <c r="O226" s="360"/>
      <c r="P226" s="360"/>
      <c r="Q226" s="362"/>
      <c r="R226" s="360"/>
      <c r="S226" s="288">
        <f t="shared" si="55"/>
        <v>0</v>
      </c>
      <c r="T226" s="363"/>
      <c r="U226" s="288"/>
      <c r="V226" s="288"/>
      <c r="W226" s="288"/>
      <c r="X226" s="364"/>
      <c r="Y226" s="365"/>
      <c r="Z226" s="364"/>
      <c r="AA226" s="365"/>
      <c r="AB226" s="366"/>
      <c r="AC226" s="96"/>
      <c r="AD226" s="96"/>
      <c r="AE226" s="367"/>
      <c r="AF226" s="98"/>
      <c r="AG226" s="367"/>
      <c r="AH226" s="98"/>
      <c r="AI226" s="368"/>
      <c r="AJ226" s="367"/>
      <c r="AK226" s="367"/>
      <c r="AL226" s="367"/>
      <c r="AM226" s="367"/>
      <c r="AN226" s="369"/>
      <c r="AO226" s="369">
        <v>0</v>
      </c>
      <c r="AP226" s="370"/>
      <c r="AQ226" s="441"/>
      <c r="AR226" s="370"/>
      <c r="AS226" s="376"/>
      <c r="AT226" s="377"/>
    </row>
    <row r="227" spans="1:46" ht="21" customHeight="1">
      <c r="A227" s="95">
        <v>1</v>
      </c>
      <c r="B227" s="95" t="s">
        <v>228</v>
      </c>
      <c r="C227" s="380" t="s">
        <v>24</v>
      </c>
      <c r="D227" s="98">
        <f>D225+1</f>
        <v>3</v>
      </c>
      <c r="E227" s="447">
        <v>801332</v>
      </c>
      <c r="F227" s="98" t="s">
        <v>298</v>
      </c>
      <c r="G227" s="98">
        <v>801332</v>
      </c>
      <c r="H227" s="98"/>
      <c r="I227" s="98"/>
      <c r="J227" s="285">
        <f t="shared" si="54"/>
        <v>5.31</v>
      </c>
      <c r="K227" s="286">
        <f>AC227</f>
        <v>0</v>
      </c>
      <c r="L227" s="98"/>
      <c r="M227" s="360"/>
      <c r="N227" s="360">
        <v>0</v>
      </c>
      <c r="O227" s="374"/>
      <c r="P227" s="374">
        <v>5.31</v>
      </c>
      <c r="Q227" s="362"/>
      <c r="R227" s="360"/>
      <c r="S227" s="288">
        <f t="shared" si="55"/>
        <v>5.31</v>
      </c>
      <c r="T227" s="363"/>
      <c r="U227" s="288"/>
      <c r="V227" s="288"/>
      <c r="W227" s="288"/>
      <c r="X227" s="364"/>
      <c r="Y227" s="365"/>
      <c r="Z227" s="364"/>
      <c r="AA227" s="365"/>
      <c r="AB227" s="366"/>
      <c r="AC227" s="96"/>
      <c r="AD227" s="96"/>
      <c r="AE227" s="367" t="s">
        <v>234</v>
      </c>
      <c r="AF227" s="98"/>
      <c r="AG227" s="367"/>
      <c r="AH227" s="98"/>
      <c r="AI227" s="368" t="s">
        <v>90</v>
      </c>
      <c r="AJ227" s="367"/>
      <c r="AK227" s="367"/>
      <c r="AL227" s="367"/>
      <c r="AM227" s="367"/>
      <c r="AN227" s="369"/>
      <c r="AO227" s="369">
        <v>0</v>
      </c>
      <c r="AP227" s="370"/>
      <c r="AQ227" s="441"/>
      <c r="AR227" s="370"/>
      <c r="AS227" s="376"/>
      <c r="AT227" s="377"/>
    </row>
    <row r="228" spans="1:46" ht="21" customHeight="1">
      <c r="A228" s="95">
        <v>1</v>
      </c>
      <c r="B228" s="95" t="s">
        <v>228</v>
      </c>
      <c r="C228" s="380" t="s">
        <v>24</v>
      </c>
      <c r="D228" s="98">
        <f>D227+1</f>
        <v>4</v>
      </c>
      <c r="E228" s="447">
        <v>801333</v>
      </c>
      <c r="F228" s="98" t="s">
        <v>298</v>
      </c>
      <c r="G228" s="98">
        <v>801333</v>
      </c>
      <c r="H228" s="98"/>
      <c r="I228" s="98"/>
      <c r="J228" s="285">
        <f t="shared" si="54"/>
        <v>3.13</v>
      </c>
      <c r="K228" s="286" t="s">
        <v>250</v>
      </c>
      <c r="L228" s="98" t="s">
        <v>250</v>
      </c>
      <c r="M228" s="374">
        <v>3.13</v>
      </c>
      <c r="N228" s="360">
        <v>0</v>
      </c>
      <c r="O228" s="374"/>
      <c r="P228" s="388"/>
      <c r="Q228" s="362"/>
      <c r="R228" s="360"/>
      <c r="S228" s="288">
        <f t="shared" si="55"/>
        <v>0</v>
      </c>
      <c r="T228" s="375"/>
      <c r="U228" s="288"/>
      <c r="V228" s="288"/>
      <c r="W228" s="288"/>
      <c r="X228" s="364"/>
      <c r="Y228" s="365"/>
      <c r="Z228" s="364"/>
      <c r="AA228" s="365"/>
      <c r="AB228" s="366"/>
      <c r="AC228" s="388"/>
      <c r="AD228" s="388"/>
      <c r="AE228" s="368"/>
      <c r="AF228" s="98"/>
      <c r="AG228" s="368"/>
      <c r="AH228" s="98"/>
      <c r="AI228" s="368" t="s">
        <v>90</v>
      </c>
      <c r="AJ228" s="368"/>
      <c r="AK228" s="367"/>
      <c r="AL228" s="367"/>
      <c r="AM228" s="367"/>
      <c r="AN228" s="369"/>
      <c r="AO228" s="369">
        <v>0</v>
      </c>
      <c r="AP228" s="370"/>
      <c r="AQ228" s="441"/>
      <c r="AR228" s="370"/>
      <c r="AS228" s="376"/>
      <c r="AT228" s="377"/>
    </row>
    <row r="229" spans="1:46" ht="21" customHeight="1">
      <c r="A229" s="95">
        <v>1</v>
      </c>
      <c r="B229" s="95" t="s">
        <v>228</v>
      </c>
      <c r="C229" s="380" t="s">
        <v>24</v>
      </c>
      <c r="D229" s="98">
        <f>D228+1</f>
        <v>5</v>
      </c>
      <c r="E229" s="447">
        <v>801334</v>
      </c>
      <c r="F229" s="98" t="s">
        <v>298</v>
      </c>
      <c r="G229" s="98">
        <v>801334</v>
      </c>
      <c r="H229" s="98"/>
      <c r="I229" s="98"/>
      <c r="J229" s="285">
        <f t="shared" si="54"/>
        <v>40.049999999999997</v>
      </c>
      <c r="K229" s="286">
        <f>AC229</f>
        <v>0</v>
      </c>
      <c r="L229" s="96"/>
      <c r="M229" s="360"/>
      <c r="N229" s="360">
        <v>0</v>
      </c>
      <c r="O229" s="360"/>
      <c r="P229" s="360">
        <v>40.049999999999997</v>
      </c>
      <c r="Q229" s="362"/>
      <c r="R229" s="360"/>
      <c r="S229" s="288">
        <f t="shared" si="55"/>
        <v>40.049999999999997</v>
      </c>
      <c r="T229" s="363"/>
      <c r="U229" s="288"/>
      <c r="V229" s="288"/>
      <c r="W229" s="288"/>
      <c r="X229" s="364"/>
      <c r="Y229" s="365"/>
      <c r="Z229" s="364"/>
      <c r="AA229" s="365"/>
      <c r="AB229" s="366"/>
      <c r="AC229" s="96"/>
      <c r="AD229" s="96"/>
      <c r="AE229" s="367" t="s">
        <v>234</v>
      </c>
      <c r="AF229" s="98"/>
      <c r="AG229" s="367"/>
      <c r="AH229" s="98"/>
      <c r="AI229" s="368" t="s">
        <v>90</v>
      </c>
      <c r="AJ229" s="367"/>
      <c r="AK229" s="367"/>
      <c r="AL229" s="367"/>
      <c r="AM229" s="367"/>
      <c r="AN229" s="369"/>
      <c r="AO229" s="369" t="s">
        <v>98</v>
      </c>
      <c r="AP229" s="370"/>
      <c r="AQ229" s="441"/>
      <c r="AR229" s="370"/>
      <c r="AS229" s="376"/>
      <c r="AT229" s="377"/>
    </row>
    <row r="230" spans="1:46" ht="21" customHeight="1">
      <c r="A230" s="95">
        <v>1</v>
      </c>
      <c r="B230" s="95" t="s">
        <v>228</v>
      </c>
      <c r="C230" s="380" t="s">
        <v>24</v>
      </c>
      <c r="D230" s="98">
        <f>D224+1</f>
        <v>2</v>
      </c>
      <c r="E230" s="447">
        <v>801336</v>
      </c>
      <c r="F230" s="98" t="s">
        <v>298</v>
      </c>
      <c r="G230" s="98">
        <v>801336</v>
      </c>
      <c r="H230" s="96">
        <v>9210801336</v>
      </c>
      <c r="I230" s="299" t="s">
        <v>230</v>
      </c>
      <c r="J230" s="285">
        <f t="shared" si="54"/>
        <v>9.43</v>
      </c>
      <c r="K230" s="286" t="str">
        <f>AC230</f>
        <v>อ้อยตอ 1</v>
      </c>
      <c r="L230" s="98"/>
      <c r="M230" s="360"/>
      <c r="N230" s="360">
        <v>0</v>
      </c>
      <c r="O230" s="360"/>
      <c r="P230" s="360"/>
      <c r="Q230" s="362">
        <v>9.43</v>
      </c>
      <c r="R230" s="360"/>
      <c r="S230" s="288">
        <f t="shared" si="55"/>
        <v>9.43</v>
      </c>
      <c r="T230" s="363">
        <f>Q230*U230</f>
        <v>122.59</v>
      </c>
      <c r="U230" s="288">
        <v>13</v>
      </c>
      <c r="V230" s="288">
        <f>Q230*W230</f>
        <v>84.87</v>
      </c>
      <c r="W230" s="288">
        <v>9</v>
      </c>
      <c r="X230" s="364">
        <v>97.273330712632742</v>
      </c>
      <c r="Y230" s="365">
        <v>10.315305483842284</v>
      </c>
      <c r="Z230" s="364">
        <v>198.21554162162161</v>
      </c>
      <c r="AA230" s="365">
        <f>Z230/Q230</f>
        <v>21.019675675675675</v>
      </c>
      <c r="AB230" s="366">
        <v>242886</v>
      </c>
      <c r="AC230" s="96" t="s">
        <v>93</v>
      </c>
      <c r="AD230" s="96" t="s">
        <v>2</v>
      </c>
      <c r="AE230" s="367" t="s">
        <v>231</v>
      </c>
      <c r="AF230" s="98" t="s">
        <v>301</v>
      </c>
      <c r="AG230" s="367">
        <v>1.85</v>
      </c>
      <c r="AH230" s="98" t="s">
        <v>232</v>
      </c>
      <c r="AI230" s="368" t="s">
        <v>90</v>
      </c>
      <c r="AJ230" s="367" t="s">
        <v>220</v>
      </c>
      <c r="AK230" s="367" t="s">
        <v>299</v>
      </c>
      <c r="AL230" s="367" t="s">
        <v>236</v>
      </c>
      <c r="AM230" s="367"/>
      <c r="AN230" s="369"/>
      <c r="AO230" s="369" t="s">
        <v>248</v>
      </c>
      <c r="AP230" s="370" t="str">
        <f>IF(Q230&gt;15,"พื้นที่มากกว่า 15 ไร่",IF(Q230&gt;10,"พื้นที่ 10 - 15 ไร่",IF(Q230&gt;6,"พื้นที่ 6 - 10 ไร่",IF(Q230&gt;3,"พื้นที่ 3 - 6 ไร่","พื้นที่น้อยกว่า 3 ไร่"))))</f>
        <v>พื้นที่ 6 - 10 ไร่</v>
      </c>
      <c r="AQ230" s="440">
        <v>10.874867444326616</v>
      </c>
      <c r="AR230" s="371">
        <v>11.819999999999999</v>
      </c>
      <c r="AS230" s="372" t="s">
        <v>233</v>
      </c>
      <c r="AT230" s="373">
        <v>243250</v>
      </c>
    </row>
    <row r="231" spans="1:46" ht="21" customHeight="1">
      <c r="A231" s="95">
        <v>1</v>
      </c>
      <c r="B231" s="95" t="s">
        <v>228</v>
      </c>
      <c r="C231" s="380" t="s">
        <v>24</v>
      </c>
      <c r="D231" s="98">
        <f>D230+1</f>
        <v>3</v>
      </c>
      <c r="E231" s="447">
        <v>801337</v>
      </c>
      <c r="F231" s="98" t="s">
        <v>298</v>
      </c>
      <c r="G231" s="98">
        <v>801337</v>
      </c>
      <c r="H231" s="96">
        <v>9210801337</v>
      </c>
      <c r="I231" s="98"/>
      <c r="J231" s="285">
        <f t="shared" si="54"/>
        <v>23.71</v>
      </c>
      <c r="K231" s="286" t="str">
        <f>AC231</f>
        <v>อ้อยน้ำราด</v>
      </c>
      <c r="L231" s="96"/>
      <c r="M231" s="360"/>
      <c r="N231" s="360">
        <v>0</v>
      </c>
      <c r="O231" s="360"/>
      <c r="P231" s="96"/>
      <c r="Q231" s="362">
        <v>23.71</v>
      </c>
      <c r="R231" s="360"/>
      <c r="S231" s="288">
        <f t="shared" si="55"/>
        <v>23.71</v>
      </c>
      <c r="T231" s="363">
        <f>Q231*U231</f>
        <v>284.52</v>
      </c>
      <c r="U231" s="288">
        <v>12</v>
      </c>
      <c r="V231" s="288">
        <f>Q231*W231</f>
        <v>237.10000000000002</v>
      </c>
      <c r="W231" s="288">
        <v>10</v>
      </c>
      <c r="X231" s="364">
        <v>283</v>
      </c>
      <c r="Y231" s="365">
        <f>X231/Q231</f>
        <v>11.935892028679881</v>
      </c>
      <c r="Z231" s="364">
        <v>395.39564972972971</v>
      </c>
      <c r="AA231" s="365">
        <f>Z231/Q231</f>
        <v>16.676324324324323</v>
      </c>
      <c r="AB231" s="366">
        <v>242951</v>
      </c>
      <c r="AC231" s="96" t="s">
        <v>1</v>
      </c>
      <c r="AD231" s="96" t="s">
        <v>88</v>
      </c>
      <c r="AE231" s="367" t="s">
        <v>231</v>
      </c>
      <c r="AF231" s="98" t="s">
        <v>91</v>
      </c>
      <c r="AG231" s="367">
        <v>1.85</v>
      </c>
      <c r="AH231" s="96" t="s">
        <v>232</v>
      </c>
      <c r="AI231" s="368" t="s">
        <v>90</v>
      </c>
      <c r="AJ231" s="367" t="s">
        <v>220</v>
      </c>
      <c r="AK231" s="367" t="s">
        <v>299</v>
      </c>
      <c r="AL231" s="367" t="s">
        <v>236</v>
      </c>
      <c r="AM231" s="367"/>
      <c r="AN231" s="369"/>
      <c r="AO231" s="369" t="s">
        <v>93</v>
      </c>
      <c r="AP231" s="370" t="str">
        <f>IF(Q231&gt;15,"พื้นที่มากกว่า 15 ไร่",IF(Q231&gt;10,"พื้นที่ 10 - 15 ไร่",IF(Q231&gt;6,"พื้นที่ 6 - 10 ไร่",IF(Q231&gt;3,"พื้นที่ 3 - 6 ไร่","พื้นที่น้อยกว่า 3 ไร่"))))</f>
        <v>พื้นที่มากกว่า 15 ไร่</v>
      </c>
      <c r="AQ231" s="440">
        <v>12.78954027836356</v>
      </c>
      <c r="AR231" s="371">
        <v>12.905908191531459</v>
      </c>
      <c r="AS231" s="372" t="s">
        <v>233</v>
      </c>
      <c r="AT231" s="373">
        <v>243254</v>
      </c>
    </row>
    <row r="232" spans="1:46" ht="21" customHeight="1">
      <c r="A232" s="95">
        <v>1</v>
      </c>
      <c r="B232" s="95" t="s">
        <v>228</v>
      </c>
      <c r="C232" s="380" t="s">
        <v>24</v>
      </c>
      <c r="D232" s="98">
        <f>D231+1</f>
        <v>4</v>
      </c>
      <c r="E232" s="447" t="s">
        <v>302</v>
      </c>
      <c r="F232" s="98" t="s">
        <v>298</v>
      </c>
      <c r="G232" s="98" t="s">
        <v>302</v>
      </c>
      <c r="H232" s="98"/>
      <c r="I232" s="98"/>
      <c r="J232" s="285">
        <f t="shared" si="54"/>
        <v>2.69</v>
      </c>
      <c r="K232" s="286" t="s">
        <v>303</v>
      </c>
      <c r="L232" s="286"/>
      <c r="M232" s="360">
        <v>2.69</v>
      </c>
      <c r="N232" s="360"/>
      <c r="O232" s="374"/>
      <c r="P232" s="98"/>
      <c r="Q232" s="362"/>
      <c r="R232" s="360"/>
      <c r="S232" s="288">
        <f t="shared" si="55"/>
        <v>0</v>
      </c>
      <c r="T232" s="375"/>
      <c r="U232" s="288"/>
      <c r="V232" s="288"/>
      <c r="W232" s="288"/>
      <c r="X232" s="364"/>
      <c r="Y232" s="365"/>
      <c r="Z232" s="364"/>
      <c r="AA232" s="365"/>
      <c r="AB232" s="366"/>
      <c r="AC232" s="98"/>
      <c r="AD232" s="98"/>
      <c r="AE232" s="368"/>
      <c r="AF232" s="98"/>
      <c r="AG232" s="368"/>
      <c r="AH232" s="98"/>
      <c r="AI232" s="368" t="s">
        <v>90</v>
      </c>
      <c r="AJ232" s="367"/>
      <c r="AK232" s="367"/>
      <c r="AL232" s="367"/>
      <c r="AM232" s="367"/>
      <c r="AN232" s="369"/>
      <c r="AO232" s="369">
        <v>0</v>
      </c>
      <c r="AP232" s="370"/>
      <c r="AQ232" s="441"/>
      <c r="AR232" s="370"/>
      <c r="AS232" s="376"/>
      <c r="AT232" s="377"/>
    </row>
    <row r="233" spans="1:46" ht="21" customHeight="1">
      <c r="A233" s="95">
        <v>1</v>
      </c>
      <c r="B233" s="95" t="s">
        <v>228</v>
      </c>
      <c r="C233" s="380" t="s">
        <v>24</v>
      </c>
      <c r="D233" s="98">
        <f>D231+1</f>
        <v>4</v>
      </c>
      <c r="E233" s="447">
        <v>801339</v>
      </c>
      <c r="F233" s="98" t="s">
        <v>298</v>
      </c>
      <c r="G233" s="98">
        <v>801339</v>
      </c>
      <c r="H233" s="96">
        <v>9210801339</v>
      </c>
      <c r="I233" s="299" t="s">
        <v>230</v>
      </c>
      <c r="J233" s="285">
        <f t="shared" si="54"/>
        <v>22.16</v>
      </c>
      <c r="K233" s="286" t="str">
        <f>AC233</f>
        <v>อ้อยตอ 2</v>
      </c>
      <c r="L233" s="98"/>
      <c r="M233" s="374"/>
      <c r="N233" s="360">
        <v>0</v>
      </c>
      <c r="O233" s="360"/>
      <c r="P233" s="361"/>
      <c r="Q233" s="362">
        <v>22.16</v>
      </c>
      <c r="R233" s="360"/>
      <c r="S233" s="288">
        <f t="shared" si="55"/>
        <v>22.16</v>
      </c>
      <c r="T233" s="363">
        <f>Q233*U233</f>
        <v>265.92</v>
      </c>
      <c r="U233" s="288">
        <v>12</v>
      </c>
      <c r="V233" s="288">
        <f>Q233*W233</f>
        <v>243.76</v>
      </c>
      <c r="W233" s="288">
        <v>11</v>
      </c>
      <c r="X233" s="364">
        <v>222.92385083006801</v>
      </c>
      <c r="Y233" s="365">
        <v>10.059740560923647</v>
      </c>
      <c r="Z233" s="364">
        <v>561.2525088288287</v>
      </c>
      <c r="AA233" s="365">
        <f>Z233/Q233</f>
        <v>25.327279279279274</v>
      </c>
      <c r="AB233" s="366">
        <v>242893</v>
      </c>
      <c r="AC233" s="96" t="s">
        <v>95</v>
      </c>
      <c r="AD233" s="96" t="s">
        <v>2</v>
      </c>
      <c r="AE233" s="368" t="s">
        <v>234</v>
      </c>
      <c r="AF233" s="98" t="s">
        <v>91</v>
      </c>
      <c r="AG233" s="367">
        <v>1.85</v>
      </c>
      <c r="AH233" s="98" t="s">
        <v>232</v>
      </c>
      <c r="AI233" s="368" t="s">
        <v>90</v>
      </c>
      <c r="AJ233" s="367" t="s">
        <v>220</v>
      </c>
      <c r="AK233" s="367" t="s">
        <v>299</v>
      </c>
      <c r="AL233" s="367" t="s">
        <v>236</v>
      </c>
      <c r="AM233" s="367"/>
      <c r="AN233" s="369"/>
      <c r="AO233" s="369" t="s">
        <v>248</v>
      </c>
      <c r="AP233" s="370" t="str">
        <f>IF(Q233&gt;15,"พื้นที่มากกว่า 15 ไร่",IF(Q233&gt;10,"พื้นที่ 10 - 15 ไร่",IF(Q233&gt;6,"พื้นที่ 6 - 10 ไร่",IF(Q233&gt;3,"พื้นที่ 3 - 6 ไร่","พื้นที่น้อยกว่า 3 ไร่"))))</f>
        <v>พื้นที่มากกว่า 15 ไร่</v>
      </c>
      <c r="AQ233" s="440">
        <v>14.69268953068592</v>
      </c>
      <c r="AR233" s="371">
        <v>11.725818667649499</v>
      </c>
      <c r="AS233" s="372" t="s">
        <v>233</v>
      </c>
      <c r="AT233" s="373">
        <v>243248</v>
      </c>
    </row>
    <row r="234" spans="1:46" ht="21" customHeight="1">
      <c r="A234" s="95">
        <v>1</v>
      </c>
      <c r="B234" s="95" t="s">
        <v>228</v>
      </c>
      <c r="C234" s="380" t="s">
        <v>24</v>
      </c>
      <c r="D234" s="98">
        <f>D233+1</f>
        <v>5</v>
      </c>
      <c r="E234" s="447">
        <v>801340</v>
      </c>
      <c r="F234" s="98" t="s">
        <v>298</v>
      </c>
      <c r="G234" s="98">
        <v>801340</v>
      </c>
      <c r="H234" s="96">
        <v>9210801340</v>
      </c>
      <c r="I234" s="299" t="s">
        <v>230</v>
      </c>
      <c r="J234" s="285">
        <f t="shared" si="54"/>
        <v>19.29</v>
      </c>
      <c r="K234" s="286" t="str">
        <f>AC234</f>
        <v>อ้อยน้ำราด</v>
      </c>
      <c r="L234" s="98"/>
      <c r="M234" s="374"/>
      <c r="N234" s="360">
        <v>0</v>
      </c>
      <c r="O234" s="360"/>
      <c r="P234" s="361"/>
      <c r="Q234" s="362">
        <v>19.29</v>
      </c>
      <c r="R234" s="360"/>
      <c r="S234" s="288">
        <f t="shared" si="55"/>
        <v>19.29</v>
      </c>
      <c r="T234" s="363">
        <f>Q234*U234</f>
        <v>270.06</v>
      </c>
      <c r="U234" s="288">
        <v>14</v>
      </c>
      <c r="V234" s="288">
        <f>Q234*W234</f>
        <v>192.89999999999998</v>
      </c>
      <c r="W234" s="288">
        <v>10</v>
      </c>
      <c r="X234" s="364">
        <v>244.170945629378</v>
      </c>
      <c r="Y234" s="365">
        <f>X234/Q234</f>
        <v>12.65790283200508</v>
      </c>
      <c r="Z234" s="364">
        <v>373.95600951351355</v>
      </c>
      <c r="AA234" s="365">
        <f>Z234/Q234</f>
        <v>19.386003603603605</v>
      </c>
      <c r="AB234" s="366">
        <v>242946</v>
      </c>
      <c r="AC234" s="96" t="s">
        <v>1</v>
      </c>
      <c r="AD234" s="96" t="s">
        <v>88</v>
      </c>
      <c r="AE234" s="367" t="s">
        <v>231</v>
      </c>
      <c r="AF234" s="98" t="s">
        <v>118</v>
      </c>
      <c r="AG234" s="367">
        <v>1.85</v>
      </c>
      <c r="AH234" s="96" t="s">
        <v>232</v>
      </c>
      <c r="AI234" s="368" t="s">
        <v>90</v>
      </c>
      <c r="AJ234" s="367" t="s">
        <v>220</v>
      </c>
      <c r="AK234" s="367" t="s">
        <v>299</v>
      </c>
      <c r="AL234" s="367" t="s">
        <v>236</v>
      </c>
      <c r="AM234" s="367"/>
      <c r="AN234" s="369"/>
      <c r="AO234" s="369" t="s">
        <v>93</v>
      </c>
      <c r="AP234" s="370" t="str">
        <f>IF(Q234&gt;15,"พื้นที่มากกว่า 15 ไร่",IF(Q234&gt;10,"พื้นที่ 10 - 15 ไร่",IF(Q234&gt;6,"พื้นที่ 6 - 10 ไร่",IF(Q234&gt;3,"พื้นที่ 3 - 6 ไร่","พื้นที่น้อยกว่า 3 ไร่"))))</f>
        <v>พื้นที่มากกว่า 15 ไร่</v>
      </c>
      <c r="AQ234" s="440">
        <v>12.855883877656819</v>
      </c>
      <c r="AR234" s="371">
        <v>11.754737691035929</v>
      </c>
      <c r="AS234" s="372" t="s">
        <v>233</v>
      </c>
      <c r="AT234" s="373">
        <v>243250</v>
      </c>
    </row>
    <row r="235" spans="1:46" ht="21" customHeight="1">
      <c r="A235" s="95">
        <v>1</v>
      </c>
      <c r="B235" s="95" t="s">
        <v>228</v>
      </c>
      <c r="C235" s="380" t="s">
        <v>24</v>
      </c>
      <c r="D235" s="98">
        <f>D234+1</f>
        <v>6</v>
      </c>
      <c r="E235" s="447">
        <v>801341</v>
      </c>
      <c r="F235" s="98" t="s">
        <v>298</v>
      </c>
      <c r="G235" s="98">
        <v>801341</v>
      </c>
      <c r="H235" s="96">
        <v>9210801341</v>
      </c>
      <c r="I235" s="299" t="s">
        <v>230</v>
      </c>
      <c r="J235" s="285">
        <f t="shared" si="54"/>
        <v>15.71</v>
      </c>
      <c r="K235" s="286" t="str">
        <f>AC235</f>
        <v>อ้อยตอ 2</v>
      </c>
      <c r="L235" s="98"/>
      <c r="M235" s="374"/>
      <c r="N235" s="360">
        <v>0</v>
      </c>
      <c r="O235" s="360"/>
      <c r="P235" s="361"/>
      <c r="Q235" s="362">
        <v>15.71</v>
      </c>
      <c r="R235" s="360"/>
      <c r="S235" s="288">
        <f t="shared" si="55"/>
        <v>15.71</v>
      </c>
      <c r="T235" s="363">
        <f>Q235*U235</f>
        <v>188.52</v>
      </c>
      <c r="U235" s="288">
        <v>12</v>
      </c>
      <c r="V235" s="288">
        <f>Q235*W235</f>
        <v>157.10000000000002</v>
      </c>
      <c r="W235" s="288">
        <v>10</v>
      </c>
      <c r="X235" s="364">
        <v>160</v>
      </c>
      <c r="Y235" s="365">
        <v>10.076718098082521</v>
      </c>
      <c r="Z235" s="364">
        <v>346.47563959595971</v>
      </c>
      <c r="AA235" s="365">
        <f>Z235/Q235</f>
        <v>22.054464646464652</v>
      </c>
      <c r="AB235" s="366">
        <v>242892</v>
      </c>
      <c r="AC235" s="96" t="s">
        <v>95</v>
      </c>
      <c r="AD235" s="96" t="s">
        <v>2</v>
      </c>
      <c r="AE235" s="367" t="s">
        <v>280</v>
      </c>
      <c r="AF235" s="98" t="s">
        <v>111</v>
      </c>
      <c r="AG235" s="367">
        <v>1.65</v>
      </c>
      <c r="AH235" s="98" t="s">
        <v>247</v>
      </c>
      <c r="AI235" s="368" t="s">
        <v>90</v>
      </c>
      <c r="AJ235" s="367" t="s">
        <v>220</v>
      </c>
      <c r="AK235" s="367" t="s">
        <v>299</v>
      </c>
      <c r="AL235" s="367" t="s">
        <v>236</v>
      </c>
      <c r="AM235" s="367"/>
      <c r="AN235" s="369"/>
      <c r="AO235" s="369" t="s">
        <v>101</v>
      </c>
      <c r="AP235" s="370" t="str">
        <f>IF(Q235&gt;15,"พื้นที่มากกว่า 15 ไร่",IF(Q235&gt;10,"พื้นที่ 10 - 15 ไร่",IF(Q235&gt;6,"พื้นที่ 6 - 10 ไร่",IF(Q235&gt;3,"พื้นที่ 3 - 6 ไร่","พื้นที่น้อยกว่า 3 ไร่"))))</f>
        <v>พื้นที่มากกว่า 15 ไร่</v>
      </c>
      <c r="AQ235" s="440">
        <v>12.817950350095479</v>
      </c>
      <c r="AR235" s="371">
        <v>11.763985201370611</v>
      </c>
      <c r="AS235" s="372" t="s">
        <v>233</v>
      </c>
      <c r="AT235" s="373">
        <v>243248</v>
      </c>
    </row>
    <row r="236" spans="1:46" ht="21" customHeight="1">
      <c r="A236" s="95">
        <v>1</v>
      </c>
      <c r="B236" s="95" t="s">
        <v>228</v>
      </c>
      <c r="C236" s="380" t="s">
        <v>24</v>
      </c>
      <c r="D236" s="98">
        <f>D235+1</f>
        <v>7</v>
      </c>
      <c r="E236" s="447">
        <v>801342</v>
      </c>
      <c r="F236" s="98" t="s">
        <v>298</v>
      </c>
      <c r="G236" s="98">
        <v>801342</v>
      </c>
      <c r="H236" s="98"/>
      <c r="I236" s="299" t="s">
        <v>230</v>
      </c>
      <c r="J236" s="285">
        <f t="shared" si="54"/>
        <v>11.72</v>
      </c>
      <c r="K236" s="286">
        <f>AC236</f>
        <v>0</v>
      </c>
      <c r="L236" s="96"/>
      <c r="M236" s="360"/>
      <c r="N236" s="360">
        <v>0</v>
      </c>
      <c r="O236" s="360"/>
      <c r="P236" s="360">
        <v>11.72</v>
      </c>
      <c r="Q236" s="362"/>
      <c r="R236" s="360"/>
      <c r="S236" s="288">
        <f t="shared" si="55"/>
        <v>11.72</v>
      </c>
      <c r="T236" s="363"/>
      <c r="U236" s="288"/>
      <c r="V236" s="288"/>
      <c r="W236" s="288"/>
      <c r="X236" s="364"/>
      <c r="Y236" s="365"/>
      <c r="Z236" s="364"/>
      <c r="AA236" s="365"/>
      <c r="AB236" s="366"/>
      <c r="AC236" s="96"/>
      <c r="AD236" s="96"/>
      <c r="AE236" s="367" t="s">
        <v>280</v>
      </c>
      <c r="AF236" s="98"/>
      <c r="AG236" s="367"/>
      <c r="AH236" s="98"/>
      <c r="AI236" s="368" t="s">
        <v>90</v>
      </c>
      <c r="AJ236" s="367" t="s">
        <v>220</v>
      </c>
      <c r="AK236" s="367"/>
      <c r="AL236" s="367"/>
      <c r="AM236" s="367"/>
      <c r="AN236" s="369"/>
      <c r="AO236" s="369" t="s">
        <v>98</v>
      </c>
      <c r="AP236" s="370"/>
      <c r="AQ236" s="441"/>
      <c r="AR236" s="370"/>
      <c r="AS236" s="376"/>
      <c r="AT236" s="377"/>
    </row>
    <row r="237" spans="1:46" ht="21" customHeight="1">
      <c r="A237" s="95">
        <v>1</v>
      </c>
      <c r="B237" s="95" t="s">
        <v>228</v>
      </c>
      <c r="C237" s="380" t="s">
        <v>24</v>
      </c>
      <c r="D237" s="98">
        <f>D236+1</f>
        <v>8</v>
      </c>
      <c r="E237" s="447">
        <v>801345</v>
      </c>
      <c r="F237" s="98" t="s">
        <v>298</v>
      </c>
      <c r="G237" s="98">
        <v>801345</v>
      </c>
      <c r="H237" s="98"/>
      <c r="I237" s="98"/>
      <c r="J237" s="285">
        <f t="shared" si="54"/>
        <v>0</v>
      </c>
      <c r="K237" s="286" t="s">
        <v>245</v>
      </c>
      <c r="L237" s="98"/>
      <c r="M237" s="374"/>
      <c r="N237" s="360">
        <v>0</v>
      </c>
      <c r="O237" s="374"/>
      <c r="P237" s="388"/>
      <c r="Q237" s="362"/>
      <c r="R237" s="360"/>
      <c r="S237" s="288">
        <f t="shared" si="55"/>
        <v>0</v>
      </c>
      <c r="T237" s="375"/>
      <c r="U237" s="288"/>
      <c r="V237" s="288"/>
      <c r="W237" s="288"/>
      <c r="X237" s="364"/>
      <c r="Y237" s="365"/>
      <c r="Z237" s="364"/>
      <c r="AA237" s="365"/>
      <c r="AB237" s="366"/>
      <c r="AC237" s="388"/>
      <c r="AD237" s="388"/>
      <c r="AE237" s="368"/>
      <c r="AF237" s="98"/>
      <c r="AG237" s="368"/>
      <c r="AH237" s="98"/>
      <c r="AI237" s="368" t="s">
        <v>90</v>
      </c>
      <c r="AJ237" s="368"/>
      <c r="AK237" s="367"/>
      <c r="AL237" s="367"/>
      <c r="AM237" s="367"/>
      <c r="AN237" s="369"/>
      <c r="AO237" s="369">
        <v>0</v>
      </c>
      <c r="AP237" s="370"/>
      <c r="AQ237" s="441"/>
      <c r="AR237" s="370"/>
      <c r="AS237" s="376"/>
      <c r="AT237" s="377"/>
    </row>
    <row r="238" spans="1:46" ht="21" customHeight="1">
      <c r="A238" s="95">
        <v>1</v>
      </c>
      <c r="B238" s="95" t="s">
        <v>228</v>
      </c>
      <c r="C238" s="380" t="s">
        <v>24</v>
      </c>
      <c r="D238" s="98">
        <f>D237+1</f>
        <v>9</v>
      </c>
      <c r="E238" s="447">
        <v>801350</v>
      </c>
      <c r="F238" s="98" t="s">
        <v>298</v>
      </c>
      <c r="G238" s="98">
        <v>801350</v>
      </c>
      <c r="H238" s="98"/>
      <c r="I238" s="98"/>
      <c r="J238" s="285">
        <f t="shared" si="54"/>
        <v>8.2100000000000009</v>
      </c>
      <c r="K238" s="286" t="s">
        <v>237</v>
      </c>
      <c r="L238" s="98"/>
      <c r="M238" s="374"/>
      <c r="N238" s="360">
        <v>0</v>
      </c>
      <c r="O238" s="374">
        <v>8.2100000000000009</v>
      </c>
      <c r="P238" s="388"/>
      <c r="Q238" s="362"/>
      <c r="R238" s="360"/>
      <c r="S238" s="288">
        <f t="shared" si="55"/>
        <v>0</v>
      </c>
      <c r="T238" s="375"/>
      <c r="U238" s="288"/>
      <c r="V238" s="288"/>
      <c r="W238" s="288"/>
      <c r="X238" s="364"/>
      <c r="Y238" s="365"/>
      <c r="Z238" s="364"/>
      <c r="AA238" s="365"/>
      <c r="AB238" s="366"/>
      <c r="AC238" s="388"/>
      <c r="AD238" s="388"/>
      <c r="AE238" s="367"/>
      <c r="AF238" s="98"/>
      <c r="AG238" s="368"/>
      <c r="AH238" s="98"/>
      <c r="AI238" s="98" t="s">
        <v>119</v>
      </c>
      <c r="AJ238" s="98"/>
      <c r="AK238" s="367"/>
      <c r="AL238" s="367"/>
      <c r="AM238" s="367"/>
      <c r="AN238" s="369"/>
      <c r="AO238" s="369">
        <v>0</v>
      </c>
      <c r="AP238" s="370"/>
      <c r="AQ238" s="441"/>
      <c r="AR238" s="370"/>
      <c r="AS238" s="376"/>
      <c r="AT238" s="377"/>
    </row>
    <row r="239" spans="1:46" ht="21" customHeight="1">
      <c r="A239" s="95">
        <v>1</v>
      </c>
      <c r="B239" s="95" t="s">
        <v>228</v>
      </c>
      <c r="C239" s="380" t="s">
        <v>24</v>
      </c>
      <c r="D239" s="98">
        <f>D235+1</f>
        <v>7</v>
      </c>
      <c r="E239" s="447">
        <v>801351</v>
      </c>
      <c r="F239" s="98" t="s">
        <v>298</v>
      </c>
      <c r="G239" s="98">
        <v>801351</v>
      </c>
      <c r="H239" s="96">
        <v>9210801351</v>
      </c>
      <c r="I239" s="98"/>
      <c r="J239" s="285">
        <f t="shared" si="54"/>
        <v>86.94</v>
      </c>
      <c r="K239" s="286" t="str">
        <f>AC239</f>
        <v>อ้อยตอ 1</v>
      </c>
      <c r="L239" s="96"/>
      <c r="M239" s="360"/>
      <c r="N239" s="360">
        <v>0</v>
      </c>
      <c r="O239" s="360"/>
      <c r="P239" s="284"/>
      <c r="Q239" s="362">
        <v>86.94</v>
      </c>
      <c r="R239" s="360"/>
      <c r="S239" s="288">
        <f t="shared" si="55"/>
        <v>86.94</v>
      </c>
      <c r="T239" s="363">
        <f>Q239*U239</f>
        <v>869.4</v>
      </c>
      <c r="U239" s="288">
        <v>10</v>
      </c>
      <c r="V239" s="288">
        <f>Q239*W239</f>
        <v>0</v>
      </c>
      <c r="W239" s="288"/>
      <c r="X239" s="364">
        <v>892.14089951469134</v>
      </c>
      <c r="Y239" s="365">
        <v>10.261570042727069</v>
      </c>
      <c r="Z239" s="364">
        <v>1637.773963636364</v>
      </c>
      <c r="AA239" s="365">
        <f>Z239/Q239</f>
        <v>18.837979797979802</v>
      </c>
      <c r="AB239" s="366">
        <v>242952</v>
      </c>
      <c r="AC239" s="96" t="s">
        <v>93</v>
      </c>
      <c r="AD239" s="96" t="s">
        <v>2</v>
      </c>
      <c r="AE239" s="367" t="s">
        <v>265</v>
      </c>
      <c r="AF239" s="98" t="s">
        <v>91</v>
      </c>
      <c r="AG239" s="367">
        <v>1.65</v>
      </c>
      <c r="AH239" s="98" t="s">
        <v>232</v>
      </c>
      <c r="AI239" s="368" t="s">
        <v>90</v>
      </c>
      <c r="AJ239" s="367" t="s">
        <v>220</v>
      </c>
      <c r="AK239" s="367" t="s">
        <v>299</v>
      </c>
      <c r="AL239" s="367" t="s">
        <v>236</v>
      </c>
      <c r="AM239" s="367"/>
      <c r="AN239" s="369"/>
      <c r="AO239" s="369" t="s">
        <v>248</v>
      </c>
      <c r="AP239" s="370" t="str">
        <f>IF(Q239&gt;15,"พื้นที่มากกว่า 15 ไร่",IF(Q239&gt;10,"พื้นที่ 10 - 15 ไร่",IF(Q239&gt;6,"พื้นที่ 6 - 10 ไร่",IF(Q239&gt;3,"พื้นที่ 3 - 6 ไร่","พื้นที่น้อยกว่า 3 ไร่"))))</f>
        <v>พื้นที่มากกว่า 15 ไร่</v>
      </c>
      <c r="AQ239" s="440">
        <v>8.9423740510697023</v>
      </c>
      <c r="AR239" s="371">
        <v>12.46539764615088</v>
      </c>
      <c r="AS239" s="372" t="s">
        <v>233</v>
      </c>
      <c r="AT239" s="373">
        <v>243255</v>
      </c>
    </row>
    <row r="240" spans="1:46" ht="21" customHeight="1">
      <c r="A240" s="95">
        <v>1</v>
      </c>
      <c r="B240" s="95" t="s">
        <v>228</v>
      </c>
      <c r="C240" s="380" t="s">
        <v>24</v>
      </c>
      <c r="D240" s="98">
        <f>D239+1</f>
        <v>8</v>
      </c>
      <c r="E240" s="447">
        <v>801352</v>
      </c>
      <c r="F240" s="98" t="s">
        <v>298</v>
      </c>
      <c r="G240" s="98">
        <v>801352</v>
      </c>
      <c r="H240" s="98"/>
      <c r="I240" s="98"/>
      <c r="J240" s="285">
        <f t="shared" si="54"/>
        <v>65.73</v>
      </c>
      <c r="K240" s="286" t="s">
        <v>248</v>
      </c>
      <c r="L240" s="96" t="s">
        <v>304</v>
      </c>
      <c r="M240" s="360"/>
      <c r="N240" s="360"/>
      <c r="O240" s="360"/>
      <c r="P240" s="360">
        <v>65.73</v>
      </c>
      <c r="Q240" s="362"/>
      <c r="R240" s="360"/>
      <c r="S240" s="288">
        <f t="shared" si="55"/>
        <v>65.73</v>
      </c>
      <c r="T240" s="363"/>
      <c r="U240" s="288"/>
      <c r="V240" s="288"/>
      <c r="W240" s="288"/>
      <c r="X240" s="364"/>
      <c r="Y240" s="365"/>
      <c r="Z240" s="364"/>
      <c r="AA240" s="365"/>
      <c r="AB240" s="366"/>
      <c r="AC240" s="96"/>
      <c r="AD240" s="96"/>
      <c r="AE240" s="367" t="s">
        <v>280</v>
      </c>
      <c r="AF240" s="98"/>
      <c r="AG240" s="367"/>
      <c r="AH240" s="98"/>
      <c r="AI240" s="368" t="s">
        <v>90</v>
      </c>
      <c r="AJ240" s="367"/>
      <c r="AK240" s="367"/>
      <c r="AL240" s="367"/>
      <c r="AM240" s="367"/>
      <c r="AN240" s="369"/>
      <c r="AO240" s="369" t="s">
        <v>98</v>
      </c>
      <c r="AP240" s="370"/>
      <c r="AQ240" s="441"/>
      <c r="AR240" s="370"/>
      <c r="AS240" s="376"/>
      <c r="AT240" s="377"/>
    </row>
    <row r="241" spans="1:46" ht="21" customHeight="1">
      <c r="A241" s="95">
        <v>1</v>
      </c>
      <c r="B241" s="95" t="s">
        <v>228</v>
      </c>
      <c r="C241" s="380" t="s">
        <v>24</v>
      </c>
      <c r="D241" s="98">
        <f>D239+1</f>
        <v>8</v>
      </c>
      <c r="E241" s="447">
        <v>801353</v>
      </c>
      <c r="F241" s="98" t="s">
        <v>298</v>
      </c>
      <c r="G241" s="98">
        <v>801353</v>
      </c>
      <c r="H241" s="96">
        <v>9210801353</v>
      </c>
      <c r="I241" s="98"/>
      <c r="J241" s="285">
        <f t="shared" si="54"/>
        <v>24.82</v>
      </c>
      <c r="K241" s="286" t="str">
        <f>AC241</f>
        <v>อ้อยตอ 1</v>
      </c>
      <c r="L241" s="98"/>
      <c r="M241" s="360"/>
      <c r="N241" s="360">
        <v>0</v>
      </c>
      <c r="O241" s="360"/>
      <c r="P241" s="96"/>
      <c r="Q241" s="362">
        <v>24.82</v>
      </c>
      <c r="R241" s="360"/>
      <c r="S241" s="288">
        <f t="shared" si="55"/>
        <v>24.82</v>
      </c>
      <c r="T241" s="363">
        <f>Q241*U241</f>
        <v>248.2</v>
      </c>
      <c r="U241" s="288">
        <v>10</v>
      </c>
      <c r="V241" s="288">
        <f>Q241*W241</f>
        <v>248.2</v>
      </c>
      <c r="W241" s="288">
        <v>10</v>
      </c>
      <c r="X241" s="364">
        <v>250</v>
      </c>
      <c r="Y241" s="365">
        <v>10.236582335302849</v>
      </c>
      <c r="Z241" s="364">
        <v>475.12724756756757</v>
      </c>
      <c r="AA241" s="365">
        <f>Z241/Q241</f>
        <v>19.14291891891892</v>
      </c>
      <c r="AB241" s="366">
        <v>242951</v>
      </c>
      <c r="AC241" s="96" t="s">
        <v>93</v>
      </c>
      <c r="AD241" s="96" t="s">
        <v>2</v>
      </c>
      <c r="AE241" s="368" t="s">
        <v>234</v>
      </c>
      <c r="AF241" s="98" t="s">
        <v>99</v>
      </c>
      <c r="AG241" s="367">
        <v>1.85</v>
      </c>
      <c r="AH241" s="98" t="s">
        <v>232</v>
      </c>
      <c r="AI241" s="368" t="s">
        <v>90</v>
      </c>
      <c r="AJ241" s="367" t="s">
        <v>179</v>
      </c>
      <c r="AK241" s="367">
        <v>0</v>
      </c>
      <c r="AL241" s="367" t="s">
        <v>179</v>
      </c>
      <c r="AM241" s="367"/>
      <c r="AN241" s="369"/>
      <c r="AO241" s="369" t="s">
        <v>1</v>
      </c>
      <c r="AP241" s="370" t="str">
        <f>IF(Q241&gt;15,"พื้นที่มากกว่า 15 ไร่",IF(Q241&gt;10,"พื้นที่ 10 - 15 ไร่",IF(Q241&gt;6,"พื้นที่ 6 - 10 ไร่",IF(Q241&gt;3,"พื้นที่ 3 - 6 ไร่","พื้นที่น้อยกว่า 3 ไร่"))))</f>
        <v>พื้นที่มากกว่า 15 ไร่</v>
      </c>
      <c r="AQ241" s="440">
        <v>12.895245769540693</v>
      </c>
      <c r="AR241" s="371">
        <v>11.356070111854029</v>
      </c>
      <c r="AS241" s="372" t="s">
        <v>233</v>
      </c>
      <c r="AT241" s="373">
        <v>243238</v>
      </c>
    </row>
    <row r="242" spans="1:46" ht="21" customHeight="1">
      <c r="A242" s="95">
        <v>1</v>
      </c>
      <c r="B242" s="95" t="s">
        <v>228</v>
      </c>
      <c r="C242" s="380" t="s">
        <v>24</v>
      </c>
      <c r="D242" s="98">
        <f>D241+1</f>
        <v>9</v>
      </c>
      <c r="E242" s="447">
        <v>801354</v>
      </c>
      <c r="F242" s="98" t="s">
        <v>298</v>
      </c>
      <c r="G242" s="98">
        <v>801354</v>
      </c>
      <c r="H242" s="96">
        <v>9210801354</v>
      </c>
      <c r="I242" s="98"/>
      <c r="J242" s="285">
        <f t="shared" si="54"/>
        <v>16.170000000000002</v>
      </c>
      <c r="K242" s="286" t="str">
        <f>AC242</f>
        <v>อ้อยตอ 1</v>
      </c>
      <c r="L242" s="98"/>
      <c r="M242" s="374">
        <v>4.6700000000000017</v>
      </c>
      <c r="N242" s="360">
        <v>0</v>
      </c>
      <c r="O242" s="360"/>
      <c r="P242" s="361"/>
      <c r="Q242" s="362">
        <v>11.5</v>
      </c>
      <c r="R242" s="360"/>
      <c r="S242" s="288">
        <f t="shared" si="55"/>
        <v>11.5</v>
      </c>
      <c r="T242" s="363">
        <f>Q242*U242</f>
        <v>149.5</v>
      </c>
      <c r="U242" s="288">
        <v>13</v>
      </c>
      <c r="V242" s="288">
        <f>Q242*W242</f>
        <v>115</v>
      </c>
      <c r="W242" s="288">
        <v>10</v>
      </c>
      <c r="X242" s="364">
        <v>117.19999112981763</v>
      </c>
      <c r="Y242" s="365">
        <v>10.191303576505881</v>
      </c>
      <c r="Z242" s="364">
        <v>224.43955315315313</v>
      </c>
      <c r="AA242" s="365">
        <f>Z242/Q242</f>
        <v>19.51648288288288</v>
      </c>
      <c r="AB242" s="366">
        <v>242885</v>
      </c>
      <c r="AC242" s="96" t="s">
        <v>93</v>
      </c>
      <c r="AD242" s="96" t="s">
        <v>2</v>
      </c>
      <c r="AE242" s="367" t="s">
        <v>231</v>
      </c>
      <c r="AF242" s="98" t="s">
        <v>113</v>
      </c>
      <c r="AG242" s="367">
        <v>1.85</v>
      </c>
      <c r="AH242" s="98" t="s">
        <v>232</v>
      </c>
      <c r="AI242" s="368" t="s">
        <v>90</v>
      </c>
      <c r="AJ242" s="367" t="s">
        <v>220</v>
      </c>
      <c r="AK242" s="367" t="s">
        <v>299</v>
      </c>
      <c r="AL242" s="367" t="s">
        <v>236</v>
      </c>
      <c r="AM242" s="367"/>
      <c r="AN242" s="369"/>
      <c r="AO242" s="369" t="s">
        <v>248</v>
      </c>
      <c r="AP242" s="370" t="str">
        <f>IF(Q242&gt;15,"พื้นที่มากกว่า 15 ไร่",IF(Q242&gt;10,"พื้นที่ 10 - 15 ไร่",IF(Q242&gt;6,"พื้นที่ 6 - 10 ไร่",IF(Q242&gt;3,"พื้นที่ 3 - 6 ไร่","พื้นที่น้อยกว่า 3 ไร่"))))</f>
        <v>พื้นที่ 10 - 15 ไร่</v>
      </c>
      <c r="AQ242" s="440">
        <v>11.057391304347826</v>
      </c>
      <c r="AR242" s="371">
        <v>12.068939918213275</v>
      </c>
      <c r="AS242" s="372" t="s">
        <v>233</v>
      </c>
      <c r="AT242" s="373">
        <v>243238</v>
      </c>
    </row>
    <row r="243" spans="1:46" ht="21" customHeight="1">
      <c r="A243" s="95">
        <v>3</v>
      </c>
      <c r="B243" s="95" t="s">
        <v>228</v>
      </c>
      <c r="C243" s="380" t="s">
        <v>27</v>
      </c>
      <c r="D243" s="98">
        <v>1</v>
      </c>
      <c r="E243" s="447">
        <v>802419</v>
      </c>
      <c r="F243" s="98" t="s">
        <v>305</v>
      </c>
      <c r="G243" s="98">
        <v>802419</v>
      </c>
      <c r="H243" s="96">
        <v>9240802419</v>
      </c>
      <c r="I243" s="98"/>
      <c r="J243" s="285">
        <f t="shared" si="54"/>
        <v>15.91</v>
      </c>
      <c r="K243" s="286" t="str">
        <f>AC243</f>
        <v>อ้อยตอ 2</v>
      </c>
      <c r="L243" s="96"/>
      <c r="M243" s="360"/>
      <c r="N243" s="360">
        <v>0</v>
      </c>
      <c r="O243" s="360"/>
      <c r="P243" s="361"/>
      <c r="Q243" s="362">
        <v>15.91</v>
      </c>
      <c r="R243" s="360"/>
      <c r="S243" s="288">
        <f t="shared" si="55"/>
        <v>15.91</v>
      </c>
      <c r="T243" s="360">
        <f>Q243*U243</f>
        <v>190.92000000000002</v>
      </c>
      <c r="U243" s="288">
        <v>12</v>
      </c>
      <c r="V243" s="288">
        <f>Q243*W243</f>
        <v>175.01</v>
      </c>
      <c r="W243" s="288">
        <v>11</v>
      </c>
      <c r="X243" s="364">
        <v>184.96175935835433</v>
      </c>
      <c r="Y243" s="365">
        <v>11.625503416615608</v>
      </c>
      <c r="Z243" s="364">
        <v>133.62702933333335</v>
      </c>
      <c r="AA243" s="365">
        <f>Z243/Q243</f>
        <v>8.3989333333333338</v>
      </c>
      <c r="AB243" s="366">
        <v>242899</v>
      </c>
      <c r="AC243" s="96" t="s">
        <v>95</v>
      </c>
      <c r="AD243" s="96" t="s">
        <v>2</v>
      </c>
      <c r="AE243" s="367" t="s">
        <v>280</v>
      </c>
      <c r="AF243" s="98" t="s">
        <v>109</v>
      </c>
      <c r="AG243" s="367">
        <v>1.65</v>
      </c>
      <c r="AH243" s="98" t="s">
        <v>247</v>
      </c>
      <c r="AI243" s="368" t="s">
        <v>90</v>
      </c>
      <c r="AJ243" s="367" t="s">
        <v>220</v>
      </c>
      <c r="AK243" s="367" t="s">
        <v>306</v>
      </c>
      <c r="AL243" s="367" t="s">
        <v>236</v>
      </c>
      <c r="AM243" s="367"/>
      <c r="AN243" s="369"/>
      <c r="AO243" s="369" t="s">
        <v>248</v>
      </c>
      <c r="AP243" s="370" t="str">
        <f>IF(Q243&gt;15,"พื้นที่มากกว่า 15 ไร่",IF(Q243&gt;10,"พื้นที่ 10 - 15 ไร่",IF(Q243&gt;6,"พื้นที่ 6 - 10 ไร่",IF(Q243&gt;3,"พื้นที่ 3 - 6 ไร่","พื้นที่น้อยกว่า 3 ไร่"))))</f>
        <v>พื้นที่มากกว่า 15 ไร่</v>
      </c>
      <c r="AQ243" s="440">
        <v>11.257699560025141</v>
      </c>
      <c r="AR243" s="371">
        <v>11.54309977109039</v>
      </c>
      <c r="AS243" s="372" t="s">
        <v>233</v>
      </c>
      <c r="AT243" s="373">
        <v>243263</v>
      </c>
    </row>
    <row r="244" spans="1:46" ht="21" customHeight="1">
      <c r="A244" s="95">
        <v>3</v>
      </c>
      <c r="B244" s="95" t="s">
        <v>228</v>
      </c>
      <c r="C244" s="380" t="s">
        <v>27</v>
      </c>
      <c r="D244" s="98">
        <f>D243+1</f>
        <v>2</v>
      </c>
      <c r="E244" s="447">
        <v>802420</v>
      </c>
      <c r="F244" s="98" t="s">
        <v>305</v>
      </c>
      <c r="G244" s="98">
        <v>802420</v>
      </c>
      <c r="H244" s="98"/>
      <c r="I244" s="98"/>
      <c r="J244" s="285">
        <f t="shared" si="54"/>
        <v>3.31</v>
      </c>
      <c r="K244" s="286" t="s">
        <v>237</v>
      </c>
      <c r="L244" s="98"/>
      <c r="M244" s="374"/>
      <c r="N244" s="360">
        <v>0</v>
      </c>
      <c r="O244" s="360">
        <v>3.31</v>
      </c>
      <c r="P244" s="360"/>
      <c r="Q244" s="362"/>
      <c r="R244" s="360"/>
      <c r="S244" s="288">
        <f t="shared" si="55"/>
        <v>0</v>
      </c>
      <c r="T244" s="363"/>
      <c r="U244" s="288"/>
      <c r="V244" s="288"/>
      <c r="W244" s="288"/>
      <c r="X244" s="364"/>
      <c r="Y244" s="365"/>
      <c r="Z244" s="364"/>
      <c r="AA244" s="365"/>
      <c r="AB244" s="366"/>
      <c r="AC244" s="96"/>
      <c r="AD244" s="96"/>
      <c r="AE244" s="367"/>
      <c r="AF244" s="98"/>
      <c r="AG244" s="367"/>
      <c r="AH244" s="98"/>
      <c r="AI244" s="368" t="s">
        <v>90</v>
      </c>
      <c r="AJ244" s="367"/>
      <c r="AK244" s="367"/>
      <c r="AL244" s="367"/>
      <c r="AM244" s="367"/>
      <c r="AN244" s="369"/>
      <c r="AO244" s="369">
        <v>0</v>
      </c>
      <c r="AP244" s="370"/>
      <c r="AQ244" s="441"/>
      <c r="AR244" s="370"/>
      <c r="AS244" s="376"/>
      <c r="AT244" s="377"/>
    </row>
    <row r="245" spans="1:46" ht="21" customHeight="1">
      <c r="A245" s="95">
        <v>3</v>
      </c>
      <c r="B245" s="95" t="s">
        <v>228</v>
      </c>
      <c r="C245" s="380" t="s">
        <v>27</v>
      </c>
      <c r="D245" s="98">
        <f>D243+1</f>
        <v>2</v>
      </c>
      <c r="E245" s="447">
        <v>802421</v>
      </c>
      <c r="F245" s="98" t="s">
        <v>305</v>
      </c>
      <c r="G245" s="98">
        <v>802421</v>
      </c>
      <c r="H245" s="96">
        <v>9240802421</v>
      </c>
      <c r="I245" s="98"/>
      <c r="J245" s="285">
        <f t="shared" si="54"/>
        <v>29.09</v>
      </c>
      <c r="K245" s="286" t="str">
        <f t="shared" ref="K245:K254" si="57">AC245</f>
        <v>อ้อยตอ 1</v>
      </c>
      <c r="L245" s="96"/>
      <c r="M245" s="360"/>
      <c r="N245" s="360">
        <v>0</v>
      </c>
      <c r="O245" s="360"/>
      <c r="P245" s="360"/>
      <c r="Q245" s="362">
        <v>29.09</v>
      </c>
      <c r="R245" s="360"/>
      <c r="S245" s="288">
        <f t="shared" si="55"/>
        <v>29.09</v>
      </c>
      <c r="T245" s="360">
        <f t="shared" ref="T245:T254" si="58">Q245*U245</f>
        <v>349.08</v>
      </c>
      <c r="U245" s="288">
        <v>12</v>
      </c>
      <c r="V245" s="288">
        <f t="shared" ref="V245:V254" si="59">Q245*W245</f>
        <v>290.89999999999998</v>
      </c>
      <c r="W245" s="288">
        <v>10</v>
      </c>
      <c r="X245" s="364">
        <v>339.66313280018295</v>
      </c>
      <c r="Y245" s="365">
        <v>11.676285073914849</v>
      </c>
      <c r="Z245" s="364">
        <v>317.25449599999996</v>
      </c>
      <c r="AA245" s="365">
        <f t="shared" ref="AA245:AA254" si="60">Z245/Q245</f>
        <v>10.905964111378479</v>
      </c>
      <c r="AB245" s="366">
        <v>242910</v>
      </c>
      <c r="AC245" s="96" t="s">
        <v>93</v>
      </c>
      <c r="AD245" s="96" t="s">
        <v>2</v>
      </c>
      <c r="AE245" s="367" t="s">
        <v>265</v>
      </c>
      <c r="AF245" s="98" t="s">
        <v>91</v>
      </c>
      <c r="AG245" s="367">
        <v>1.65</v>
      </c>
      <c r="AH245" s="98" t="s">
        <v>247</v>
      </c>
      <c r="AI245" s="368" t="s">
        <v>90</v>
      </c>
      <c r="AJ245" s="367" t="s">
        <v>220</v>
      </c>
      <c r="AK245" s="367" t="s">
        <v>306</v>
      </c>
      <c r="AL245" s="367" t="s">
        <v>236</v>
      </c>
      <c r="AM245" s="367"/>
      <c r="AN245" s="369"/>
      <c r="AO245" s="369" t="s">
        <v>1</v>
      </c>
      <c r="AP245" s="370" t="str">
        <f t="shared" ref="AP245:AP254" si="61">IF(Q245&gt;15,"พื้นที่มากกว่า 15 ไร่",IF(Q245&gt;10,"พื้นที่ 10 - 15 ไร่",IF(Q245&gt;6,"พื้นที่ 6 - 10 ไร่",IF(Q245&gt;3,"พื้นที่ 3 - 6 ไร่","พื้นที่น้อยกว่า 3 ไร่"))))</f>
        <v>พื้นที่มากกว่า 15 ไร่</v>
      </c>
      <c r="AQ245" s="440">
        <v>9.665177036782401</v>
      </c>
      <c r="AR245" s="371">
        <v>11.734813984919617</v>
      </c>
      <c r="AS245" s="372" t="s">
        <v>233</v>
      </c>
      <c r="AT245" s="373">
        <v>243264</v>
      </c>
    </row>
    <row r="246" spans="1:46" ht="21" customHeight="1">
      <c r="A246" s="95">
        <v>3</v>
      </c>
      <c r="B246" s="95" t="s">
        <v>228</v>
      </c>
      <c r="C246" s="380" t="s">
        <v>27</v>
      </c>
      <c r="D246" s="98">
        <f t="shared" ref="D246:D256" si="62">D245+1</f>
        <v>3</v>
      </c>
      <c r="E246" s="447">
        <v>802422</v>
      </c>
      <c r="F246" s="98" t="s">
        <v>305</v>
      </c>
      <c r="G246" s="98">
        <v>802422</v>
      </c>
      <c r="H246" s="96">
        <v>9240802422</v>
      </c>
      <c r="I246" s="98"/>
      <c r="J246" s="285">
        <f t="shared" si="54"/>
        <v>17.489999999999998</v>
      </c>
      <c r="K246" s="286" t="str">
        <f t="shared" si="57"/>
        <v>อ้อยตอ 1</v>
      </c>
      <c r="L246" s="96"/>
      <c r="M246" s="360"/>
      <c r="N246" s="360">
        <v>0</v>
      </c>
      <c r="O246" s="360"/>
      <c r="P246" s="96"/>
      <c r="Q246" s="362">
        <v>17.489999999999998</v>
      </c>
      <c r="R246" s="360"/>
      <c r="S246" s="288">
        <f t="shared" si="55"/>
        <v>17.489999999999998</v>
      </c>
      <c r="T246" s="360">
        <f t="shared" si="58"/>
        <v>209.88</v>
      </c>
      <c r="U246" s="288">
        <v>12</v>
      </c>
      <c r="V246" s="288">
        <f t="shared" si="59"/>
        <v>192.39</v>
      </c>
      <c r="W246" s="288">
        <v>11</v>
      </c>
      <c r="X246" s="364">
        <v>201.24613186129142</v>
      </c>
      <c r="Y246" s="365">
        <v>11.50635402294405</v>
      </c>
      <c r="Z246" s="364">
        <v>204.52063999999999</v>
      </c>
      <c r="AA246" s="365">
        <f t="shared" si="60"/>
        <v>11.693575757575758</v>
      </c>
      <c r="AB246" s="366">
        <v>242902</v>
      </c>
      <c r="AC246" s="96" t="s">
        <v>93</v>
      </c>
      <c r="AD246" s="96" t="s">
        <v>2</v>
      </c>
      <c r="AE246" s="367" t="s">
        <v>231</v>
      </c>
      <c r="AF246" s="98" t="s">
        <v>91</v>
      </c>
      <c r="AG246" s="367">
        <v>1.65</v>
      </c>
      <c r="AH246" s="98" t="s">
        <v>247</v>
      </c>
      <c r="AI246" s="368" t="s">
        <v>90</v>
      </c>
      <c r="AJ246" s="367" t="s">
        <v>220</v>
      </c>
      <c r="AK246" s="367" t="s">
        <v>306</v>
      </c>
      <c r="AL246" s="367" t="s">
        <v>236</v>
      </c>
      <c r="AM246" s="367"/>
      <c r="AN246" s="369"/>
      <c r="AO246" s="369" t="s">
        <v>1</v>
      </c>
      <c r="AP246" s="370" t="str">
        <f t="shared" si="61"/>
        <v>พื้นที่มากกว่า 15 ไร่</v>
      </c>
      <c r="AQ246" s="440">
        <v>12.888507718696399</v>
      </c>
      <c r="AR246" s="371">
        <v>11.679185963978352</v>
      </c>
      <c r="AS246" s="372" t="s">
        <v>233</v>
      </c>
      <c r="AT246" s="373">
        <v>243265</v>
      </c>
    </row>
    <row r="247" spans="1:46" ht="21" customHeight="1">
      <c r="A247" s="95">
        <v>3</v>
      </c>
      <c r="B247" s="95" t="s">
        <v>228</v>
      </c>
      <c r="C247" s="380" t="s">
        <v>27</v>
      </c>
      <c r="D247" s="98">
        <f t="shared" si="62"/>
        <v>4</v>
      </c>
      <c r="E247" s="447">
        <v>802425</v>
      </c>
      <c r="F247" s="98" t="s">
        <v>305</v>
      </c>
      <c r="G247" s="98">
        <v>802425</v>
      </c>
      <c r="H247" s="96">
        <v>9240802425</v>
      </c>
      <c r="I247" s="98"/>
      <c r="J247" s="285">
        <f t="shared" si="54"/>
        <v>29.32</v>
      </c>
      <c r="K247" s="286" t="str">
        <f t="shared" si="57"/>
        <v>อ้อยตอ 1</v>
      </c>
      <c r="L247" s="96"/>
      <c r="M247" s="360"/>
      <c r="N247" s="360">
        <v>0</v>
      </c>
      <c r="O247" s="360"/>
      <c r="P247" s="360"/>
      <c r="Q247" s="362">
        <v>29.32</v>
      </c>
      <c r="R247" s="360"/>
      <c r="S247" s="288">
        <f t="shared" si="55"/>
        <v>29.32</v>
      </c>
      <c r="T247" s="360">
        <f t="shared" si="58"/>
        <v>351.84000000000003</v>
      </c>
      <c r="U247" s="288">
        <v>12</v>
      </c>
      <c r="V247" s="288">
        <f t="shared" si="59"/>
        <v>263.88</v>
      </c>
      <c r="W247" s="288">
        <v>9</v>
      </c>
      <c r="X247" s="364">
        <v>342.09693766613327</v>
      </c>
      <c r="Y247" s="365">
        <v>11.667699101846292</v>
      </c>
      <c r="Z247" s="364">
        <v>265.11819248484852</v>
      </c>
      <c r="AA247" s="365">
        <f t="shared" si="60"/>
        <v>9.0422303030303048</v>
      </c>
      <c r="AB247" s="366">
        <v>242882</v>
      </c>
      <c r="AC247" s="96" t="s">
        <v>93</v>
      </c>
      <c r="AD247" s="96" t="s">
        <v>2</v>
      </c>
      <c r="AE247" s="367" t="s">
        <v>231</v>
      </c>
      <c r="AF247" s="98" t="s">
        <v>117</v>
      </c>
      <c r="AG247" s="367">
        <v>1.65</v>
      </c>
      <c r="AH247" s="98" t="s">
        <v>247</v>
      </c>
      <c r="AI247" s="368" t="s">
        <v>90</v>
      </c>
      <c r="AJ247" s="367" t="s">
        <v>220</v>
      </c>
      <c r="AK247" s="367" t="s">
        <v>306</v>
      </c>
      <c r="AL247" s="367" t="s">
        <v>236</v>
      </c>
      <c r="AM247" s="367"/>
      <c r="AN247" s="369"/>
      <c r="AO247" s="369" t="s">
        <v>248</v>
      </c>
      <c r="AP247" s="370" t="str">
        <f t="shared" si="61"/>
        <v>พื้นที่มากกว่า 15 ไร่</v>
      </c>
      <c r="AQ247" s="440">
        <v>10.678376534788539</v>
      </c>
      <c r="AR247" s="371">
        <v>11.923123383052797</v>
      </c>
      <c r="AS247" s="372" t="s">
        <v>233</v>
      </c>
      <c r="AT247" s="373">
        <v>243262</v>
      </c>
    </row>
    <row r="248" spans="1:46" ht="21" customHeight="1">
      <c r="A248" s="95">
        <v>3</v>
      </c>
      <c r="B248" s="95" t="s">
        <v>228</v>
      </c>
      <c r="C248" s="380" t="s">
        <v>27</v>
      </c>
      <c r="D248" s="98">
        <f t="shared" si="62"/>
        <v>5</v>
      </c>
      <c r="E248" s="447">
        <v>802426</v>
      </c>
      <c r="F248" s="98" t="s">
        <v>305</v>
      </c>
      <c r="G248" s="98">
        <v>802426</v>
      </c>
      <c r="H248" s="96">
        <v>9240802426</v>
      </c>
      <c r="I248" s="98"/>
      <c r="J248" s="285">
        <f t="shared" si="54"/>
        <v>4.45</v>
      </c>
      <c r="K248" s="286" t="str">
        <f t="shared" si="57"/>
        <v>อ้อยตอ 1</v>
      </c>
      <c r="L248" s="98"/>
      <c r="M248" s="374"/>
      <c r="N248" s="360">
        <v>0</v>
      </c>
      <c r="O248" s="360"/>
      <c r="P248" s="360"/>
      <c r="Q248" s="362">
        <v>4.45</v>
      </c>
      <c r="R248" s="360"/>
      <c r="S248" s="288">
        <f t="shared" si="55"/>
        <v>4.45</v>
      </c>
      <c r="T248" s="360">
        <f t="shared" si="58"/>
        <v>53.400000000000006</v>
      </c>
      <c r="U248" s="288">
        <v>12</v>
      </c>
      <c r="V248" s="288">
        <f t="shared" si="59"/>
        <v>35.6</v>
      </c>
      <c r="W248" s="288">
        <v>8</v>
      </c>
      <c r="X248" s="364">
        <v>51.649074051597331</v>
      </c>
      <c r="Y248" s="365">
        <v>11.606533494740972</v>
      </c>
      <c r="Z248" s="364">
        <v>43.822952727272728</v>
      </c>
      <c r="AA248" s="365">
        <f t="shared" si="60"/>
        <v>9.8478545454545454</v>
      </c>
      <c r="AB248" s="366">
        <v>242883</v>
      </c>
      <c r="AC248" s="96" t="s">
        <v>93</v>
      </c>
      <c r="AD248" s="96" t="s">
        <v>2</v>
      </c>
      <c r="AE248" s="367" t="s">
        <v>234</v>
      </c>
      <c r="AF248" s="98" t="s">
        <v>91</v>
      </c>
      <c r="AG248" s="367">
        <v>1.65</v>
      </c>
      <c r="AH248" s="98" t="s">
        <v>247</v>
      </c>
      <c r="AI248" s="368" t="s">
        <v>90</v>
      </c>
      <c r="AJ248" s="367" t="s">
        <v>220</v>
      </c>
      <c r="AK248" s="367" t="s">
        <v>306</v>
      </c>
      <c r="AL248" s="367" t="s">
        <v>236</v>
      </c>
      <c r="AM248" s="367"/>
      <c r="AN248" s="369"/>
      <c r="AO248" s="369" t="s">
        <v>248</v>
      </c>
      <c r="AP248" s="370" t="str">
        <f t="shared" si="61"/>
        <v>พื้นที่ 3 - 6 ไร่</v>
      </c>
      <c r="AQ248" s="440">
        <v>14.04943820224719</v>
      </c>
      <c r="AR248" s="371">
        <v>12.353243761996163</v>
      </c>
      <c r="AS248" s="372" t="s">
        <v>233</v>
      </c>
      <c r="AT248" s="373">
        <v>243257</v>
      </c>
    </row>
    <row r="249" spans="1:46" ht="21" customHeight="1">
      <c r="A249" s="95">
        <v>3</v>
      </c>
      <c r="B249" s="95" t="s">
        <v>228</v>
      </c>
      <c r="C249" s="380" t="s">
        <v>27</v>
      </c>
      <c r="D249" s="98">
        <f t="shared" si="62"/>
        <v>6</v>
      </c>
      <c r="E249" s="447">
        <v>802428</v>
      </c>
      <c r="F249" s="98" t="s">
        <v>305</v>
      </c>
      <c r="G249" s="98">
        <v>802428</v>
      </c>
      <c r="H249" s="96">
        <v>9240802428</v>
      </c>
      <c r="I249" s="98"/>
      <c r="J249" s="285">
        <f t="shared" si="54"/>
        <v>30.31</v>
      </c>
      <c r="K249" s="286" t="str">
        <f t="shared" si="57"/>
        <v>อ้อยตอ 2</v>
      </c>
      <c r="L249" s="98"/>
      <c r="M249" s="374"/>
      <c r="N249" s="360">
        <v>0</v>
      </c>
      <c r="O249" s="360"/>
      <c r="P249" s="361"/>
      <c r="Q249" s="362">
        <v>30.31</v>
      </c>
      <c r="R249" s="360"/>
      <c r="S249" s="288">
        <f t="shared" si="55"/>
        <v>30.31</v>
      </c>
      <c r="T249" s="360">
        <f t="shared" si="58"/>
        <v>363.71999999999997</v>
      </c>
      <c r="U249" s="288">
        <v>12</v>
      </c>
      <c r="V249" s="288">
        <f t="shared" si="59"/>
        <v>272.78999999999996</v>
      </c>
      <c r="W249" s="288">
        <v>9</v>
      </c>
      <c r="X249" s="364">
        <v>353.87736961196799</v>
      </c>
      <c r="Y249" s="365">
        <v>11.675267885581261</v>
      </c>
      <c r="Z249" s="364">
        <v>247.10034618181817</v>
      </c>
      <c r="AA249" s="365">
        <f t="shared" si="60"/>
        <v>8.1524363636363635</v>
      </c>
      <c r="AB249" s="366">
        <v>242883</v>
      </c>
      <c r="AC249" s="96" t="s">
        <v>95</v>
      </c>
      <c r="AD249" s="96" t="s">
        <v>2</v>
      </c>
      <c r="AE249" s="367" t="s">
        <v>265</v>
      </c>
      <c r="AF249" s="98" t="s">
        <v>114</v>
      </c>
      <c r="AG249" s="367">
        <v>1.65</v>
      </c>
      <c r="AH249" s="98" t="s">
        <v>247</v>
      </c>
      <c r="AI249" s="368" t="s">
        <v>90</v>
      </c>
      <c r="AJ249" s="367" t="s">
        <v>220</v>
      </c>
      <c r="AK249" s="367" t="s">
        <v>306</v>
      </c>
      <c r="AL249" s="367" t="s">
        <v>236</v>
      </c>
      <c r="AM249" s="367"/>
      <c r="AN249" s="369"/>
      <c r="AO249" s="369" t="s">
        <v>1</v>
      </c>
      <c r="AP249" s="370" t="str">
        <f t="shared" si="61"/>
        <v>พื้นที่มากกว่า 15 ไร่</v>
      </c>
      <c r="AQ249" s="440">
        <v>9.6667766413724827</v>
      </c>
      <c r="AR249" s="371">
        <v>11.359764505119456</v>
      </c>
      <c r="AS249" s="372" t="s">
        <v>233</v>
      </c>
      <c r="AT249" s="373">
        <v>243262</v>
      </c>
    </row>
    <row r="250" spans="1:46" ht="21" customHeight="1">
      <c r="A250" s="95">
        <v>3</v>
      </c>
      <c r="B250" s="95" t="s">
        <v>228</v>
      </c>
      <c r="C250" s="380" t="s">
        <v>27</v>
      </c>
      <c r="D250" s="98">
        <f t="shared" si="62"/>
        <v>7</v>
      </c>
      <c r="E250" s="447" t="s">
        <v>121</v>
      </c>
      <c r="F250" s="98" t="s">
        <v>305</v>
      </c>
      <c r="G250" s="98">
        <v>8024291</v>
      </c>
      <c r="H250" s="96">
        <v>9248024291</v>
      </c>
      <c r="I250" s="98"/>
      <c r="J250" s="285">
        <f t="shared" si="54"/>
        <v>22.11</v>
      </c>
      <c r="K250" s="286" t="str">
        <f t="shared" si="57"/>
        <v>อ้อยน้ำราด</v>
      </c>
      <c r="L250" s="98"/>
      <c r="M250" s="360"/>
      <c r="N250" s="360">
        <v>0</v>
      </c>
      <c r="O250" s="360"/>
      <c r="P250" s="360"/>
      <c r="Q250" s="362">
        <v>22.11</v>
      </c>
      <c r="R250" s="360"/>
      <c r="S250" s="288">
        <f t="shared" si="55"/>
        <v>22.11</v>
      </c>
      <c r="T250" s="360">
        <f t="shared" si="58"/>
        <v>287.43</v>
      </c>
      <c r="U250" s="288">
        <v>13</v>
      </c>
      <c r="V250" s="288">
        <f t="shared" si="59"/>
        <v>243.20999999999998</v>
      </c>
      <c r="W250" s="288">
        <v>11</v>
      </c>
      <c r="X250" s="364">
        <v>282.90130523967048</v>
      </c>
      <c r="Y250" s="365">
        <v>12.795174366335164</v>
      </c>
      <c r="Z250" s="364">
        <v>181.33355156756755</v>
      </c>
      <c r="AA250" s="365">
        <f t="shared" si="60"/>
        <v>8.2014270270270266</v>
      </c>
      <c r="AB250" s="366">
        <v>242960</v>
      </c>
      <c r="AC250" s="96" t="s">
        <v>1</v>
      </c>
      <c r="AD250" s="96" t="s">
        <v>88</v>
      </c>
      <c r="AE250" s="367" t="s">
        <v>280</v>
      </c>
      <c r="AF250" s="98" t="s">
        <v>91</v>
      </c>
      <c r="AG250" s="367">
        <v>1.85</v>
      </c>
      <c r="AH250" s="96" t="s">
        <v>232</v>
      </c>
      <c r="AI250" s="368" t="s">
        <v>90</v>
      </c>
      <c r="AJ250" s="367" t="s">
        <v>220</v>
      </c>
      <c r="AK250" s="367" t="s">
        <v>306</v>
      </c>
      <c r="AL250" s="367" t="s">
        <v>236</v>
      </c>
      <c r="AM250" s="367"/>
      <c r="AN250" s="369"/>
      <c r="AO250" s="369" t="s">
        <v>93</v>
      </c>
      <c r="AP250" s="370" t="str">
        <f t="shared" si="61"/>
        <v>พื้นที่มากกว่า 15 ไร่</v>
      </c>
      <c r="AQ250" s="440">
        <v>11.385345997286297</v>
      </c>
      <c r="AR250" s="371">
        <v>0</v>
      </c>
      <c r="AS250" s="372" t="s">
        <v>233</v>
      </c>
      <c r="AT250" s="373">
        <v>243284</v>
      </c>
    </row>
    <row r="251" spans="1:46" ht="21" customHeight="1">
      <c r="A251" s="95">
        <v>3</v>
      </c>
      <c r="B251" s="95" t="s">
        <v>228</v>
      </c>
      <c r="C251" s="380" t="s">
        <v>27</v>
      </c>
      <c r="D251" s="98">
        <f t="shared" si="62"/>
        <v>8</v>
      </c>
      <c r="E251" s="447">
        <v>802430</v>
      </c>
      <c r="F251" s="98" t="s">
        <v>305</v>
      </c>
      <c r="G251" s="98">
        <v>802430</v>
      </c>
      <c r="H251" s="96">
        <v>9240802430</v>
      </c>
      <c r="I251" s="98"/>
      <c r="J251" s="285">
        <f t="shared" si="54"/>
        <v>25.49</v>
      </c>
      <c r="K251" s="286" t="str">
        <f t="shared" si="57"/>
        <v>อ้อยน้ำราด</v>
      </c>
      <c r="L251" s="98"/>
      <c r="M251" s="374"/>
      <c r="N251" s="360">
        <v>0</v>
      </c>
      <c r="O251" s="360"/>
      <c r="P251" s="96"/>
      <c r="Q251" s="362">
        <v>25.49</v>
      </c>
      <c r="R251" s="360"/>
      <c r="S251" s="288">
        <f t="shared" si="55"/>
        <v>25.49</v>
      </c>
      <c r="T251" s="360">
        <f t="shared" si="58"/>
        <v>356.85999999999996</v>
      </c>
      <c r="U251" s="288">
        <v>14</v>
      </c>
      <c r="V251" s="288">
        <f t="shared" si="59"/>
        <v>331.37</v>
      </c>
      <c r="W251" s="288">
        <v>13</v>
      </c>
      <c r="X251" s="364">
        <v>320.54783485002991</v>
      </c>
      <c r="Y251" s="365">
        <v>12.57543487053864</v>
      </c>
      <c r="Z251" s="364">
        <v>327.2155433513513</v>
      </c>
      <c r="AA251" s="365">
        <f t="shared" si="60"/>
        <v>12.837016216216215</v>
      </c>
      <c r="AB251" s="366">
        <v>242927</v>
      </c>
      <c r="AC251" s="96" t="s">
        <v>1</v>
      </c>
      <c r="AD251" s="96" t="s">
        <v>88</v>
      </c>
      <c r="AE251" s="367" t="s">
        <v>231</v>
      </c>
      <c r="AF251" s="98" t="s">
        <v>99</v>
      </c>
      <c r="AG251" s="367">
        <v>1.85</v>
      </c>
      <c r="AH251" s="96" t="s">
        <v>232</v>
      </c>
      <c r="AI251" s="368" t="s">
        <v>90</v>
      </c>
      <c r="AJ251" s="367" t="s">
        <v>220</v>
      </c>
      <c r="AK251" s="367" t="s">
        <v>306</v>
      </c>
      <c r="AL251" s="367" t="s">
        <v>236</v>
      </c>
      <c r="AM251" s="367"/>
      <c r="AN251" s="369"/>
      <c r="AO251" s="369" t="s">
        <v>93</v>
      </c>
      <c r="AP251" s="370" t="str">
        <f t="shared" si="61"/>
        <v>พื้นที่มากกว่า 15 ไร่</v>
      </c>
      <c r="AQ251" s="440">
        <v>12.716359356610438</v>
      </c>
      <c r="AR251" s="371">
        <v>12.075633676806319</v>
      </c>
      <c r="AS251" s="372" t="s">
        <v>233</v>
      </c>
      <c r="AT251" s="373">
        <v>243262</v>
      </c>
    </row>
    <row r="252" spans="1:46" ht="21" customHeight="1">
      <c r="A252" s="95">
        <v>3</v>
      </c>
      <c r="B252" s="95" t="s">
        <v>228</v>
      </c>
      <c r="C252" s="380" t="s">
        <v>27</v>
      </c>
      <c r="D252" s="98">
        <f t="shared" si="62"/>
        <v>9</v>
      </c>
      <c r="E252" s="447" t="s">
        <v>122</v>
      </c>
      <c r="F252" s="98" t="s">
        <v>305</v>
      </c>
      <c r="G252" s="98">
        <v>8024301</v>
      </c>
      <c r="H252" s="96">
        <v>9248024301</v>
      </c>
      <c r="I252" s="98"/>
      <c r="J252" s="285">
        <f t="shared" si="54"/>
        <v>19.73</v>
      </c>
      <c r="K252" s="286" t="str">
        <f t="shared" si="57"/>
        <v>อ้อยตอ 3</v>
      </c>
      <c r="L252" s="98"/>
      <c r="M252" s="374"/>
      <c r="N252" s="360"/>
      <c r="O252" s="360"/>
      <c r="P252" s="96"/>
      <c r="Q252" s="362">
        <v>19.73</v>
      </c>
      <c r="R252" s="360"/>
      <c r="S252" s="288">
        <f t="shared" si="55"/>
        <v>19.73</v>
      </c>
      <c r="T252" s="360">
        <f t="shared" si="58"/>
        <v>236.76</v>
      </c>
      <c r="U252" s="288">
        <v>12</v>
      </c>
      <c r="V252" s="288">
        <f t="shared" si="59"/>
        <v>177.57</v>
      </c>
      <c r="W252" s="288">
        <v>9</v>
      </c>
      <c r="X252" s="364">
        <v>231.28707068599462</v>
      </c>
      <c r="Y252" s="365">
        <v>11.722608752457912</v>
      </c>
      <c r="Z252" s="364">
        <v>169.84458291891892</v>
      </c>
      <c r="AA252" s="365">
        <f t="shared" si="60"/>
        <v>8.6084431281763258</v>
      </c>
      <c r="AB252" s="366">
        <v>242907</v>
      </c>
      <c r="AC252" s="96" t="s">
        <v>101</v>
      </c>
      <c r="AD252" s="96" t="s">
        <v>2</v>
      </c>
      <c r="AE252" s="367" t="s">
        <v>280</v>
      </c>
      <c r="AF252" s="98" t="s">
        <v>91</v>
      </c>
      <c r="AG252" s="367">
        <v>1.85</v>
      </c>
      <c r="AH252" s="98" t="s">
        <v>232</v>
      </c>
      <c r="AI252" s="368" t="s">
        <v>90</v>
      </c>
      <c r="AJ252" s="367" t="s">
        <v>220</v>
      </c>
      <c r="AK252" s="367" t="s">
        <v>306</v>
      </c>
      <c r="AL252" s="367" t="s">
        <v>236</v>
      </c>
      <c r="AM252" s="367"/>
      <c r="AN252" s="369"/>
      <c r="AO252" s="369" t="s">
        <v>1</v>
      </c>
      <c r="AP252" s="370" t="str">
        <f t="shared" si="61"/>
        <v>พื้นที่มากกว่า 15 ไร่</v>
      </c>
      <c r="AQ252" s="440">
        <v>13.347187024835277</v>
      </c>
      <c r="AR252" s="371">
        <v>11.912419685577579</v>
      </c>
      <c r="AS252" s="372" t="s">
        <v>233</v>
      </c>
      <c r="AT252" s="373">
        <v>243259</v>
      </c>
    </row>
    <row r="253" spans="1:46" ht="21" customHeight="1">
      <c r="A253" s="95">
        <v>3</v>
      </c>
      <c r="B253" s="95" t="s">
        <v>228</v>
      </c>
      <c r="C253" s="380" t="s">
        <v>27</v>
      </c>
      <c r="D253" s="98">
        <f t="shared" si="62"/>
        <v>10</v>
      </c>
      <c r="E253" s="447">
        <v>802434</v>
      </c>
      <c r="F253" s="98" t="s">
        <v>305</v>
      </c>
      <c r="G253" s="98">
        <v>802434</v>
      </c>
      <c r="H253" s="96">
        <v>9240802434</v>
      </c>
      <c r="I253" s="98"/>
      <c r="J253" s="285">
        <f t="shared" si="54"/>
        <v>6.75</v>
      </c>
      <c r="K253" s="286" t="str">
        <f t="shared" si="57"/>
        <v>อ้อยตอ 1</v>
      </c>
      <c r="L253" s="385"/>
      <c r="M253" s="389"/>
      <c r="N253" s="360">
        <v>0</v>
      </c>
      <c r="O253" s="360"/>
      <c r="P253" s="96"/>
      <c r="Q253" s="362">
        <v>6.75</v>
      </c>
      <c r="R253" s="360"/>
      <c r="S253" s="288">
        <f t="shared" si="55"/>
        <v>6.75</v>
      </c>
      <c r="T253" s="360">
        <f t="shared" si="58"/>
        <v>81</v>
      </c>
      <c r="U253" s="288">
        <v>12</v>
      </c>
      <c r="V253" s="288">
        <f t="shared" si="59"/>
        <v>54</v>
      </c>
      <c r="W253" s="288">
        <v>8</v>
      </c>
      <c r="X253" s="364">
        <v>77.937209806755902</v>
      </c>
      <c r="Y253" s="365">
        <v>11.546253304704578</v>
      </c>
      <c r="Z253" s="364">
        <v>58.985672727272728</v>
      </c>
      <c r="AA253" s="365">
        <f t="shared" si="60"/>
        <v>8.7386181818181825</v>
      </c>
      <c r="AB253" s="366">
        <v>242892</v>
      </c>
      <c r="AC253" s="96" t="s">
        <v>93</v>
      </c>
      <c r="AD253" s="96" t="s">
        <v>2</v>
      </c>
      <c r="AE253" s="367" t="s">
        <v>265</v>
      </c>
      <c r="AF253" s="98" t="s">
        <v>117</v>
      </c>
      <c r="AG253" s="367">
        <v>1.65</v>
      </c>
      <c r="AH253" s="98" t="s">
        <v>247</v>
      </c>
      <c r="AI253" s="368" t="s">
        <v>90</v>
      </c>
      <c r="AJ253" s="367" t="s">
        <v>220</v>
      </c>
      <c r="AK253" s="367" t="s">
        <v>306</v>
      </c>
      <c r="AL253" s="367" t="s">
        <v>236</v>
      </c>
      <c r="AM253" s="367"/>
      <c r="AN253" s="369"/>
      <c r="AO253" s="369" t="s">
        <v>248</v>
      </c>
      <c r="AP253" s="370" t="str">
        <f t="shared" si="61"/>
        <v>พื้นที่ 6 - 10 ไร่</v>
      </c>
      <c r="AQ253" s="440">
        <v>9.5674074074074067</v>
      </c>
      <c r="AR253" s="371">
        <v>10.994304738309072</v>
      </c>
      <c r="AS253" s="372" t="s">
        <v>233</v>
      </c>
      <c r="AT253" s="373">
        <v>243256</v>
      </c>
    </row>
    <row r="254" spans="1:46" ht="21" customHeight="1">
      <c r="A254" s="95">
        <v>3</v>
      </c>
      <c r="B254" s="95" t="s">
        <v>228</v>
      </c>
      <c r="C254" s="380" t="s">
        <v>27</v>
      </c>
      <c r="D254" s="98">
        <f t="shared" si="62"/>
        <v>11</v>
      </c>
      <c r="E254" s="447">
        <v>802435</v>
      </c>
      <c r="F254" s="98" t="s">
        <v>305</v>
      </c>
      <c r="G254" s="98">
        <v>802435</v>
      </c>
      <c r="H254" s="96">
        <v>9240802435</v>
      </c>
      <c r="I254" s="98"/>
      <c r="J254" s="285">
        <f t="shared" si="54"/>
        <v>25.43</v>
      </c>
      <c r="K254" s="286" t="str">
        <f t="shared" si="57"/>
        <v>อ้อยตอ 3</v>
      </c>
      <c r="L254" s="96"/>
      <c r="M254" s="360"/>
      <c r="N254" s="360">
        <v>0</v>
      </c>
      <c r="O254" s="360"/>
      <c r="P254" s="96"/>
      <c r="Q254" s="362">
        <v>25.43</v>
      </c>
      <c r="R254" s="360"/>
      <c r="S254" s="288">
        <f t="shared" si="55"/>
        <v>25.43</v>
      </c>
      <c r="T254" s="360">
        <f t="shared" si="58"/>
        <v>305.15999999999997</v>
      </c>
      <c r="U254" s="288">
        <v>12</v>
      </c>
      <c r="V254" s="288">
        <f t="shared" si="59"/>
        <v>254.3</v>
      </c>
      <c r="W254" s="288">
        <v>10</v>
      </c>
      <c r="X254" s="364">
        <v>292.36094466224182</v>
      </c>
      <c r="Y254" s="365">
        <v>11.496694638703964</v>
      </c>
      <c r="Z254" s="364">
        <v>226.35724108108113</v>
      </c>
      <c r="AA254" s="365">
        <f t="shared" si="60"/>
        <v>8.901189189189191</v>
      </c>
      <c r="AB254" s="366">
        <v>242893</v>
      </c>
      <c r="AC254" s="96" t="s">
        <v>101</v>
      </c>
      <c r="AD254" s="96" t="s">
        <v>2</v>
      </c>
      <c r="AE254" s="367" t="s">
        <v>280</v>
      </c>
      <c r="AF254" s="98" t="s">
        <v>91</v>
      </c>
      <c r="AG254" s="367">
        <v>1.85</v>
      </c>
      <c r="AH254" s="98" t="s">
        <v>232</v>
      </c>
      <c r="AI254" s="368" t="s">
        <v>90</v>
      </c>
      <c r="AJ254" s="367" t="s">
        <v>220</v>
      </c>
      <c r="AK254" s="367" t="s">
        <v>306</v>
      </c>
      <c r="AL254" s="367" t="s">
        <v>236</v>
      </c>
      <c r="AM254" s="367"/>
      <c r="AN254" s="369"/>
      <c r="AO254" s="369" t="s">
        <v>1</v>
      </c>
      <c r="AP254" s="370" t="str">
        <f t="shared" si="61"/>
        <v>พื้นที่มากกว่า 15 ไร่</v>
      </c>
      <c r="AQ254" s="440">
        <v>12.368462445930005</v>
      </c>
      <c r="AR254" s="371">
        <v>11.804896512256382</v>
      </c>
      <c r="AS254" s="372" t="s">
        <v>233</v>
      </c>
      <c r="AT254" s="373">
        <v>243262</v>
      </c>
    </row>
    <row r="255" spans="1:46" ht="21" customHeight="1">
      <c r="A255" s="95">
        <v>3</v>
      </c>
      <c r="B255" s="95" t="s">
        <v>228</v>
      </c>
      <c r="C255" s="380" t="s">
        <v>27</v>
      </c>
      <c r="D255" s="98">
        <f t="shared" si="62"/>
        <v>12</v>
      </c>
      <c r="E255" s="447">
        <v>802436</v>
      </c>
      <c r="F255" s="98" t="s">
        <v>305</v>
      </c>
      <c r="G255" s="98">
        <v>802436</v>
      </c>
      <c r="H255" s="98"/>
      <c r="I255" s="98"/>
      <c r="J255" s="285">
        <f t="shared" si="54"/>
        <v>1.79</v>
      </c>
      <c r="K255" s="286" t="s">
        <v>205</v>
      </c>
      <c r="L255" s="98" t="s">
        <v>307</v>
      </c>
      <c r="M255" s="389">
        <v>1.79</v>
      </c>
      <c r="N255" s="360">
        <v>0</v>
      </c>
      <c r="O255" s="389"/>
      <c r="P255" s="385"/>
      <c r="Q255" s="362"/>
      <c r="R255" s="360"/>
      <c r="S255" s="288">
        <f t="shared" si="55"/>
        <v>0</v>
      </c>
      <c r="T255" s="375"/>
      <c r="U255" s="288"/>
      <c r="V255" s="288"/>
      <c r="W255" s="288"/>
      <c r="X255" s="364"/>
      <c r="Y255" s="365"/>
      <c r="Z255" s="364"/>
      <c r="AA255" s="365"/>
      <c r="AB255" s="366"/>
      <c r="AC255" s="385"/>
      <c r="AD255" s="385"/>
      <c r="AE255" s="368"/>
      <c r="AF255" s="98"/>
      <c r="AG255" s="368"/>
      <c r="AH255" s="98"/>
      <c r="AI255" s="368" t="s">
        <v>90</v>
      </c>
      <c r="AJ255" s="368"/>
      <c r="AK255" s="367"/>
      <c r="AL255" s="367"/>
      <c r="AM255" s="367"/>
      <c r="AN255" s="369"/>
      <c r="AO255" s="369">
        <v>0</v>
      </c>
      <c r="AP255" s="370"/>
      <c r="AQ255" s="441"/>
      <c r="AR255" s="370"/>
      <c r="AS255" s="376"/>
      <c r="AT255" s="377"/>
    </row>
    <row r="256" spans="1:46" ht="21" customHeight="1">
      <c r="A256" s="95">
        <v>3</v>
      </c>
      <c r="B256" s="95" t="s">
        <v>228</v>
      </c>
      <c r="C256" s="380" t="s">
        <v>27</v>
      </c>
      <c r="D256" s="98">
        <f t="shared" si="62"/>
        <v>13</v>
      </c>
      <c r="E256" s="447">
        <v>802437</v>
      </c>
      <c r="F256" s="98" t="s">
        <v>305</v>
      </c>
      <c r="G256" s="98">
        <v>802437</v>
      </c>
      <c r="H256" s="98"/>
      <c r="I256" s="98"/>
      <c r="J256" s="285">
        <f t="shared" si="54"/>
        <v>0.7</v>
      </c>
      <c r="K256" s="286" t="s">
        <v>205</v>
      </c>
      <c r="L256" s="98" t="s">
        <v>307</v>
      </c>
      <c r="M256" s="389">
        <v>0.7</v>
      </c>
      <c r="N256" s="360">
        <v>0</v>
      </c>
      <c r="O256" s="389"/>
      <c r="P256" s="385"/>
      <c r="Q256" s="362"/>
      <c r="R256" s="360"/>
      <c r="S256" s="288">
        <f t="shared" si="55"/>
        <v>0</v>
      </c>
      <c r="T256" s="375"/>
      <c r="U256" s="288"/>
      <c r="V256" s="288"/>
      <c r="W256" s="288"/>
      <c r="X256" s="364"/>
      <c r="Y256" s="365"/>
      <c r="Z256" s="364"/>
      <c r="AA256" s="365"/>
      <c r="AB256" s="366"/>
      <c r="AC256" s="385"/>
      <c r="AD256" s="385"/>
      <c r="AE256" s="368"/>
      <c r="AF256" s="98"/>
      <c r="AG256" s="368"/>
      <c r="AH256" s="98"/>
      <c r="AI256" s="368" t="s">
        <v>90</v>
      </c>
      <c r="AJ256" s="368"/>
      <c r="AK256" s="367"/>
      <c r="AL256" s="367"/>
      <c r="AM256" s="367"/>
      <c r="AN256" s="369"/>
      <c r="AO256" s="369">
        <v>0</v>
      </c>
      <c r="AP256" s="370"/>
      <c r="AQ256" s="441"/>
      <c r="AR256" s="370"/>
      <c r="AS256" s="376"/>
      <c r="AT256" s="377"/>
    </row>
    <row r="257" spans="1:46" ht="21" customHeight="1">
      <c r="A257" s="95">
        <v>3</v>
      </c>
      <c r="B257" s="95" t="s">
        <v>228</v>
      </c>
      <c r="C257" s="380" t="s">
        <v>27</v>
      </c>
      <c r="D257" s="98">
        <f>D254+1</f>
        <v>12</v>
      </c>
      <c r="E257" s="447">
        <v>802441</v>
      </c>
      <c r="F257" s="98" t="s">
        <v>305</v>
      </c>
      <c r="G257" s="98">
        <v>802441</v>
      </c>
      <c r="H257" s="96">
        <v>9240802441</v>
      </c>
      <c r="I257" s="98"/>
      <c r="J257" s="285">
        <f t="shared" si="54"/>
        <v>10.86</v>
      </c>
      <c r="K257" s="286" t="str">
        <f>AC257</f>
        <v>อ้อยน้ำราด</v>
      </c>
      <c r="L257" s="96"/>
      <c r="M257" s="360"/>
      <c r="N257" s="360">
        <v>0</v>
      </c>
      <c r="O257" s="360"/>
      <c r="P257" s="360"/>
      <c r="Q257" s="362">
        <v>10.86</v>
      </c>
      <c r="R257" s="360"/>
      <c r="S257" s="288">
        <f t="shared" si="55"/>
        <v>10.86</v>
      </c>
      <c r="T257" s="360">
        <f>Q257*U257</f>
        <v>152.04</v>
      </c>
      <c r="U257" s="288">
        <v>14</v>
      </c>
      <c r="V257" s="288">
        <f>Q257*W257</f>
        <v>130.32</v>
      </c>
      <c r="W257" s="288">
        <v>12</v>
      </c>
      <c r="X257" s="364">
        <v>137.42789478087263</v>
      </c>
      <c r="Y257" s="365">
        <v>12.470340219233208</v>
      </c>
      <c r="Z257" s="364">
        <v>130.03447005405405</v>
      </c>
      <c r="AA257" s="365">
        <f>Z257/Q257</f>
        <v>11.973708108108109</v>
      </c>
      <c r="AB257" s="366">
        <v>242923</v>
      </c>
      <c r="AC257" s="96" t="s">
        <v>1</v>
      </c>
      <c r="AD257" s="96" t="s">
        <v>88</v>
      </c>
      <c r="AE257" s="367" t="s">
        <v>234</v>
      </c>
      <c r="AF257" s="98" t="s">
        <v>91</v>
      </c>
      <c r="AG257" s="367">
        <v>1.85</v>
      </c>
      <c r="AH257" s="96" t="s">
        <v>232</v>
      </c>
      <c r="AI257" s="368" t="s">
        <v>90</v>
      </c>
      <c r="AJ257" s="367" t="s">
        <v>220</v>
      </c>
      <c r="AK257" s="367" t="s">
        <v>306</v>
      </c>
      <c r="AL257" s="367" t="s">
        <v>236</v>
      </c>
      <c r="AM257" s="367"/>
      <c r="AN257" s="369"/>
      <c r="AO257" s="369" t="s">
        <v>93</v>
      </c>
      <c r="AP257" s="370" t="str">
        <f>IF(Q257&gt;15,"พื้นที่มากกว่า 15 ไร่",IF(Q257&gt;10,"พื้นที่ 10 - 15 ไร่",IF(Q257&gt;6,"พื้นที่ 6 - 10 ไร่",IF(Q257&gt;3,"พื้นที่ 3 - 6 ไร่","พื้นที่น้อยกว่า 3 ไร่"))))</f>
        <v>พื้นที่ 10 - 15 ไร่</v>
      </c>
      <c r="AQ257" s="440">
        <v>10.24401473296501</v>
      </c>
      <c r="AR257" s="371">
        <v>0</v>
      </c>
      <c r="AS257" s="372" t="s">
        <v>233</v>
      </c>
      <c r="AT257" s="373">
        <v>243276</v>
      </c>
    </row>
    <row r="258" spans="1:46" ht="21" customHeight="1">
      <c r="A258" s="95">
        <v>3</v>
      </c>
      <c r="B258" s="95" t="s">
        <v>228</v>
      </c>
      <c r="C258" s="380" t="s">
        <v>27</v>
      </c>
      <c r="D258" s="98">
        <f>D257+1</f>
        <v>13</v>
      </c>
      <c r="E258" s="447">
        <v>802444</v>
      </c>
      <c r="F258" s="98" t="s">
        <v>305</v>
      </c>
      <c r="G258" s="98">
        <v>802444</v>
      </c>
      <c r="H258" s="96">
        <v>9240802444</v>
      </c>
      <c r="I258" s="98"/>
      <c r="J258" s="285">
        <f t="shared" si="54"/>
        <v>24.31</v>
      </c>
      <c r="K258" s="286" t="str">
        <f>AC258</f>
        <v>อ้อยตอ 3</v>
      </c>
      <c r="L258" s="96"/>
      <c r="M258" s="360"/>
      <c r="N258" s="360">
        <v>0</v>
      </c>
      <c r="O258" s="360"/>
      <c r="P258" s="96"/>
      <c r="Q258" s="362">
        <v>24.31</v>
      </c>
      <c r="R258" s="360"/>
      <c r="S258" s="288">
        <f t="shared" si="55"/>
        <v>24.31</v>
      </c>
      <c r="T258" s="360">
        <f>Q258*U258</f>
        <v>291.71999999999997</v>
      </c>
      <c r="U258" s="288">
        <v>12</v>
      </c>
      <c r="V258" s="288">
        <f>Q258*W258</f>
        <v>145.85999999999999</v>
      </c>
      <c r="W258" s="288">
        <v>6</v>
      </c>
      <c r="X258" s="364">
        <v>281.28305528871533</v>
      </c>
      <c r="Y258" s="365">
        <v>11.570672780284465</v>
      </c>
      <c r="Z258" s="364">
        <v>195.53124324324327</v>
      </c>
      <c r="AA258" s="365">
        <f>Z258/Q258</f>
        <v>8.0432432432432446</v>
      </c>
      <c r="AB258" s="366">
        <v>242890</v>
      </c>
      <c r="AC258" s="96" t="s">
        <v>101</v>
      </c>
      <c r="AD258" s="96" t="s">
        <v>2</v>
      </c>
      <c r="AE258" s="367" t="s">
        <v>280</v>
      </c>
      <c r="AF258" s="98" t="s">
        <v>91</v>
      </c>
      <c r="AG258" s="367">
        <v>1.85</v>
      </c>
      <c r="AH258" s="98" t="s">
        <v>247</v>
      </c>
      <c r="AI258" s="368" t="s">
        <v>90</v>
      </c>
      <c r="AJ258" s="367" t="s">
        <v>220</v>
      </c>
      <c r="AK258" s="367" t="s">
        <v>306</v>
      </c>
      <c r="AL258" s="367" t="s">
        <v>236</v>
      </c>
      <c r="AM258" s="367"/>
      <c r="AN258" s="369"/>
      <c r="AO258" s="369" t="s">
        <v>1</v>
      </c>
      <c r="AP258" s="370" t="str">
        <f>IF(Q258&gt;15,"พื้นที่มากกว่า 15 ไร่",IF(Q258&gt;10,"พื้นที่ 10 - 15 ไร่",IF(Q258&gt;6,"พื้นที่ 6 - 10 ไร่",IF(Q258&gt;3,"พื้นที่ 3 - 6 ไร่","พื้นที่น้อยกว่า 3 ไร่"))))</f>
        <v>พื้นที่มากกว่า 15 ไร่</v>
      </c>
      <c r="AQ258" s="440">
        <v>11.709584533113947</v>
      </c>
      <c r="AR258" s="371">
        <v>11.713775732452749</v>
      </c>
      <c r="AS258" s="372" t="s">
        <v>233</v>
      </c>
      <c r="AT258" s="373">
        <v>243250</v>
      </c>
    </row>
    <row r="259" spans="1:46" ht="21" customHeight="1">
      <c r="A259" s="95">
        <v>3</v>
      </c>
      <c r="B259" s="95" t="s">
        <v>228</v>
      </c>
      <c r="C259" s="380" t="s">
        <v>27</v>
      </c>
      <c r="D259" s="98">
        <f>D258+1</f>
        <v>14</v>
      </c>
      <c r="E259" s="447">
        <v>802446</v>
      </c>
      <c r="F259" s="98" t="s">
        <v>305</v>
      </c>
      <c r="G259" s="98">
        <v>802446</v>
      </c>
      <c r="H259" s="96">
        <v>9240802446</v>
      </c>
      <c r="I259" s="98"/>
      <c r="J259" s="285">
        <f t="shared" si="54"/>
        <v>14.29</v>
      </c>
      <c r="K259" s="286" t="str">
        <f>AC259</f>
        <v>อ้อยตอ 1</v>
      </c>
      <c r="L259" s="98"/>
      <c r="M259" s="374"/>
      <c r="N259" s="360">
        <v>0</v>
      </c>
      <c r="O259" s="360"/>
      <c r="P259" s="96"/>
      <c r="Q259" s="362">
        <v>14.29</v>
      </c>
      <c r="R259" s="360"/>
      <c r="S259" s="288">
        <f t="shared" si="55"/>
        <v>14.29</v>
      </c>
      <c r="T259" s="360">
        <f>Q259*U259</f>
        <v>171.48</v>
      </c>
      <c r="U259" s="288">
        <v>12</v>
      </c>
      <c r="V259" s="288">
        <f>Q259*W259</f>
        <v>171.48</v>
      </c>
      <c r="W259" s="288">
        <v>12</v>
      </c>
      <c r="X259" s="364">
        <v>165.13862980777614</v>
      </c>
      <c r="Y259" s="365">
        <v>11.556237215379717</v>
      </c>
      <c r="Z259" s="364">
        <v>107.52089599999999</v>
      </c>
      <c r="AA259" s="365">
        <f>Z259/Q259</f>
        <v>7.5242054583624913</v>
      </c>
      <c r="AB259" s="366">
        <v>242909</v>
      </c>
      <c r="AC259" s="96" t="s">
        <v>93</v>
      </c>
      <c r="AD259" s="96" t="s">
        <v>2</v>
      </c>
      <c r="AE259" s="367" t="s">
        <v>280</v>
      </c>
      <c r="AF259" s="98" t="s">
        <v>91</v>
      </c>
      <c r="AG259" s="367">
        <v>1.65</v>
      </c>
      <c r="AH259" s="98" t="s">
        <v>247</v>
      </c>
      <c r="AI259" s="368" t="s">
        <v>90</v>
      </c>
      <c r="AJ259" s="367" t="s">
        <v>220</v>
      </c>
      <c r="AK259" s="367" t="s">
        <v>306</v>
      </c>
      <c r="AL259" s="367" t="s">
        <v>236</v>
      </c>
      <c r="AM259" s="367"/>
      <c r="AN259" s="369"/>
      <c r="AO259" s="369" t="s">
        <v>95</v>
      </c>
      <c r="AP259" s="370" t="str">
        <f>IF(Q259&gt;15,"พื้นที่มากกว่า 15 ไร่",IF(Q259&gt;10,"พื้นที่ 10 - 15 ไร่",IF(Q259&gt;6,"พื้นที่ 6 - 10 ไร่",IF(Q259&gt;3,"พื้นที่ 3 - 6 ไร่","พื้นที่น้อยกว่า 3 ไร่"))))</f>
        <v>พื้นที่ 10 - 15 ไร่</v>
      </c>
      <c r="AQ259" s="440">
        <v>12.156053184044787</v>
      </c>
      <c r="AR259" s="371">
        <v>11.886430257325429</v>
      </c>
      <c r="AS259" s="372" t="s">
        <v>233</v>
      </c>
      <c r="AT259" s="373">
        <v>243266</v>
      </c>
    </row>
    <row r="260" spans="1:46" ht="21" customHeight="1">
      <c r="A260" s="95">
        <v>3</v>
      </c>
      <c r="B260" s="95" t="s">
        <v>228</v>
      </c>
      <c r="C260" s="380" t="s">
        <v>27</v>
      </c>
      <c r="D260" s="98">
        <f>D259+1</f>
        <v>15</v>
      </c>
      <c r="E260" s="447">
        <v>802447</v>
      </c>
      <c r="F260" s="98" t="s">
        <v>305</v>
      </c>
      <c r="G260" s="98">
        <v>802447</v>
      </c>
      <c r="H260" s="96">
        <v>9240802447</v>
      </c>
      <c r="I260" s="98"/>
      <c r="J260" s="285">
        <f t="shared" si="54"/>
        <v>8.9700000000000006</v>
      </c>
      <c r="K260" s="286" t="str">
        <f>AC260</f>
        <v>อ้อยตอ 1</v>
      </c>
      <c r="L260" s="98"/>
      <c r="M260" s="374"/>
      <c r="N260" s="360">
        <v>0</v>
      </c>
      <c r="O260" s="360"/>
      <c r="P260" s="360"/>
      <c r="Q260" s="362">
        <v>8.9700000000000006</v>
      </c>
      <c r="R260" s="360"/>
      <c r="S260" s="288">
        <f t="shared" si="55"/>
        <v>8.9700000000000006</v>
      </c>
      <c r="T260" s="360">
        <f>Q260*U260</f>
        <v>107.64000000000001</v>
      </c>
      <c r="U260" s="288">
        <v>12</v>
      </c>
      <c r="V260" s="288">
        <f>Q260*W260</f>
        <v>89.7</v>
      </c>
      <c r="W260" s="288">
        <v>10</v>
      </c>
      <c r="X260" s="364">
        <v>105.29640363998848</v>
      </c>
      <c r="Y260" s="365">
        <v>11.738729502785784</v>
      </c>
      <c r="Z260" s="364">
        <v>89.521687272727277</v>
      </c>
      <c r="AA260" s="365">
        <f>Z260/Q260</f>
        <v>9.9801212121212117</v>
      </c>
      <c r="AB260" s="366">
        <v>242909</v>
      </c>
      <c r="AC260" s="96" t="s">
        <v>93</v>
      </c>
      <c r="AD260" s="96" t="s">
        <v>2</v>
      </c>
      <c r="AE260" s="367" t="s">
        <v>265</v>
      </c>
      <c r="AF260" s="98" t="s">
        <v>91</v>
      </c>
      <c r="AG260" s="367">
        <v>1.65</v>
      </c>
      <c r="AH260" s="98" t="s">
        <v>247</v>
      </c>
      <c r="AI260" s="368" t="s">
        <v>90</v>
      </c>
      <c r="AJ260" s="367" t="s">
        <v>220</v>
      </c>
      <c r="AK260" s="367" t="s">
        <v>306</v>
      </c>
      <c r="AL260" s="367" t="s">
        <v>236</v>
      </c>
      <c r="AM260" s="367"/>
      <c r="AN260" s="369"/>
      <c r="AO260" s="369" t="s">
        <v>95</v>
      </c>
      <c r="AP260" s="370" t="str">
        <f>IF(Q260&gt;15,"พื้นที่มากกว่า 15 ไร่",IF(Q260&gt;10,"พื้นที่ 10 - 15 ไร่",IF(Q260&gt;6,"พื้นที่ 6 - 10 ไร่",IF(Q260&gt;3,"พื้นที่ 3 - 6 ไร่","พื้นที่น้อยกว่า 3 ไร่"))))</f>
        <v>พื้นที่ 6 - 10 ไร่</v>
      </c>
      <c r="AQ260" s="440">
        <v>10.476031215161649</v>
      </c>
      <c r="AR260" s="371">
        <v>12.349648824092798</v>
      </c>
      <c r="AS260" s="372" t="s">
        <v>233</v>
      </c>
      <c r="AT260" s="373">
        <v>243267</v>
      </c>
    </row>
    <row r="261" spans="1:46" ht="21" customHeight="1">
      <c r="A261" s="95">
        <v>3</v>
      </c>
      <c r="B261" s="95" t="s">
        <v>228</v>
      </c>
      <c r="C261" s="380" t="s">
        <v>27</v>
      </c>
      <c r="D261" s="98">
        <f>D260+1</f>
        <v>16</v>
      </c>
      <c r="E261" s="447">
        <v>802463</v>
      </c>
      <c r="F261" s="98" t="s">
        <v>305</v>
      </c>
      <c r="G261" s="98">
        <v>802463</v>
      </c>
      <c r="H261" s="98"/>
      <c r="I261" s="98"/>
      <c r="J261" s="285">
        <f t="shared" ref="J261:J324" si="63">M261+N261+O261+P261+Q261</f>
        <v>3.68</v>
      </c>
      <c r="K261" s="286" t="s">
        <v>237</v>
      </c>
      <c r="L261" s="98"/>
      <c r="M261" s="374"/>
      <c r="N261" s="360">
        <v>0</v>
      </c>
      <c r="O261" s="374">
        <v>3.68</v>
      </c>
      <c r="P261" s="98"/>
      <c r="Q261" s="362"/>
      <c r="R261" s="360"/>
      <c r="S261" s="288">
        <f t="shared" ref="S261:S324" si="64">P261+Q261</f>
        <v>0</v>
      </c>
      <c r="T261" s="375"/>
      <c r="U261" s="288"/>
      <c r="V261" s="288"/>
      <c r="W261" s="288"/>
      <c r="X261" s="364"/>
      <c r="Y261" s="365"/>
      <c r="Z261" s="364"/>
      <c r="AA261" s="365"/>
      <c r="AB261" s="366"/>
      <c r="AC261" s="98"/>
      <c r="AD261" s="98"/>
      <c r="AE261" s="368"/>
      <c r="AF261" s="98"/>
      <c r="AG261" s="368"/>
      <c r="AH261" s="98"/>
      <c r="AI261" s="368" t="s">
        <v>90</v>
      </c>
      <c r="AJ261" s="368"/>
      <c r="AK261" s="367"/>
      <c r="AL261" s="367"/>
      <c r="AM261" s="367"/>
      <c r="AN261" s="369"/>
      <c r="AO261" s="369">
        <v>0</v>
      </c>
      <c r="AP261" s="370"/>
      <c r="AQ261" s="441"/>
      <c r="AR261" s="370"/>
      <c r="AS261" s="376"/>
      <c r="AT261" s="377"/>
    </row>
    <row r="262" spans="1:46" ht="21" customHeight="1">
      <c r="A262" s="95">
        <v>3</v>
      </c>
      <c r="B262" s="95" t="s">
        <v>228</v>
      </c>
      <c r="C262" s="380" t="s">
        <v>27</v>
      </c>
      <c r="D262" s="98">
        <f>D261+1</f>
        <v>17</v>
      </c>
      <c r="E262" s="447">
        <v>802464</v>
      </c>
      <c r="F262" s="98" t="s">
        <v>305</v>
      </c>
      <c r="G262" s="98">
        <v>802464</v>
      </c>
      <c r="H262" s="98"/>
      <c r="I262" s="98"/>
      <c r="J262" s="285">
        <f t="shared" si="63"/>
        <v>2.84</v>
      </c>
      <c r="K262" s="286" t="s">
        <v>237</v>
      </c>
      <c r="L262" s="98"/>
      <c r="M262" s="374"/>
      <c r="N262" s="360">
        <v>0</v>
      </c>
      <c r="O262" s="374">
        <v>2.84</v>
      </c>
      <c r="P262" s="374"/>
      <c r="Q262" s="362"/>
      <c r="R262" s="360"/>
      <c r="S262" s="288">
        <f t="shared" si="64"/>
        <v>0</v>
      </c>
      <c r="T262" s="375"/>
      <c r="U262" s="288"/>
      <c r="V262" s="288"/>
      <c r="W262" s="288"/>
      <c r="X262" s="364"/>
      <c r="Y262" s="365"/>
      <c r="Z262" s="364"/>
      <c r="AA262" s="365"/>
      <c r="AB262" s="366"/>
      <c r="AC262" s="96"/>
      <c r="AD262" s="96"/>
      <c r="AE262" s="367"/>
      <c r="AF262" s="98"/>
      <c r="AG262" s="367"/>
      <c r="AH262" s="98"/>
      <c r="AI262" s="368" t="s">
        <v>90</v>
      </c>
      <c r="AJ262" s="367"/>
      <c r="AK262" s="367"/>
      <c r="AL262" s="367"/>
      <c r="AM262" s="367"/>
      <c r="AN262" s="369"/>
      <c r="AO262" s="369">
        <v>0</v>
      </c>
      <c r="AP262" s="370"/>
      <c r="AQ262" s="441"/>
      <c r="AR262" s="370"/>
      <c r="AS262" s="376"/>
      <c r="AT262" s="377"/>
    </row>
    <row r="263" spans="1:46" ht="21" customHeight="1">
      <c r="A263" s="95">
        <v>3</v>
      </c>
      <c r="B263" s="95" t="s">
        <v>228</v>
      </c>
      <c r="C263" s="380" t="s">
        <v>27</v>
      </c>
      <c r="D263" s="98">
        <f>D260+1</f>
        <v>16</v>
      </c>
      <c r="E263" s="447">
        <v>802467</v>
      </c>
      <c r="F263" s="98" t="s">
        <v>305</v>
      </c>
      <c r="G263" s="98">
        <v>802467</v>
      </c>
      <c r="H263" s="96">
        <v>9240802467</v>
      </c>
      <c r="I263" s="98"/>
      <c r="J263" s="285">
        <f t="shared" si="63"/>
        <v>13.8</v>
      </c>
      <c r="K263" s="286" t="str">
        <f t="shared" ref="K263:K269" si="65">AC263</f>
        <v>อ้อยตอ 1</v>
      </c>
      <c r="L263" s="96"/>
      <c r="M263" s="360"/>
      <c r="N263" s="360">
        <v>0</v>
      </c>
      <c r="O263" s="360"/>
      <c r="P263" s="288"/>
      <c r="Q263" s="362">
        <v>13.8</v>
      </c>
      <c r="R263" s="360"/>
      <c r="S263" s="288">
        <f t="shared" si="64"/>
        <v>13.8</v>
      </c>
      <c r="T263" s="360">
        <f>Q263*U263</f>
        <v>165.60000000000002</v>
      </c>
      <c r="U263" s="288">
        <v>12</v>
      </c>
      <c r="V263" s="288">
        <f>Q263*W263</f>
        <v>110.4</v>
      </c>
      <c r="W263" s="288">
        <v>8</v>
      </c>
      <c r="X263" s="364">
        <v>159.91627515327875</v>
      </c>
      <c r="Y263" s="365">
        <v>11.588135880672372</v>
      </c>
      <c r="Z263" s="364">
        <v>106.52997818181821</v>
      </c>
      <c r="AA263" s="365">
        <f>Z263/Q263</f>
        <v>7.7195636363636382</v>
      </c>
      <c r="AB263" s="366">
        <v>242889</v>
      </c>
      <c r="AC263" s="96" t="s">
        <v>93</v>
      </c>
      <c r="AD263" s="96" t="s">
        <v>2</v>
      </c>
      <c r="AE263" s="367" t="s">
        <v>265</v>
      </c>
      <c r="AF263" s="98" t="s">
        <v>117</v>
      </c>
      <c r="AG263" s="367">
        <v>1.65</v>
      </c>
      <c r="AH263" s="98" t="s">
        <v>247</v>
      </c>
      <c r="AI263" s="368" t="s">
        <v>90</v>
      </c>
      <c r="AJ263" s="367" t="s">
        <v>220</v>
      </c>
      <c r="AK263" s="367" t="s">
        <v>306</v>
      </c>
      <c r="AL263" s="367" t="s">
        <v>236</v>
      </c>
      <c r="AM263" s="367"/>
      <c r="AN263" s="369"/>
      <c r="AO263" s="369" t="s">
        <v>248</v>
      </c>
      <c r="AP263" s="370" t="str">
        <f>IF(Q263&gt;15,"พื้นที่มากกว่า 15 ไร่",IF(Q263&gt;10,"พื้นที่ 10 - 15 ไร่",IF(Q263&gt;6,"พื้นที่ 6 - 10 ไร่",IF(Q263&gt;3,"พื้นที่ 3 - 6 ไร่","พื้นที่น้อยกว่า 3 ไร่"))))</f>
        <v>พื้นที่ 10 - 15 ไร่</v>
      </c>
      <c r="AQ263" s="440">
        <v>9.3615942028985497</v>
      </c>
      <c r="AR263" s="371">
        <v>10.28383311401811</v>
      </c>
      <c r="AS263" s="372" t="s">
        <v>233</v>
      </c>
      <c r="AT263" s="373">
        <v>243241</v>
      </c>
    </row>
    <row r="264" spans="1:46" ht="21" customHeight="1">
      <c r="A264" s="95">
        <v>3</v>
      </c>
      <c r="B264" s="95" t="s">
        <v>228</v>
      </c>
      <c r="C264" s="380" t="s">
        <v>27</v>
      </c>
      <c r="D264" s="98">
        <f>D263+1</f>
        <v>17</v>
      </c>
      <c r="E264" s="447">
        <v>802478</v>
      </c>
      <c r="F264" s="98" t="s">
        <v>305</v>
      </c>
      <c r="G264" s="98">
        <v>802478</v>
      </c>
      <c r="H264" s="98"/>
      <c r="I264" s="98"/>
      <c r="J264" s="285">
        <f t="shared" si="63"/>
        <v>16.36</v>
      </c>
      <c r="K264" s="286">
        <f t="shared" si="65"/>
        <v>0</v>
      </c>
      <c r="L264" s="98"/>
      <c r="M264" s="374"/>
      <c r="N264" s="360">
        <v>0</v>
      </c>
      <c r="O264" s="360"/>
      <c r="P264" s="360">
        <v>16.36</v>
      </c>
      <c r="Q264" s="362"/>
      <c r="R264" s="360"/>
      <c r="S264" s="288">
        <f t="shared" si="64"/>
        <v>16.36</v>
      </c>
      <c r="T264" s="363"/>
      <c r="U264" s="288"/>
      <c r="V264" s="288"/>
      <c r="W264" s="288"/>
      <c r="X264" s="364"/>
      <c r="Y264" s="365"/>
      <c r="Z264" s="364"/>
      <c r="AA264" s="365"/>
      <c r="AB264" s="366"/>
      <c r="AC264" s="96"/>
      <c r="AD264" s="96"/>
      <c r="AE264" s="367" t="s">
        <v>280</v>
      </c>
      <c r="AF264" s="98"/>
      <c r="AG264" s="367"/>
      <c r="AH264" s="98"/>
      <c r="AI264" s="368" t="s">
        <v>90</v>
      </c>
      <c r="AJ264" s="367" t="s">
        <v>220</v>
      </c>
      <c r="AK264" s="367"/>
      <c r="AL264" s="367"/>
      <c r="AM264" s="367"/>
      <c r="AN264" s="369"/>
      <c r="AO264" s="369" t="s">
        <v>98</v>
      </c>
      <c r="AP264" s="370"/>
      <c r="AQ264" s="441"/>
      <c r="AR264" s="370"/>
      <c r="AS264" s="376"/>
      <c r="AT264" s="377"/>
    </row>
    <row r="265" spans="1:46" ht="21" customHeight="1">
      <c r="A265" s="95">
        <v>3</v>
      </c>
      <c r="B265" s="95" t="s">
        <v>228</v>
      </c>
      <c r="C265" s="380" t="s">
        <v>27</v>
      </c>
      <c r="D265" s="98">
        <f>D263+1</f>
        <v>17</v>
      </c>
      <c r="E265" s="447">
        <v>802479</v>
      </c>
      <c r="F265" s="98" t="s">
        <v>305</v>
      </c>
      <c r="G265" s="98">
        <v>802479</v>
      </c>
      <c r="H265" s="96">
        <v>9240802479</v>
      </c>
      <c r="I265" s="98"/>
      <c r="J265" s="285">
        <f t="shared" si="63"/>
        <v>18.98</v>
      </c>
      <c r="K265" s="286" t="str">
        <f t="shared" si="65"/>
        <v>อ้อยน้ำราด</v>
      </c>
      <c r="L265" s="96"/>
      <c r="M265" s="360"/>
      <c r="N265" s="360">
        <v>0</v>
      </c>
      <c r="O265" s="360"/>
      <c r="P265" s="361"/>
      <c r="Q265" s="362">
        <v>18.98</v>
      </c>
      <c r="R265" s="360"/>
      <c r="S265" s="288">
        <f t="shared" si="64"/>
        <v>18.98</v>
      </c>
      <c r="T265" s="360">
        <f>Q265*U265</f>
        <v>246.74</v>
      </c>
      <c r="U265" s="288">
        <v>13</v>
      </c>
      <c r="V265" s="288">
        <f>Q265*W265</f>
        <v>151.84</v>
      </c>
      <c r="W265" s="288">
        <v>8</v>
      </c>
      <c r="X265" s="364">
        <v>245.89664742467178</v>
      </c>
      <c r="Y265" s="365">
        <v>12.797505133017481</v>
      </c>
      <c r="Z265" s="364">
        <v>204.41275329729726</v>
      </c>
      <c r="AA265" s="365">
        <f>Z265/Q265</f>
        <v>10.7699027027027</v>
      </c>
      <c r="AB265" s="366">
        <v>242929</v>
      </c>
      <c r="AC265" s="96" t="s">
        <v>1</v>
      </c>
      <c r="AD265" s="96" t="s">
        <v>88</v>
      </c>
      <c r="AE265" s="367" t="s">
        <v>231</v>
      </c>
      <c r="AF265" s="98" t="s">
        <v>99</v>
      </c>
      <c r="AG265" s="367">
        <v>1.85</v>
      </c>
      <c r="AH265" s="96" t="s">
        <v>232</v>
      </c>
      <c r="AI265" s="368" t="s">
        <v>90</v>
      </c>
      <c r="AJ265" s="367" t="s">
        <v>220</v>
      </c>
      <c r="AK265" s="367" t="s">
        <v>306</v>
      </c>
      <c r="AL265" s="367" t="s">
        <v>236</v>
      </c>
      <c r="AM265" s="367"/>
      <c r="AN265" s="369"/>
      <c r="AO265" s="369" t="s">
        <v>93</v>
      </c>
      <c r="AP265" s="370" t="str">
        <f>IF(Q265&gt;15,"พื้นที่มากกว่า 15 ไร่",IF(Q265&gt;10,"พื้นที่ 10 - 15 ไร่",IF(Q265&gt;6,"พื้นที่ 6 - 10 ไร่",IF(Q265&gt;3,"พื้นที่ 3 - 6 ไร่","พื้นที่น้อยกว่า 3 ไร่"))))</f>
        <v>พื้นที่มากกว่า 15 ไร่</v>
      </c>
      <c r="AQ265" s="440">
        <v>7.7334035827186511</v>
      </c>
      <c r="AR265" s="371">
        <v>11.732054094563292</v>
      </c>
      <c r="AS265" s="372" t="s">
        <v>233</v>
      </c>
      <c r="AT265" s="373">
        <v>243263</v>
      </c>
    </row>
    <row r="266" spans="1:46" ht="21" customHeight="1">
      <c r="A266" s="95">
        <v>3</v>
      </c>
      <c r="B266" s="95" t="s">
        <v>228</v>
      </c>
      <c r="C266" s="380" t="s">
        <v>27</v>
      </c>
      <c r="D266" s="98">
        <f t="shared" ref="D266:D278" si="66">D265+1</f>
        <v>18</v>
      </c>
      <c r="E266" s="447">
        <v>802480</v>
      </c>
      <c r="F266" s="98" t="s">
        <v>305</v>
      </c>
      <c r="G266" s="98">
        <v>802480</v>
      </c>
      <c r="H266" s="96">
        <v>9240802480</v>
      </c>
      <c r="I266" s="98"/>
      <c r="J266" s="285">
        <f t="shared" si="63"/>
        <v>30.51</v>
      </c>
      <c r="K266" s="286" t="str">
        <f t="shared" si="65"/>
        <v>อ้อยน้ำราด</v>
      </c>
      <c r="L266" s="96"/>
      <c r="M266" s="360"/>
      <c r="N266" s="360">
        <v>0</v>
      </c>
      <c r="O266" s="360"/>
      <c r="P266" s="96"/>
      <c r="Q266" s="362">
        <v>30.51</v>
      </c>
      <c r="R266" s="360"/>
      <c r="S266" s="288">
        <f t="shared" si="64"/>
        <v>30.51</v>
      </c>
      <c r="T266" s="360">
        <f>Q266*U266</f>
        <v>427.14000000000004</v>
      </c>
      <c r="U266" s="288">
        <v>14</v>
      </c>
      <c r="V266" s="288">
        <f>Q266*W266</f>
        <v>366.12</v>
      </c>
      <c r="W266" s="288">
        <v>12</v>
      </c>
      <c r="X266" s="364">
        <v>393.4991114754913</v>
      </c>
      <c r="Y266" s="365">
        <v>12.897381562618527</v>
      </c>
      <c r="Z266" s="364">
        <v>407.69012237837831</v>
      </c>
      <c r="AA266" s="365">
        <f>Z266/Q266</f>
        <v>13.362508108108106</v>
      </c>
      <c r="AB266" s="366">
        <v>242922</v>
      </c>
      <c r="AC266" s="96" t="s">
        <v>1</v>
      </c>
      <c r="AD266" s="96" t="s">
        <v>88</v>
      </c>
      <c r="AE266" s="367" t="s">
        <v>234</v>
      </c>
      <c r="AF266" s="98" t="s">
        <v>99</v>
      </c>
      <c r="AG266" s="367">
        <v>1.85</v>
      </c>
      <c r="AH266" s="96" t="s">
        <v>232</v>
      </c>
      <c r="AI266" s="368" t="s">
        <v>90</v>
      </c>
      <c r="AJ266" s="367" t="s">
        <v>220</v>
      </c>
      <c r="AK266" s="367" t="s">
        <v>306</v>
      </c>
      <c r="AL266" s="367" t="s">
        <v>236</v>
      </c>
      <c r="AM266" s="367"/>
      <c r="AN266" s="369"/>
      <c r="AO266" s="369" t="s">
        <v>93</v>
      </c>
      <c r="AP266" s="370" t="str">
        <f>IF(Q266&gt;15,"พื้นที่มากกว่า 15 ไร่",IF(Q266&gt;10,"พื้นที่ 10 - 15 ไร่",IF(Q266&gt;6,"พื้นที่ 6 - 10 ไร่",IF(Q266&gt;3,"พื้นที่ 3 - 6 ไร่","พื้นที่น้อยกว่า 3 ไร่"))))</f>
        <v>พื้นที่มากกว่า 15 ไร่</v>
      </c>
      <c r="AQ266" s="440">
        <v>14.63323500491642</v>
      </c>
      <c r="AR266" s="371">
        <v>11.572332571786946</v>
      </c>
      <c r="AS266" s="372" t="s">
        <v>233</v>
      </c>
      <c r="AT266" s="373">
        <v>243255</v>
      </c>
    </row>
    <row r="267" spans="1:46" ht="21" customHeight="1">
      <c r="A267" s="95">
        <v>3</v>
      </c>
      <c r="B267" s="95" t="s">
        <v>228</v>
      </c>
      <c r="C267" s="380" t="s">
        <v>27</v>
      </c>
      <c r="D267" s="98">
        <f t="shared" si="66"/>
        <v>19</v>
      </c>
      <c r="E267" s="447">
        <v>802481</v>
      </c>
      <c r="F267" s="98" t="s">
        <v>305</v>
      </c>
      <c r="G267" s="98">
        <v>802481</v>
      </c>
      <c r="H267" s="96">
        <v>9240802481</v>
      </c>
      <c r="I267" s="98"/>
      <c r="J267" s="285">
        <f t="shared" si="63"/>
        <v>28.26</v>
      </c>
      <c r="K267" s="286" t="str">
        <f t="shared" si="65"/>
        <v>อ้อยตอ 2</v>
      </c>
      <c r="L267" s="98"/>
      <c r="M267" s="374"/>
      <c r="N267" s="360">
        <v>0</v>
      </c>
      <c r="O267" s="360"/>
      <c r="P267" s="360"/>
      <c r="Q267" s="362">
        <v>28.26</v>
      </c>
      <c r="R267" s="360"/>
      <c r="S267" s="288">
        <f t="shared" si="64"/>
        <v>28.26</v>
      </c>
      <c r="T267" s="360">
        <f>Q267*U267</f>
        <v>339.12</v>
      </c>
      <c r="U267" s="288">
        <v>12</v>
      </c>
      <c r="V267" s="288">
        <f>Q267*W267</f>
        <v>282.60000000000002</v>
      </c>
      <c r="W267" s="288">
        <v>10</v>
      </c>
      <c r="X267" s="364">
        <v>327.77508496385059</v>
      </c>
      <c r="Y267" s="365">
        <v>11.598552192634486</v>
      </c>
      <c r="Z267" s="364">
        <v>239.30773527272729</v>
      </c>
      <c r="AA267" s="365">
        <f>Z267/Q267</f>
        <v>8.4680727272727268</v>
      </c>
      <c r="AB267" s="366">
        <v>242893</v>
      </c>
      <c r="AC267" s="96" t="s">
        <v>95</v>
      </c>
      <c r="AD267" s="96" t="s">
        <v>2</v>
      </c>
      <c r="AE267" s="367" t="s">
        <v>231</v>
      </c>
      <c r="AF267" s="98" t="s">
        <v>94</v>
      </c>
      <c r="AG267" s="367">
        <v>1.65</v>
      </c>
      <c r="AH267" s="98" t="s">
        <v>247</v>
      </c>
      <c r="AI267" s="368" t="s">
        <v>90</v>
      </c>
      <c r="AJ267" s="367" t="s">
        <v>220</v>
      </c>
      <c r="AK267" s="367" t="s">
        <v>306</v>
      </c>
      <c r="AL267" s="367" t="s">
        <v>236</v>
      </c>
      <c r="AM267" s="367"/>
      <c r="AN267" s="369"/>
      <c r="AO267" s="369" t="s">
        <v>1</v>
      </c>
      <c r="AP267" s="370" t="str">
        <f>IF(Q267&gt;15,"พื้นที่มากกว่า 15 ไร่",IF(Q267&gt;10,"พื้นที่ 10 - 15 ไร่",IF(Q267&gt;6,"พื้นที่ 6 - 10 ไร่",IF(Q267&gt;3,"พื้นที่ 3 - 6 ไร่","พื้นที่น้อยกว่า 3 ไร่"))))</f>
        <v>พื้นที่มากกว่า 15 ไร่</v>
      </c>
      <c r="AQ267" s="440">
        <v>12.214791224345364</v>
      </c>
      <c r="AR267" s="371">
        <v>11.23308322952577</v>
      </c>
      <c r="AS267" s="372" t="s">
        <v>233</v>
      </c>
      <c r="AT267" s="373">
        <v>243253</v>
      </c>
    </row>
    <row r="268" spans="1:46" ht="21" customHeight="1">
      <c r="A268" s="95">
        <v>3</v>
      </c>
      <c r="B268" s="95" t="s">
        <v>228</v>
      </c>
      <c r="C268" s="380" t="s">
        <v>27</v>
      </c>
      <c r="D268" s="98">
        <f t="shared" si="66"/>
        <v>20</v>
      </c>
      <c r="E268" s="447">
        <v>802483</v>
      </c>
      <c r="F268" s="98" t="s">
        <v>305</v>
      </c>
      <c r="G268" s="98">
        <v>802483</v>
      </c>
      <c r="H268" s="96">
        <v>9240802483</v>
      </c>
      <c r="I268" s="98"/>
      <c r="J268" s="285">
        <f t="shared" si="63"/>
        <v>6.94</v>
      </c>
      <c r="K268" s="286" t="str">
        <f t="shared" si="65"/>
        <v>อ้อยน้ำราด</v>
      </c>
      <c r="L268" s="98"/>
      <c r="M268" s="374"/>
      <c r="N268" s="360">
        <v>2.4400000000000004</v>
      </c>
      <c r="O268" s="374"/>
      <c r="P268" s="98"/>
      <c r="Q268" s="362">
        <v>4.5</v>
      </c>
      <c r="R268" s="360"/>
      <c r="S268" s="288">
        <f t="shared" si="64"/>
        <v>4.5</v>
      </c>
      <c r="T268" s="360">
        <f>Q268*U268</f>
        <v>58.5</v>
      </c>
      <c r="U268" s="288">
        <v>13</v>
      </c>
      <c r="V268" s="288">
        <f>Q268*W268</f>
        <v>45</v>
      </c>
      <c r="W268" s="288">
        <v>10</v>
      </c>
      <c r="X268" s="364">
        <v>58.395715895320784</v>
      </c>
      <c r="Y268" s="365">
        <v>12.97682575451573</v>
      </c>
      <c r="Z268" s="364">
        <v>47.342529729729733</v>
      </c>
      <c r="AA268" s="365">
        <f>Z268/Q268</f>
        <v>10.520562162162163</v>
      </c>
      <c r="AB268" s="366">
        <v>242923</v>
      </c>
      <c r="AC268" s="96" t="s">
        <v>1</v>
      </c>
      <c r="AD268" s="96" t="s">
        <v>88</v>
      </c>
      <c r="AE268" s="367" t="s">
        <v>234</v>
      </c>
      <c r="AF268" s="98" t="s">
        <v>99</v>
      </c>
      <c r="AG268" s="367">
        <v>1.85</v>
      </c>
      <c r="AH268" s="96" t="s">
        <v>232</v>
      </c>
      <c r="AI268" s="368" t="s">
        <v>90</v>
      </c>
      <c r="AJ268" s="367" t="str">
        <f>VLOOKUP(E268,'[1]รายแปลง6465 (พื้นที่ 10,005 (2'!$G:$BH,54,0)</f>
        <v>รถตัด</v>
      </c>
      <c r="AK268" s="367" t="s">
        <v>306</v>
      </c>
      <c r="AL268" s="367" t="s">
        <v>236</v>
      </c>
      <c r="AM268" s="367"/>
      <c r="AN268" s="369"/>
      <c r="AO268" s="369" t="s">
        <v>93</v>
      </c>
      <c r="AP268" s="370" t="str">
        <f>IF(Q268&gt;15,"พื้นที่มากกว่า 15 ไร่",IF(Q268&gt;10,"พื้นที่ 10 - 15 ไร่",IF(Q268&gt;6,"พื้นที่ 6 - 10 ไร่",IF(Q268&gt;3,"พื้นที่ 3 - 6 ไร่","พื้นที่น้อยกว่า 3 ไร่"))))</f>
        <v>พื้นที่ 3 - 6 ไร่</v>
      </c>
      <c r="AQ268" s="440">
        <v>15.482222222222219</v>
      </c>
      <c r="AR268" s="371">
        <v>12.312145830343049</v>
      </c>
      <c r="AS268" s="372" t="s">
        <v>233</v>
      </c>
      <c r="AT268" s="373">
        <v>243253</v>
      </c>
    </row>
    <row r="269" spans="1:46" ht="21" customHeight="1">
      <c r="A269" s="95">
        <v>3</v>
      </c>
      <c r="B269" s="95" t="s">
        <v>228</v>
      </c>
      <c r="C269" s="380" t="s">
        <v>27</v>
      </c>
      <c r="D269" s="98">
        <f t="shared" si="66"/>
        <v>21</v>
      </c>
      <c r="E269" s="447">
        <v>802484</v>
      </c>
      <c r="F269" s="98" t="s">
        <v>305</v>
      </c>
      <c r="G269" s="98">
        <v>802484</v>
      </c>
      <c r="H269" s="96">
        <v>9240802484</v>
      </c>
      <c r="I269" s="98"/>
      <c r="J269" s="285">
        <f t="shared" si="63"/>
        <v>5.26</v>
      </c>
      <c r="K269" s="286" t="str">
        <f t="shared" si="65"/>
        <v>อ้อยน้ำราด</v>
      </c>
      <c r="L269" s="98"/>
      <c r="M269" s="374"/>
      <c r="N269" s="360"/>
      <c r="O269" s="374"/>
      <c r="P269" s="98"/>
      <c r="Q269" s="362">
        <v>5.26</v>
      </c>
      <c r="R269" s="360"/>
      <c r="S269" s="288">
        <f t="shared" si="64"/>
        <v>5.26</v>
      </c>
      <c r="T269" s="360">
        <f>Q269*U269</f>
        <v>68.38</v>
      </c>
      <c r="U269" s="288">
        <v>13</v>
      </c>
      <c r="V269" s="288">
        <f>Q269*W269</f>
        <v>52.599999999999994</v>
      </c>
      <c r="W269" s="288">
        <v>10</v>
      </c>
      <c r="X269" s="364">
        <v>67.296426915942916</v>
      </c>
      <c r="Y269" s="365">
        <v>12.793997512536677</v>
      </c>
      <c r="Z269" s="364">
        <v>47.10230486486487</v>
      </c>
      <c r="AA269" s="365">
        <f>Z269/Q269</f>
        <v>8.9548108108108124</v>
      </c>
      <c r="AB269" s="366">
        <v>242923</v>
      </c>
      <c r="AC269" s="96" t="s">
        <v>1</v>
      </c>
      <c r="AD269" s="96" t="s">
        <v>88</v>
      </c>
      <c r="AE269" s="367" t="s">
        <v>234</v>
      </c>
      <c r="AF269" s="98" t="s">
        <v>99</v>
      </c>
      <c r="AG269" s="367">
        <v>1.85</v>
      </c>
      <c r="AH269" s="96" t="s">
        <v>232</v>
      </c>
      <c r="AI269" s="368" t="s">
        <v>90</v>
      </c>
      <c r="AJ269" s="367" t="str">
        <f>VLOOKUP(E269,'[1]รายแปลง6465 (พื้นที่ 10,005 (2'!$G:$BH,54,0)</f>
        <v>รถตัด</v>
      </c>
      <c r="AK269" s="367" t="s">
        <v>306</v>
      </c>
      <c r="AL269" s="367" t="s">
        <v>236</v>
      </c>
      <c r="AM269" s="367"/>
      <c r="AN269" s="369"/>
      <c r="AO269" s="369" t="s">
        <v>93</v>
      </c>
      <c r="AP269" s="370" t="str">
        <f>IF(Q269&gt;15,"พื้นที่มากกว่า 15 ไร่",IF(Q269&gt;10,"พื้นที่ 10 - 15 ไร่",IF(Q269&gt;6,"พื้นที่ 6 - 10 ไร่",IF(Q269&gt;3,"พื้นที่ 3 - 6 ไร่","พื้นที่น้อยกว่า 3 ไร่"))))</f>
        <v>พื้นที่ 3 - 6 ไร่</v>
      </c>
      <c r="AQ269" s="440">
        <v>12.961977186311788</v>
      </c>
      <c r="AR269" s="371">
        <v>11.105564681724845</v>
      </c>
      <c r="AS269" s="372" t="s">
        <v>233</v>
      </c>
      <c r="AT269" s="373">
        <v>243253</v>
      </c>
    </row>
    <row r="270" spans="1:46" ht="21" customHeight="1">
      <c r="A270" s="95">
        <v>3</v>
      </c>
      <c r="B270" s="95" t="s">
        <v>228</v>
      </c>
      <c r="C270" s="380" t="s">
        <v>27</v>
      </c>
      <c r="D270" s="98">
        <f t="shared" si="66"/>
        <v>22</v>
      </c>
      <c r="E270" s="447">
        <v>802485</v>
      </c>
      <c r="F270" s="98" t="s">
        <v>305</v>
      </c>
      <c r="G270" s="98">
        <v>802485</v>
      </c>
      <c r="H270" s="98"/>
      <c r="I270" s="98"/>
      <c r="J270" s="285">
        <f t="shared" si="63"/>
        <v>2.46</v>
      </c>
      <c r="K270" s="286" t="s">
        <v>237</v>
      </c>
      <c r="L270" s="96"/>
      <c r="M270" s="360"/>
      <c r="N270" s="360">
        <v>0</v>
      </c>
      <c r="O270" s="374">
        <v>2.46</v>
      </c>
      <c r="P270" s="98"/>
      <c r="Q270" s="362"/>
      <c r="R270" s="360"/>
      <c r="S270" s="288">
        <f t="shared" si="64"/>
        <v>0</v>
      </c>
      <c r="T270" s="375"/>
      <c r="U270" s="288"/>
      <c r="V270" s="288"/>
      <c r="W270" s="288"/>
      <c r="X270" s="364"/>
      <c r="Y270" s="365"/>
      <c r="Z270" s="364"/>
      <c r="AA270" s="365"/>
      <c r="AB270" s="366"/>
      <c r="AC270" s="98"/>
      <c r="AD270" s="98"/>
      <c r="AE270" s="368"/>
      <c r="AF270" s="98"/>
      <c r="AG270" s="368"/>
      <c r="AH270" s="98"/>
      <c r="AI270" s="368" t="s">
        <v>90</v>
      </c>
      <c r="AJ270" s="368"/>
      <c r="AK270" s="367"/>
      <c r="AL270" s="367"/>
      <c r="AM270" s="367"/>
      <c r="AN270" s="369"/>
      <c r="AO270" s="369">
        <v>0</v>
      </c>
      <c r="AP270" s="370"/>
      <c r="AQ270" s="441"/>
      <c r="AR270" s="370"/>
      <c r="AS270" s="376"/>
      <c r="AT270" s="377"/>
    </row>
    <row r="271" spans="1:46" ht="21" customHeight="1">
      <c r="A271" s="95">
        <v>1</v>
      </c>
      <c r="B271" s="95" t="s">
        <v>228</v>
      </c>
      <c r="C271" s="380" t="s">
        <v>24</v>
      </c>
      <c r="D271" s="98">
        <f t="shared" si="66"/>
        <v>23</v>
      </c>
      <c r="E271" s="447">
        <v>802527</v>
      </c>
      <c r="F271" s="98" t="s">
        <v>298</v>
      </c>
      <c r="G271" s="98">
        <v>802527</v>
      </c>
      <c r="H271" s="98"/>
      <c r="I271" s="98"/>
      <c r="J271" s="285">
        <f t="shared" si="63"/>
        <v>10.37</v>
      </c>
      <c r="K271" s="286" t="s">
        <v>308</v>
      </c>
      <c r="L271" s="96"/>
      <c r="M271" s="360">
        <v>10.37</v>
      </c>
      <c r="N271" s="360">
        <v>0</v>
      </c>
      <c r="O271" s="360">
        <v>0</v>
      </c>
      <c r="P271" s="360"/>
      <c r="Q271" s="362"/>
      <c r="R271" s="360"/>
      <c r="S271" s="288">
        <f t="shared" si="64"/>
        <v>0</v>
      </c>
      <c r="T271" s="375"/>
      <c r="U271" s="288"/>
      <c r="V271" s="288"/>
      <c r="W271" s="288"/>
      <c r="X271" s="364"/>
      <c r="Y271" s="365"/>
      <c r="Z271" s="364"/>
      <c r="AA271" s="365"/>
      <c r="AB271" s="366"/>
      <c r="AC271" s="96"/>
      <c r="AD271" s="96"/>
      <c r="AE271" s="367"/>
      <c r="AF271" s="96"/>
      <c r="AG271" s="367"/>
      <c r="AH271" s="98"/>
      <c r="AI271" s="368" t="s">
        <v>90</v>
      </c>
      <c r="AJ271" s="367"/>
      <c r="AK271" s="367"/>
      <c r="AL271" s="367"/>
      <c r="AM271" s="367"/>
      <c r="AN271" s="369"/>
      <c r="AO271" s="369">
        <v>0</v>
      </c>
      <c r="AP271" s="370"/>
      <c r="AQ271" s="441"/>
      <c r="AR271" s="370"/>
      <c r="AS271" s="376"/>
      <c r="AT271" s="377"/>
    </row>
    <row r="272" spans="1:46" ht="21" customHeight="1">
      <c r="A272" s="95">
        <v>1</v>
      </c>
      <c r="B272" s="95" t="s">
        <v>228</v>
      </c>
      <c r="C272" s="380" t="s">
        <v>24</v>
      </c>
      <c r="D272" s="98">
        <f t="shared" si="66"/>
        <v>24</v>
      </c>
      <c r="E272" s="447">
        <v>802528</v>
      </c>
      <c r="F272" s="98" t="s">
        <v>298</v>
      </c>
      <c r="G272" s="98">
        <v>802528</v>
      </c>
      <c r="H272" s="98"/>
      <c r="I272" s="98"/>
      <c r="J272" s="285">
        <f t="shared" si="63"/>
        <v>12.77</v>
      </c>
      <c r="K272" s="286" t="s">
        <v>308</v>
      </c>
      <c r="L272" s="96"/>
      <c r="M272" s="360">
        <v>12.77</v>
      </c>
      <c r="N272" s="360">
        <v>0</v>
      </c>
      <c r="O272" s="374">
        <v>0</v>
      </c>
      <c r="P272" s="360"/>
      <c r="Q272" s="362"/>
      <c r="R272" s="360"/>
      <c r="S272" s="288">
        <f t="shared" si="64"/>
        <v>0</v>
      </c>
      <c r="T272" s="375"/>
      <c r="U272" s="288"/>
      <c r="V272" s="288"/>
      <c r="W272" s="288"/>
      <c r="X272" s="364"/>
      <c r="Y272" s="365"/>
      <c r="Z272" s="364"/>
      <c r="AA272" s="365"/>
      <c r="AB272" s="366"/>
      <c r="AC272" s="96"/>
      <c r="AD272" s="96"/>
      <c r="AE272" s="367"/>
      <c r="AF272" s="96"/>
      <c r="AG272" s="367"/>
      <c r="AH272" s="98"/>
      <c r="AI272" s="368" t="s">
        <v>90</v>
      </c>
      <c r="AJ272" s="367"/>
      <c r="AK272" s="367"/>
      <c r="AL272" s="367"/>
      <c r="AM272" s="367"/>
      <c r="AN272" s="369"/>
      <c r="AO272" s="369">
        <v>0</v>
      </c>
      <c r="AP272" s="370"/>
      <c r="AQ272" s="441"/>
      <c r="AR272" s="370"/>
      <c r="AS272" s="376"/>
      <c r="AT272" s="377"/>
    </row>
    <row r="273" spans="1:46" ht="21" customHeight="1">
      <c r="A273" s="95">
        <v>1</v>
      </c>
      <c r="B273" s="95" t="s">
        <v>228</v>
      </c>
      <c r="C273" s="380" t="s">
        <v>24</v>
      </c>
      <c r="D273" s="98">
        <f t="shared" si="66"/>
        <v>25</v>
      </c>
      <c r="E273" s="447">
        <v>802530</v>
      </c>
      <c r="F273" s="98" t="s">
        <v>298</v>
      </c>
      <c r="G273" s="98">
        <v>802530</v>
      </c>
      <c r="H273" s="98"/>
      <c r="I273" s="98"/>
      <c r="J273" s="285">
        <f t="shared" si="63"/>
        <v>9.6</v>
      </c>
      <c r="K273" s="286" t="s">
        <v>309</v>
      </c>
      <c r="L273" s="98" t="s">
        <v>238</v>
      </c>
      <c r="M273" s="374">
        <v>9.6</v>
      </c>
      <c r="N273" s="360">
        <v>0</v>
      </c>
      <c r="O273" s="374"/>
      <c r="P273" s="98"/>
      <c r="Q273" s="362"/>
      <c r="R273" s="360"/>
      <c r="S273" s="288">
        <f t="shared" si="64"/>
        <v>0</v>
      </c>
      <c r="T273" s="375"/>
      <c r="U273" s="288"/>
      <c r="V273" s="288"/>
      <c r="W273" s="288"/>
      <c r="X273" s="364"/>
      <c r="Y273" s="365"/>
      <c r="Z273" s="364"/>
      <c r="AA273" s="365"/>
      <c r="AB273" s="366"/>
      <c r="AC273" s="98"/>
      <c r="AD273" s="98"/>
      <c r="AE273" s="368"/>
      <c r="AF273" s="98"/>
      <c r="AG273" s="368"/>
      <c r="AH273" s="98"/>
      <c r="AI273" s="368" t="s">
        <v>90</v>
      </c>
      <c r="AJ273" s="368"/>
      <c r="AK273" s="367"/>
      <c r="AL273" s="367"/>
      <c r="AM273" s="367"/>
      <c r="AN273" s="369"/>
      <c r="AO273" s="369">
        <v>0</v>
      </c>
      <c r="AP273" s="370"/>
      <c r="AQ273" s="441"/>
      <c r="AR273" s="370"/>
      <c r="AS273" s="376"/>
      <c r="AT273" s="377"/>
    </row>
    <row r="274" spans="1:46" ht="21" customHeight="1">
      <c r="A274" s="95">
        <v>1</v>
      </c>
      <c r="B274" s="95" t="s">
        <v>228</v>
      </c>
      <c r="C274" s="380" t="s">
        <v>24</v>
      </c>
      <c r="D274" s="98">
        <f t="shared" si="66"/>
        <v>26</v>
      </c>
      <c r="E274" s="447">
        <v>802532</v>
      </c>
      <c r="F274" s="98" t="s">
        <v>298</v>
      </c>
      <c r="G274" s="98">
        <v>802532</v>
      </c>
      <c r="H274" s="98"/>
      <c r="I274" s="98"/>
      <c r="J274" s="285">
        <f t="shared" si="63"/>
        <v>22.09</v>
      </c>
      <c r="K274" s="286" t="s">
        <v>309</v>
      </c>
      <c r="L274" s="98" t="s">
        <v>238</v>
      </c>
      <c r="M274" s="374">
        <v>22.09</v>
      </c>
      <c r="N274" s="360">
        <v>0</v>
      </c>
      <c r="O274" s="374"/>
      <c r="P274" s="98"/>
      <c r="Q274" s="362"/>
      <c r="R274" s="360"/>
      <c r="S274" s="288">
        <f t="shared" si="64"/>
        <v>0</v>
      </c>
      <c r="T274" s="375"/>
      <c r="U274" s="288"/>
      <c r="V274" s="288"/>
      <c r="W274" s="288"/>
      <c r="X274" s="364"/>
      <c r="Y274" s="365"/>
      <c r="Z274" s="364"/>
      <c r="AA274" s="365"/>
      <c r="AB274" s="366"/>
      <c r="AC274" s="98"/>
      <c r="AD274" s="98"/>
      <c r="AE274" s="368"/>
      <c r="AF274" s="98"/>
      <c r="AG274" s="368"/>
      <c r="AH274" s="98"/>
      <c r="AI274" s="368" t="s">
        <v>90</v>
      </c>
      <c r="AJ274" s="368"/>
      <c r="AK274" s="367"/>
      <c r="AL274" s="367"/>
      <c r="AM274" s="367"/>
      <c r="AN274" s="369"/>
      <c r="AO274" s="369">
        <v>0</v>
      </c>
      <c r="AP274" s="370"/>
      <c r="AQ274" s="441"/>
      <c r="AR274" s="370"/>
      <c r="AS274" s="376"/>
      <c r="AT274" s="377"/>
    </row>
    <row r="275" spans="1:46" ht="21" customHeight="1">
      <c r="A275" s="95">
        <v>1</v>
      </c>
      <c r="B275" s="95" t="s">
        <v>228</v>
      </c>
      <c r="C275" s="380" t="s">
        <v>24</v>
      </c>
      <c r="D275" s="98">
        <f t="shared" si="66"/>
        <v>27</v>
      </c>
      <c r="E275" s="447">
        <v>802533</v>
      </c>
      <c r="F275" s="98" t="s">
        <v>298</v>
      </c>
      <c r="G275" s="98">
        <v>802533</v>
      </c>
      <c r="H275" s="98"/>
      <c r="I275" s="98"/>
      <c r="J275" s="285">
        <f t="shared" si="63"/>
        <v>24.88</v>
      </c>
      <c r="K275" s="286" t="s">
        <v>310</v>
      </c>
      <c r="L275" s="98" t="s">
        <v>238</v>
      </c>
      <c r="M275" s="374">
        <v>24.88</v>
      </c>
      <c r="N275" s="360">
        <v>0</v>
      </c>
      <c r="O275" s="374"/>
      <c r="P275" s="98"/>
      <c r="Q275" s="362"/>
      <c r="R275" s="360"/>
      <c r="S275" s="288">
        <f t="shared" si="64"/>
        <v>0</v>
      </c>
      <c r="T275" s="375"/>
      <c r="U275" s="288"/>
      <c r="V275" s="288"/>
      <c r="W275" s="288"/>
      <c r="X275" s="364"/>
      <c r="Y275" s="365"/>
      <c r="Z275" s="364"/>
      <c r="AA275" s="365"/>
      <c r="AB275" s="366"/>
      <c r="AC275" s="98"/>
      <c r="AD275" s="98"/>
      <c r="AE275" s="368"/>
      <c r="AF275" s="98"/>
      <c r="AG275" s="368"/>
      <c r="AH275" s="98"/>
      <c r="AI275" s="368" t="s">
        <v>90</v>
      </c>
      <c r="AJ275" s="368"/>
      <c r="AK275" s="367"/>
      <c r="AL275" s="367"/>
      <c r="AM275" s="367"/>
      <c r="AN275" s="369"/>
      <c r="AO275" s="369">
        <v>0</v>
      </c>
      <c r="AP275" s="370"/>
      <c r="AQ275" s="441"/>
      <c r="AR275" s="370"/>
      <c r="AS275" s="376"/>
      <c r="AT275" s="377"/>
    </row>
    <row r="276" spans="1:46" ht="21" customHeight="1">
      <c r="A276" s="95">
        <v>1</v>
      </c>
      <c r="B276" s="95" t="s">
        <v>228</v>
      </c>
      <c r="C276" s="380" t="s">
        <v>24</v>
      </c>
      <c r="D276" s="98">
        <f t="shared" si="66"/>
        <v>28</v>
      </c>
      <c r="E276" s="447">
        <v>802535</v>
      </c>
      <c r="F276" s="98" t="s">
        <v>298</v>
      </c>
      <c r="G276" s="98">
        <v>802535</v>
      </c>
      <c r="H276" s="98"/>
      <c r="I276" s="98"/>
      <c r="J276" s="285">
        <f t="shared" si="63"/>
        <v>24.77</v>
      </c>
      <c r="K276" s="286" t="s">
        <v>310</v>
      </c>
      <c r="L276" s="98" t="s">
        <v>238</v>
      </c>
      <c r="M276" s="374">
        <v>24.77</v>
      </c>
      <c r="N276" s="360">
        <v>0</v>
      </c>
      <c r="O276" s="374"/>
      <c r="P276" s="98"/>
      <c r="Q276" s="362"/>
      <c r="R276" s="360"/>
      <c r="S276" s="288">
        <f t="shared" si="64"/>
        <v>0</v>
      </c>
      <c r="T276" s="375"/>
      <c r="U276" s="288"/>
      <c r="V276" s="288"/>
      <c r="W276" s="288"/>
      <c r="X276" s="364"/>
      <c r="Y276" s="365"/>
      <c r="Z276" s="364"/>
      <c r="AA276" s="365"/>
      <c r="AB276" s="366"/>
      <c r="AC276" s="98"/>
      <c r="AD276" s="98"/>
      <c r="AE276" s="368"/>
      <c r="AF276" s="98"/>
      <c r="AG276" s="368"/>
      <c r="AH276" s="98"/>
      <c r="AI276" s="368" t="s">
        <v>90</v>
      </c>
      <c r="AJ276" s="368"/>
      <c r="AK276" s="367"/>
      <c r="AL276" s="367"/>
      <c r="AM276" s="367"/>
      <c r="AN276" s="369"/>
      <c r="AO276" s="369">
        <v>0</v>
      </c>
      <c r="AP276" s="370"/>
      <c r="AQ276" s="441"/>
      <c r="AR276" s="370"/>
      <c r="AS276" s="376"/>
      <c r="AT276" s="377"/>
    </row>
    <row r="277" spans="1:46" ht="21" customHeight="1">
      <c r="A277" s="95">
        <v>1</v>
      </c>
      <c r="B277" s="95" t="s">
        <v>228</v>
      </c>
      <c r="C277" s="380" t="s">
        <v>24</v>
      </c>
      <c r="D277" s="98">
        <f t="shared" si="66"/>
        <v>29</v>
      </c>
      <c r="E277" s="447">
        <v>802539</v>
      </c>
      <c r="F277" s="98" t="s">
        <v>298</v>
      </c>
      <c r="G277" s="98">
        <v>802539</v>
      </c>
      <c r="H277" s="98"/>
      <c r="I277" s="98"/>
      <c r="J277" s="285">
        <f t="shared" si="63"/>
        <v>16.760000000000002</v>
      </c>
      <c r="K277" s="286" t="s">
        <v>310</v>
      </c>
      <c r="L277" s="98" t="s">
        <v>238</v>
      </c>
      <c r="M277" s="374">
        <v>16.760000000000002</v>
      </c>
      <c r="N277" s="360">
        <v>0</v>
      </c>
      <c r="O277" s="374"/>
      <c r="P277" s="98"/>
      <c r="Q277" s="362"/>
      <c r="R277" s="360"/>
      <c r="S277" s="288">
        <f t="shared" si="64"/>
        <v>0</v>
      </c>
      <c r="T277" s="375"/>
      <c r="U277" s="288"/>
      <c r="V277" s="288"/>
      <c r="W277" s="288"/>
      <c r="X277" s="364"/>
      <c r="Y277" s="365"/>
      <c r="Z277" s="364"/>
      <c r="AA277" s="365"/>
      <c r="AB277" s="366"/>
      <c r="AC277" s="98"/>
      <c r="AD277" s="98"/>
      <c r="AE277" s="368"/>
      <c r="AF277" s="98"/>
      <c r="AG277" s="368"/>
      <c r="AH277" s="98"/>
      <c r="AI277" s="368" t="s">
        <v>90</v>
      </c>
      <c r="AJ277" s="368"/>
      <c r="AK277" s="367"/>
      <c r="AL277" s="367"/>
      <c r="AM277" s="367"/>
      <c r="AN277" s="369"/>
      <c r="AO277" s="369">
        <v>0</v>
      </c>
      <c r="AP277" s="370"/>
      <c r="AQ277" s="441"/>
      <c r="AR277" s="370"/>
      <c r="AS277" s="376"/>
      <c r="AT277" s="377"/>
    </row>
    <row r="278" spans="1:46" ht="21" customHeight="1">
      <c r="A278" s="95">
        <v>1</v>
      </c>
      <c r="B278" s="95" t="s">
        <v>228</v>
      </c>
      <c r="C278" s="380" t="s">
        <v>24</v>
      </c>
      <c r="D278" s="98">
        <f t="shared" si="66"/>
        <v>30</v>
      </c>
      <c r="E278" s="447">
        <v>802540</v>
      </c>
      <c r="F278" s="98" t="s">
        <v>298</v>
      </c>
      <c r="G278" s="98">
        <v>802540</v>
      </c>
      <c r="H278" s="98"/>
      <c r="I278" s="98"/>
      <c r="J278" s="285">
        <f t="shared" si="63"/>
        <v>13.23</v>
      </c>
      <c r="K278" s="286" t="s">
        <v>310</v>
      </c>
      <c r="L278" s="98" t="s">
        <v>238</v>
      </c>
      <c r="M278" s="374">
        <v>13.23</v>
      </c>
      <c r="N278" s="360">
        <v>0</v>
      </c>
      <c r="O278" s="374"/>
      <c r="P278" s="98"/>
      <c r="Q278" s="362"/>
      <c r="R278" s="360"/>
      <c r="S278" s="288">
        <f t="shared" si="64"/>
        <v>0</v>
      </c>
      <c r="T278" s="375"/>
      <c r="U278" s="288"/>
      <c r="V278" s="288"/>
      <c r="W278" s="288"/>
      <c r="X278" s="364"/>
      <c r="Y278" s="365"/>
      <c r="Z278" s="364"/>
      <c r="AA278" s="365"/>
      <c r="AB278" s="366"/>
      <c r="AC278" s="98"/>
      <c r="AD278" s="98"/>
      <c r="AE278" s="368"/>
      <c r="AF278" s="98"/>
      <c r="AG278" s="368"/>
      <c r="AH278" s="98"/>
      <c r="AI278" s="368" t="s">
        <v>90</v>
      </c>
      <c r="AJ278" s="368"/>
      <c r="AK278" s="367"/>
      <c r="AL278" s="367"/>
      <c r="AM278" s="367"/>
      <c r="AN278" s="369"/>
      <c r="AO278" s="369">
        <v>0</v>
      </c>
      <c r="AP278" s="370"/>
      <c r="AQ278" s="441"/>
      <c r="AR278" s="370"/>
      <c r="AS278" s="376"/>
      <c r="AT278" s="377"/>
    </row>
    <row r="279" spans="1:46" ht="21" customHeight="1">
      <c r="A279" s="95">
        <v>1</v>
      </c>
      <c r="B279" s="95" t="s">
        <v>228</v>
      </c>
      <c r="C279" s="380" t="s">
        <v>24</v>
      </c>
      <c r="D279" s="98">
        <f>D242+1</f>
        <v>10</v>
      </c>
      <c r="E279" s="447">
        <v>802555</v>
      </c>
      <c r="F279" s="98" t="s">
        <v>298</v>
      </c>
      <c r="G279" s="98">
        <v>802555</v>
      </c>
      <c r="H279" s="96">
        <v>9210802555</v>
      </c>
      <c r="I279" s="98"/>
      <c r="J279" s="285">
        <f t="shared" si="63"/>
        <v>28.09</v>
      </c>
      <c r="K279" s="286" t="str">
        <f>AC279</f>
        <v>อ้อยตอ 2</v>
      </c>
      <c r="L279" s="98"/>
      <c r="M279" s="374"/>
      <c r="N279" s="360">
        <v>0</v>
      </c>
      <c r="O279" s="360"/>
      <c r="P279" s="360"/>
      <c r="Q279" s="362">
        <f>28.09</f>
        <v>28.09</v>
      </c>
      <c r="R279" s="360"/>
      <c r="S279" s="288">
        <f t="shared" si="64"/>
        <v>28.09</v>
      </c>
      <c r="T279" s="363">
        <f>Q279*U279</f>
        <v>280.89999999999998</v>
      </c>
      <c r="U279" s="288">
        <v>10</v>
      </c>
      <c r="V279" s="288">
        <f>Q279*W279</f>
        <v>168.54</v>
      </c>
      <c r="W279" s="288">
        <v>6</v>
      </c>
      <c r="X279" s="364">
        <v>289.76192117973142</v>
      </c>
      <c r="Y279" s="365">
        <v>10.315483132065911</v>
      </c>
      <c r="Z279" s="364">
        <v>356.00006206060613</v>
      </c>
      <c r="AA279" s="365">
        <f>Z279/Q279</f>
        <v>12.673551515151518</v>
      </c>
      <c r="AB279" s="366">
        <v>242912</v>
      </c>
      <c r="AC279" s="96" t="s">
        <v>95</v>
      </c>
      <c r="AD279" s="96" t="s">
        <v>2</v>
      </c>
      <c r="AE279" s="367" t="s">
        <v>231</v>
      </c>
      <c r="AF279" s="98" t="s">
        <v>91</v>
      </c>
      <c r="AG279" s="367">
        <v>1.65</v>
      </c>
      <c r="AH279" s="98" t="s">
        <v>247</v>
      </c>
      <c r="AI279" s="98" t="s">
        <v>119</v>
      </c>
      <c r="AJ279" s="367" t="s">
        <v>220</v>
      </c>
      <c r="AK279" s="367" t="s">
        <v>299</v>
      </c>
      <c r="AL279" s="367" t="s">
        <v>236</v>
      </c>
      <c r="AM279" s="367"/>
      <c r="AN279" s="369"/>
      <c r="AO279" s="369" t="s">
        <v>1</v>
      </c>
      <c r="AP279" s="370" t="str">
        <f>IF(Q279&gt;15,"พื้นที่มากกว่า 15 ไร่",IF(Q279&gt;10,"พื้นที่ 10 - 15 ไร่",IF(Q279&gt;6,"พื้นที่ 6 - 10 ไร่",IF(Q279&gt;3,"พื้นที่ 3 - 6 ไร่","พื้นที่น้อยกว่า 3 ไร่"))))</f>
        <v>พื้นที่มากกว่า 15 ไร่</v>
      </c>
      <c r="AQ279" s="440">
        <v>13.017799928800285</v>
      </c>
      <c r="AR279" s="371">
        <v>11.096882708452974</v>
      </c>
      <c r="AS279" s="372" t="s">
        <v>233</v>
      </c>
      <c r="AT279" s="373">
        <v>243253</v>
      </c>
    </row>
    <row r="280" spans="1:46" ht="21" customHeight="1">
      <c r="A280" s="95">
        <v>1</v>
      </c>
      <c r="B280" s="95" t="s">
        <v>228</v>
      </c>
      <c r="C280" s="380" t="s">
        <v>24</v>
      </c>
      <c r="D280" s="98">
        <f t="shared" ref="D280:D286" si="67">D279+1</f>
        <v>11</v>
      </c>
      <c r="E280" s="447">
        <v>802557</v>
      </c>
      <c r="F280" s="98" t="s">
        <v>298</v>
      </c>
      <c r="G280" s="98">
        <v>802557</v>
      </c>
      <c r="H280" s="96">
        <v>9210802557</v>
      </c>
      <c r="I280" s="98"/>
      <c r="J280" s="285">
        <f t="shared" si="63"/>
        <v>23.18</v>
      </c>
      <c r="K280" s="286" t="str">
        <f>AC280</f>
        <v>อ้อยตอ 2</v>
      </c>
      <c r="L280" s="98"/>
      <c r="M280" s="374"/>
      <c r="N280" s="360">
        <v>0</v>
      </c>
      <c r="O280" s="360"/>
      <c r="P280" s="360"/>
      <c r="Q280" s="362">
        <f>23.18</f>
        <v>23.18</v>
      </c>
      <c r="R280" s="360"/>
      <c r="S280" s="288">
        <f t="shared" si="64"/>
        <v>23.18</v>
      </c>
      <c r="T280" s="363">
        <f>Q280*U280</f>
        <v>231.8</v>
      </c>
      <c r="U280" s="288">
        <v>10</v>
      </c>
      <c r="V280" s="288">
        <f>Q280*W280</f>
        <v>139.07999999999998</v>
      </c>
      <c r="W280" s="288">
        <v>6</v>
      </c>
      <c r="X280" s="364">
        <v>238.88104312472453</v>
      </c>
      <c r="Y280" s="365">
        <v>10.305480721515295</v>
      </c>
      <c r="Z280" s="364">
        <v>483.86128678787884</v>
      </c>
      <c r="AA280" s="365">
        <f>Z280/Q280</f>
        <v>20.874084848484852</v>
      </c>
      <c r="AB280" s="366">
        <v>242914</v>
      </c>
      <c r="AC280" s="96" t="s">
        <v>95</v>
      </c>
      <c r="AD280" s="96" t="s">
        <v>2</v>
      </c>
      <c r="AE280" s="367" t="s">
        <v>265</v>
      </c>
      <c r="AF280" s="98" t="s">
        <v>91</v>
      </c>
      <c r="AG280" s="367">
        <v>1.65</v>
      </c>
      <c r="AH280" s="98" t="s">
        <v>247</v>
      </c>
      <c r="AI280" s="98" t="s">
        <v>119</v>
      </c>
      <c r="AJ280" s="367" t="s">
        <v>220</v>
      </c>
      <c r="AK280" s="367" t="s">
        <v>299</v>
      </c>
      <c r="AL280" s="367" t="s">
        <v>236</v>
      </c>
      <c r="AM280" s="367"/>
      <c r="AN280" s="369"/>
      <c r="AO280" s="369" t="s">
        <v>1</v>
      </c>
      <c r="AP280" s="370" t="str">
        <f>IF(Q280&gt;15,"พื้นที่มากกว่า 15 ไร่",IF(Q280&gt;10,"พื้นที่ 10 - 15 ไร่",IF(Q280&gt;6,"พื้นที่ 6 - 10 ไร่",IF(Q280&gt;3,"พื้นที่ 3 - 6 ไร่","พื้นที่น้อยกว่า 3 ไร่"))))</f>
        <v>พื้นที่มากกว่า 15 ไร่</v>
      </c>
      <c r="AQ280" s="440">
        <v>9.3442622950819665</v>
      </c>
      <c r="AR280" s="371">
        <v>11.309648199445984</v>
      </c>
      <c r="AS280" s="372" t="s">
        <v>233</v>
      </c>
      <c r="AT280" s="373">
        <v>243255</v>
      </c>
    </row>
    <row r="281" spans="1:46" ht="21" customHeight="1">
      <c r="A281" s="95">
        <v>1</v>
      </c>
      <c r="B281" s="95" t="s">
        <v>228</v>
      </c>
      <c r="C281" s="380" t="s">
        <v>24</v>
      </c>
      <c r="D281" s="98">
        <f t="shared" si="67"/>
        <v>12</v>
      </c>
      <c r="E281" s="447">
        <v>812551</v>
      </c>
      <c r="F281" s="98" t="s">
        <v>298</v>
      </c>
      <c r="G281" s="98">
        <v>812551</v>
      </c>
      <c r="H281" s="96">
        <v>9210812551</v>
      </c>
      <c r="I281" s="98"/>
      <c r="J281" s="285">
        <f t="shared" si="63"/>
        <v>15.78</v>
      </c>
      <c r="K281" s="286" t="str">
        <f>AC281</f>
        <v>อ้อยตอ 2</v>
      </c>
      <c r="L281" s="98"/>
      <c r="M281" s="360"/>
      <c r="N281" s="360">
        <v>0</v>
      </c>
      <c r="O281" s="360"/>
      <c r="P281" s="96"/>
      <c r="Q281" s="362">
        <v>15.78</v>
      </c>
      <c r="R281" s="360"/>
      <c r="S281" s="288">
        <f t="shared" si="64"/>
        <v>15.78</v>
      </c>
      <c r="T281" s="363">
        <f>Q281*U281</f>
        <v>189.35999999999999</v>
      </c>
      <c r="U281" s="288">
        <v>12</v>
      </c>
      <c r="V281" s="288">
        <f>Q281*W281</f>
        <v>173.57999999999998</v>
      </c>
      <c r="W281" s="288">
        <v>11</v>
      </c>
      <c r="X281" s="364">
        <v>159.06587828293974</v>
      </c>
      <c r="Y281" s="365">
        <v>10.080220423506955</v>
      </c>
      <c r="Z281" s="364">
        <v>361.03262836363638</v>
      </c>
      <c r="AA281" s="365">
        <f>Z281/Q281</f>
        <v>22.879127272727274</v>
      </c>
      <c r="AB281" s="366">
        <v>242891</v>
      </c>
      <c r="AC281" s="96" t="s">
        <v>95</v>
      </c>
      <c r="AD281" s="96" t="s">
        <v>2</v>
      </c>
      <c r="AE281" s="368" t="s">
        <v>234</v>
      </c>
      <c r="AF281" s="96" t="s">
        <v>111</v>
      </c>
      <c r="AG281" s="367">
        <v>1.65</v>
      </c>
      <c r="AH281" s="98" t="s">
        <v>247</v>
      </c>
      <c r="AI281" s="368" t="s">
        <v>90</v>
      </c>
      <c r="AJ281" s="367" t="s">
        <v>220</v>
      </c>
      <c r="AK281" s="367" t="s">
        <v>299</v>
      </c>
      <c r="AL281" s="367" t="s">
        <v>236</v>
      </c>
      <c r="AM281" s="367"/>
      <c r="AN281" s="369"/>
      <c r="AO281" s="369" t="s">
        <v>101</v>
      </c>
      <c r="AP281" s="370" t="str">
        <f>IF(Q281&gt;15,"พื้นที่มากกว่า 15 ไร่",IF(Q281&gt;10,"พื้นที่ 10 - 15 ไร่",IF(Q281&gt;6,"พื้นที่ 6 - 10 ไร่",IF(Q281&gt;3,"พื้นที่ 3 - 6 ไร่","พื้นที่น้อยกว่า 3 ไร่"))))</f>
        <v>พื้นที่มากกว่า 15 ไร่</v>
      </c>
      <c r="AQ281" s="440">
        <v>14.693916349809884</v>
      </c>
      <c r="AR281" s="371">
        <v>11.227771164876874</v>
      </c>
      <c r="AS281" s="372" t="s">
        <v>233</v>
      </c>
      <c r="AT281" s="373">
        <v>243258</v>
      </c>
    </row>
    <row r="282" spans="1:46" ht="21" customHeight="1">
      <c r="A282" s="95">
        <v>1</v>
      </c>
      <c r="B282" s="95" t="s">
        <v>228</v>
      </c>
      <c r="C282" s="380" t="s">
        <v>24</v>
      </c>
      <c r="D282" s="98">
        <f t="shared" si="67"/>
        <v>13</v>
      </c>
      <c r="E282" s="447">
        <v>812552</v>
      </c>
      <c r="F282" s="98" t="s">
        <v>298</v>
      </c>
      <c r="G282" s="98">
        <v>812552</v>
      </c>
      <c r="H282" s="96">
        <v>9210812552</v>
      </c>
      <c r="I282" s="98"/>
      <c r="J282" s="285">
        <f t="shared" si="63"/>
        <v>13.53</v>
      </c>
      <c r="K282" s="286" t="str">
        <f>AC282</f>
        <v>อ้อยน้ำราด</v>
      </c>
      <c r="L282" s="96"/>
      <c r="M282" s="360"/>
      <c r="N282" s="360">
        <v>0</v>
      </c>
      <c r="O282" s="360"/>
      <c r="P282" s="96"/>
      <c r="Q282" s="362">
        <v>13.53</v>
      </c>
      <c r="R282" s="360"/>
      <c r="S282" s="288">
        <f t="shared" si="64"/>
        <v>13.53</v>
      </c>
      <c r="T282" s="363">
        <f>Q282*U282</f>
        <v>175.89</v>
      </c>
      <c r="U282" s="288">
        <v>13</v>
      </c>
      <c r="V282" s="288">
        <f>Q282*W282</f>
        <v>148.82999999999998</v>
      </c>
      <c r="W282" s="288">
        <v>11</v>
      </c>
      <c r="X282" s="364">
        <v>151.80851303227223</v>
      </c>
      <c r="Y282" s="365">
        <v>11.22014139189004</v>
      </c>
      <c r="Z282" s="364">
        <v>303.80335135135135</v>
      </c>
      <c r="AA282" s="365">
        <f>Z282/Q282</f>
        <v>22.454054054054055</v>
      </c>
      <c r="AB282" s="366">
        <v>242933</v>
      </c>
      <c r="AC282" s="96" t="s">
        <v>1</v>
      </c>
      <c r="AD282" s="96" t="s">
        <v>88</v>
      </c>
      <c r="AE282" s="367" t="s">
        <v>234</v>
      </c>
      <c r="AF282" s="98" t="s">
        <v>99</v>
      </c>
      <c r="AG282" s="367">
        <v>1.85</v>
      </c>
      <c r="AH282" s="96" t="s">
        <v>232</v>
      </c>
      <c r="AI282" s="368" t="s">
        <v>90</v>
      </c>
      <c r="AJ282" s="367" t="s">
        <v>220</v>
      </c>
      <c r="AK282" s="367" t="s">
        <v>299</v>
      </c>
      <c r="AL282" s="367" t="s">
        <v>236</v>
      </c>
      <c r="AM282" s="367"/>
      <c r="AN282" s="369"/>
      <c r="AO282" s="369" t="s">
        <v>93</v>
      </c>
      <c r="AP282" s="370" t="str">
        <f>IF(Q282&gt;15,"พื้นที่มากกว่า 15 ไร่",IF(Q282&gt;10,"พื้นที่ 10 - 15 ไร่",IF(Q282&gt;6,"พื้นที่ 6 - 10 ไร่",IF(Q282&gt;3,"พื้นที่ 3 - 6 ไร่","พื้นที่น้อยกว่า 3 ไร่"))))</f>
        <v>พื้นที่ 10 - 15 ไร่</v>
      </c>
      <c r="AQ282" s="440">
        <v>16.926090169992609</v>
      </c>
      <c r="AR282" s="371">
        <v>11.64240950176848</v>
      </c>
      <c r="AS282" s="372" t="s">
        <v>233</v>
      </c>
      <c r="AT282" s="373">
        <v>243258</v>
      </c>
    </row>
    <row r="283" spans="1:46" ht="21" customHeight="1">
      <c r="A283" s="95">
        <v>1</v>
      </c>
      <c r="B283" s="95" t="s">
        <v>228</v>
      </c>
      <c r="C283" s="380" t="s">
        <v>24</v>
      </c>
      <c r="D283" s="98">
        <f t="shared" si="67"/>
        <v>14</v>
      </c>
      <c r="E283" s="447">
        <v>812553</v>
      </c>
      <c r="F283" s="98" t="s">
        <v>298</v>
      </c>
      <c r="G283" s="98">
        <v>812553</v>
      </c>
      <c r="H283" s="98"/>
      <c r="I283" s="98"/>
      <c r="J283" s="285">
        <f t="shared" si="63"/>
        <v>10</v>
      </c>
      <c r="K283" s="286" t="s">
        <v>263</v>
      </c>
      <c r="L283" s="98" t="s">
        <v>245</v>
      </c>
      <c r="M283" s="374">
        <v>10</v>
      </c>
      <c r="N283" s="360">
        <v>0</v>
      </c>
      <c r="O283" s="374"/>
      <c r="P283" s="98"/>
      <c r="Q283" s="362"/>
      <c r="R283" s="360"/>
      <c r="S283" s="288">
        <f t="shared" si="64"/>
        <v>0</v>
      </c>
      <c r="T283" s="375"/>
      <c r="U283" s="288"/>
      <c r="V283" s="288"/>
      <c r="W283" s="288"/>
      <c r="X283" s="364"/>
      <c r="Y283" s="365"/>
      <c r="Z283" s="364"/>
      <c r="AA283" s="365"/>
      <c r="AB283" s="366"/>
      <c r="AC283" s="98"/>
      <c r="AD283" s="98"/>
      <c r="AE283" s="368"/>
      <c r="AF283" s="98"/>
      <c r="AG283" s="368"/>
      <c r="AH283" s="98"/>
      <c r="AI283" s="368" t="s">
        <v>90</v>
      </c>
      <c r="AJ283" s="368"/>
      <c r="AK283" s="367"/>
      <c r="AL283" s="367"/>
      <c r="AM283" s="367"/>
      <c r="AN283" s="369"/>
      <c r="AO283" s="369">
        <v>0</v>
      </c>
      <c r="AP283" s="370"/>
      <c r="AQ283" s="441"/>
      <c r="AR283" s="370"/>
      <c r="AS283" s="376"/>
      <c r="AT283" s="377"/>
    </row>
    <row r="284" spans="1:46" ht="21" customHeight="1">
      <c r="A284" s="95">
        <v>1</v>
      </c>
      <c r="B284" s="95" t="s">
        <v>228</v>
      </c>
      <c r="C284" s="380" t="s">
        <v>24</v>
      </c>
      <c r="D284" s="98">
        <f t="shared" si="67"/>
        <v>15</v>
      </c>
      <c r="E284" s="447">
        <v>812553</v>
      </c>
      <c r="F284" s="98" t="s">
        <v>298</v>
      </c>
      <c r="G284" s="98">
        <v>812553</v>
      </c>
      <c r="H284" s="98"/>
      <c r="I284" s="98"/>
      <c r="J284" s="285">
        <f t="shared" si="63"/>
        <v>11.07</v>
      </c>
      <c r="K284" s="286" t="s">
        <v>311</v>
      </c>
      <c r="L284" s="98" t="s">
        <v>241</v>
      </c>
      <c r="M284" s="360">
        <v>11.07</v>
      </c>
      <c r="N284" s="360">
        <v>0</v>
      </c>
      <c r="O284" s="360"/>
      <c r="P284" s="96"/>
      <c r="Q284" s="362"/>
      <c r="R284" s="360"/>
      <c r="S284" s="288">
        <f t="shared" si="64"/>
        <v>0</v>
      </c>
      <c r="T284" s="375"/>
      <c r="U284" s="288"/>
      <c r="V284" s="288"/>
      <c r="W284" s="288"/>
      <c r="X284" s="364"/>
      <c r="Y284" s="365"/>
      <c r="Z284" s="364"/>
      <c r="AA284" s="365"/>
      <c r="AB284" s="366"/>
      <c r="AC284" s="96"/>
      <c r="AD284" s="96"/>
      <c r="AE284" s="368"/>
      <c r="AF284" s="98"/>
      <c r="AG284" s="368"/>
      <c r="AH284" s="98"/>
      <c r="AI284" s="368" t="s">
        <v>90</v>
      </c>
      <c r="AJ284" s="367"/>
      <c r="AK284" s="367"/>
      <c r="AL284" s="367"/>
      <c r="AM284" s="367"/>
      <c r="AN284" s="369"/>
      <c r="AO284" s="369">
        <v>0</v>
      </c>
      <c r="AP284" s="370"/>
      <c r="AQ284" s="441"/>
      <c r="AR284" s="370"/>
      <c r="AS284" s="376"/>
      <c r="AT284" s="377"/>
    </row>
    <row r="285" spans="1:46" ht="21" customHeight="1">
      <c r="A285" s="95">
        <v>1</v>
      </c>
      <c r="B285" s="95" t="s">
        <v>228</v>
      </c>
      <c r="C285" s="380" t="s">
        <v>24</v>
      </c>
      <c r="D285" s="98">
        <f t="shared" si="67"/>
        <v>16</v>
      </c>
      <c r="E285" s="447">
        <v>812554</v>
      </c>
      <c r="F285" s="98" t="s">
        <v>298</v>
      </c>
      <c r="G285" s="98">
        <v>812554</v>
      </c>
      <c r="H285" s="96">
        <v>9210812554</v>
      </c>
      <c r="I285" s="98"/>
      <c r="J285" s="285">
        <f t="shared" si="63"/>
        <v>18.14</v>
      </c>
      <c r="K285" s="286" t="str">
        <f>AC285</f>
        <v>อ้อยน้ำราด</v>
      </c>
      <c r="L285" s="98"/>
      <c r="M285" s="360"/>
      <c r="N285" s="360">
        <v>0</v>
      </c>
      <c r="O285" s="360"/>
      <c r="P285" s="96"/>
      <c r="Q285" s="362">
        <v>18.14</v>
      </c>
      <c r="R285" s="360"/>
      <c r="S285" s="288">
        <f t="shared" si="64"/>
        <v>18.14</v>
      </c>
      <c r="T285" s="363">
        <f>Q285*U285</f>
        <v>253.96</v>
      </c>
      <c r="U285" s="288">
        <v>14</v>
      </c>
      <c r="V285" s="288">
        <f>Q285*W285</f>
        <v>181.4</v>
      </c>
      <c r="W285" s="288">
        <v>10</v>
      </c>
      <c r="X285" s="364">
        <v>201.78525117722526</v>
      </c>
      <c r="Y285" s="365">
        <v>11.123773493783091</v>
      </c>
      <c r="Z285" s="364">
        <v>330.81398313513517</v>
      </c>
      <c r="AA285" s="365">
        <f>Z285/Q285</f>
        <v>18.236713513513514</v>
      </c>
      <c r="AB285" s="366">
        <v>242951</v>
      </c>
      <c r="AC285" s="96" t="s">
        <v>1</v>
      </c>
      <c r="AD285" s="96" t="s">
        <v>88</v>
      </c>
      <c r="AE285" s="367" t="s">
        <v>231</v>
      </c>
      <c r="AF285" s="98" t="s">
        <v>91</v>
      </c>
      <c r="AG285" s="367">
        <v>1.85</v>
      </c>
      <c r="AH285" s="96" t="s">
        <v>232</v>
      </c>
      <c r="AI285" s="368" t="s">
        <v>90</v>
      </c>
      <c r="AJ285" s="367" t="s">
        <v>220</v>
      </c>
      <c r="AK285" s="367" t="s">
        <v>299</v>
      </c>
      <c r="AL285" s="367" t="s">
        <v>236</v>
      </c>
      <c r="AM285" s="367"/>
      <c r="AN285" s="369"/>
      <c r="AO285" s="369" t="s">
        <v>93</v>
      </c>
      <c r="AP285" s="370" t="str">
        <f>IF(Q285&gt;15,"พื้นที่มากกว่า 15 ไร่",IF(Q285&gt;10,"พื้นที่ 10 - 15 ไร่",IF(Q285&gt;6,"พื้นที่ 6 - 10 ไร่",IF(Q285&gt;3,"พื้นที่ 3 - 6 ไร่","พื้นที่น้อยกว่า 3 ไร่"))))</f>
        <v>พื้นที่มากกว่า 15 ไร่</v>
      </c>
      <c r="AQ285" s="440">
        <v>11.533627342888641</v>
      </c>
      <c r="AR285" s="371">
        <v>12.452217283242522</v>
      </c>
      <c r="AS285" s="372" t="s">
        <v>233</v>
      </c>
      <c r="AT285" s="373">
        <v>243264</v>
      </c>
    </row>
    <row r="286" spans="1:46" ht="21" customHeight="1">
      <c r="A286" s="95">
        <v>1</v>
      </c>
      <c r="B286" s="95" t="s">
        <v>228</v>
      </c>
      <c r="C286" s="380" t="s">
        <v>24</v>
      </c>
      <c r="D286" s="98">
        <f t="shared" si="67"/>
        <v>17</v>
      </c>
      <c r="E286" s="447">
        <v>812559</v>
      </c>
      <c r="F286" s="98" t="s">
        <v>298</v>
      </c>
      <c r="G286" s="98">
        <v>812559</v>
      </c>
      <c r="H286" s="98"/>
      <c r="I286" s="98"/>
      <c r="J286" s="285">
        <f t="shared" si="63"/>
        <v>13</v>
      </c>
      <c r="K286" s="286" t="s">
        <v>283</v>
      </c>
      <c r="L286" s="98" t="s">
        <v>245</v>
      </c>
      <c r="M286" s="374">
        <v>13</v>
      </c>
      <c r="N286" s="360">
        <v>0</v>
      </c>
      <c r="O286" s="374"/>
      <c r="P286" s="98"/>
      <c r="Q286" s="362"/>
      <c r="R286" s="360"/>
      <c r="S286" s="288">
        <f t="shared" si="64"/>
        <v>0</v>
      </c>
      <c r="T286" s="375"/>
      <c r="U286" s="288"/>
      <c r="V286" s="288"/>
      <c r="W286" s="288"/>
      <c r="X286" s="364"/>
      <c r="Y286" s="365"/>
      <c r="Z286" s="364"/>
      <c r="AA286" s="365"/>
      <c r="AB286" s="366"/>
      <c r="AC286" s="98"/>
      <c r="AD286" s="98"/>
      <c r="AE286" s="368"/>
      <c r="AF286" s="98"/>
      <c r="AG286" s="368"/>
      <c r="AH286" s="98"/>
      <c r="AI286" s="368" t="s">
        <v>90</v>
      </c>
      <c r="AJ286" s="368"/>
      <c r="AK286" s="367"/>
      <c r="AL286" s="367"/>
      <c r="AM286" s="367"/>
      <c r="AN286" s="369"/>
      <c r="AO286" s="369">
        <v>0</v>
      </c>
      <c r="AP286" s="370"/>
      <c r="AQ286" s="441"/>
      <c r="AR286" s="370"/>
      <c r="AS286" s="376"/>
      <c r="AT286" s="377"/>
    </row>
    <row r="287" spans="1:46" ht="21" customHeight="1">
      <c r="A287" s="95">
        <v>1</v>
      </c>
      <c r="B287" s="95" t="s">
        <v>228</v>
      </c>
      <c r="C287" s="380" t="s">
        <v>24</v>
      </c>
      <c r="D287" s="98">
        <f>D285+1</f>
        <v>17</v>
      </c>
      <c r="E287" s="447" t="s">
        <v>120</v>
      </c>
      <c r="F287" s="98" t="s">
        <v>298</v>
      </c>
      <c r="G287" s="98">
        <v>8125591</v>
      </c>
      <c r="H287" s="96">
        <v>9218125591</v>
      </c>
      <c r="I287" s="98"/>
      <c r="J287" s="285">
        <f t="shared" si="63"/>
        <v>15.66</v>
      </c>
      <c r="K287" s="286" t="str">
        <f>AC287</f>
        <v>อ้อยน้ำราด</v>
      </c>
      <c r="L287" s="98" t="s">
        <v>312</v>
      </c>
      <c r="M287" s="374">
        <f>15.66-Q287</f>
        <v>7.6300000000000008</v>
      </c>
      <c r="N287" s="360">
        <v>0</v>
      </c>
      <c r="O287" s="374"/>
      <c r="P287" s="98"/>
      <c r="Q287" s="362">
        <v>8.0299999999999994</v>
      </c>
      <c r="R287" s="360"/>
      <c r="S287" s="288">
        <f t="shared" si="64"/>
        <v>8.0299999999999994</v>
      </c>
      <c r="T287" s="363">
        <f>Q287*U287</f>
        <v>104.38999999999999</v>
      </c>
      <c r="U287" s="288">
        <v>13</v>
      </c>
      <c r="V287" s="288">
        <f>Q287*W287</f>
        <v>80.3</v>
      </c>
      <c r="W287" s="288">
        <v>10</v>
      </c>
      <c r="X287" s="364">
        <v>90.284787166376333</v>
      </c>
      <c r="Y287" s="365">
        <v>11.2434355126247</v>
      </c>
      <c r="Z287" s="364">
        <v>145.77340799999999</v>
      </c>
      <c r="AA287" s="365">
        <f>Z287/Q287</f>
        <v>18.153600000000001</v>
      </c>
      <c r="AB287" s="366">
        <v>242933</v>
      </c>
      <c r="AC287" s="96" t="s">
        <v>1</v>
      </c>
      <c r="AD287" s="96" t="s">
        <v>88</v>
      </c>
      <c r="AE287" s="367" t="s">
        <v>231</v>
      </c>
      <c r="AF287" s="98" t="s">
        <v>99</v>
      </c>
      <c r="AG287" s="367">
        <v>1.85</v>
      </c>
      <c r="AH287" s="96" t="s">
        <v>232</v>
      </c>
      <c r="AI287" s="368" t="s">
        <v>90</v>
      </c>
      <c r="AJ287" s="367" t="s">
        <v>220</v>
      </c>
      <c r="AK287" s="367" t="s">
        <v>299</v>
      </c>
      <c r="AL287" s="367" t="s">
        <v>236</v>
      </c>
      <c r="AM287" s="367"/>
      <c r="AN287" s="369"/>
      <c r="AO287" s="369" t="s">
        <v>93</v>
      </c>
      <c r="AP287" s="370" t="str">
        <f>IF(Q287&gt;15,"พื้นที่มากกว่า 15 ไร่",IF(Q287&gt;10,"พื้นที่ 10 - 15 ไร่",IF(Q287&gt;6,"พื้นที่ 6 - 10 ไร่",IF(Q287&gt;3,"พื้นที่ 3 - 6 ไร่","พื้นที่น้อยกว่า 3 ไร่"))))</f>
        <v>พื้นที่ 6 - 10 ไร่</v>
      </c>
      <c r="AQ287" s="440">
        <v>13.841843088418429</v>
      </c>
      <c r="AR287" s="371">
        <v>12.623090418353581</v>
      </c>
      <c r="AS287" s="372" t="s">
        <v>233</v>
      </c>
      <c r="AT287" s="373">
        <v>243264</v>
      </c>
    </row>
    <row r="288" spans="1:46" ht="21" customHeight="1">
      <c r="A288" s="95">
        <v>3</v>
      </c>
      <c r="B288" s="95" t="s">
        <v>228</v>
      </c>
      <c r="C288" s="380" t="s">
        <v>27</v>
      </c>
      <c r="D288" s="98">
        <f>D269+1</f>
        <v>22</v>
      </c>
      <c r="E288" s="447">
        <v>804601</v>
      </c>
      <c r="F288" s="98" t="s">
        <v>305</v>
      </c>
      <c r="G288" s="98">
        <v>804601</v>
      </c>
      <c r="H288" s="96">
        <v>9240804601</v>
      </c>
      <c r="I288" s="98"/>
      <c r="J288" s="285">
        <f t="shared" si="63"/>
        <v>18.02</v>
      </c>
      <c r="K288" s="286" t="str">
        <f>AC288</f>
        <v>อ้อยตอ 1</v>
      </c>
      <c r="L288" s="96"/>
      <c r="M288" s="360"/>
      <c r="N288" s="360">
        <v>0</v>
      </c>
      <c r="O288" s="96"/>
      <c r="P288" s="96"/>
      <c r="Q288" s="362">
        <v>18.02</v>
      </c>
      <c r="R288" s="360"/>
      <c r="S288" s="288">
        <f t="shared" si="64"/>
        <v>18.02</v>
      </c>
      <c r="T288" s="360">
        <f>Q288*U288</f>
        <v>234.26</v>
      </c>
      <c r="U288" s="288">
        <v>13</v>
      </c>
      <c r="V288" s="288">
        <f>Q288*W288</f>
        <v>144.16</v>
      </c>
      <c r="W288" s="288">
        <v>8</v>
      </c>
      <c r="X288" s="364">
        <v>210.10047508467525</v>
      </c>
      <c r="Y288" s="365">
        <v>11.65929384487654</v>
      </c>
      <c r="Z288" s="364">
        <v>176.74431827027027</v>
      </c>
      <c r="AA288" s="365">
        <f>Z288/Q288</f>
        <v>9.8082307586165527</v>
      </c>
      <c r="AB288" s="366">
        <v>242881</v>
      </c>
      <c r="AC288" s="96" t="s">
        <v>93</v>
      </c>
      <c r="AD288" s="96" t="s">
        <v>2</v>
      </c>
      <c r="AE288" s="368" t="s">
        <v>234</v>
      </c>
      <c r="AF288" s="98" t="s">
        <v>91</v>
      </c>
      <c r="AG288" s="367">
        <v>1.85</v>
      </c>
      <c r="AH288" s="98" t="s">
        <v>232</v>
      </c>
      <c r="AI288" s="368" t="s">
        <v>90</v>
      </c>
      <c r="AJ288" s="367" t="s">
        <v>220</v>
      </c>
      <c r="AK288" s="367" t="s">
        <v>306</v>
      </c>
      <c r="AL288" s="367" t="s">
        <v>236</v>
      </c>
      <c r="AM288" s="367">
        <v>18.02</v>
      </c>
      <c r="AN288" s="390">
        <v>243210</v>
      </c>
      <c r="AO288" s="369" t="s">
        <v>95</v>
      </c>
      <c r="AP288" s="370" t="str">
        <f>IF(Q288&gt;15,"พื้นที่มากกว่า 15 ไร่",IF(Q288&gt;10,"พื้นที่ 10 - 15 ไร่",IF(Q288&gt;6,"พื้นที่ 6 - 10 ไร่",IF(Q288&gt;3,"พื้นที่ 3 - 6 ไร่","พื้นที่น้อยกว่า 3 ไร่"))))</f>
        <v>พื้นที่มากกว่า 15 ไร่</v>
      </c>
      <c r="AQ288" s="440">
        <v>12.891231964483904</v>
      </c>
      <c r="AR288" s="371">
        <v>12.016049935428327</v>
      </c>
      <c r="AS288" s="372" t="s">
        <v>233</v>
      </c>
      <c r="AT288" s="373">
        <v>243249</v>
      </c>
    </row>
    <row r="289" spans="1:46" ht="21" customHeight="1">
      <c r="A289" s="95">
        <v>3</v>
      </c>
      <c r="B289" s="95" t="s">
        <v>228</v>
      </c>
      <c r="C289" s="380" t="s">
        <v>27</v>
      </c>
      <c r="D289" s="98">
        <f>D288+1</f>
        <v>23</v>
      </c>
      <c r="E289" s="447">
        <v>804602</v>
      </c>
      <c r="F289" s="98" t="s">
        <v>305</v>
      </c>
      <c r="G289" s="98">
        <v>804602</v>
      </c>
      <c r="H289" s="96">
        <v>9240804602</v>
      </c>
      <c r="I289" s="98"/>
      <c r="J289" s="285">
        <f t="shared" si="63"/>
        <v>24.14</v>
      </c>
      <c r="K289" s="286" t="str">
        <f>AC289</f>
        <v>อ้อยตอ 1</v>
      </c>
      <c r="L289" s="96" t="s">
        <v>245</v>
      </c>
      <c r="M289" s="360">
        <v>4.1400000000000006</v>
      </c>
      <c r="N289" s="360">
        <v>0</v>
      </c>
      <c r="O289" s="96"/>
      <c r="P289" s="96"/>
      <c r="Q289" s="362">
        <v>20</v>
      </c>
      <c r="R289" s="360"/>
      <c r="S289" s="288">
        <f t="shared" si="64"/>
        <v>20</v>
      </c>
      <c r="T289" s="360">
        <f>Q289*U289</f>
        <v>260</v>
      </c>
      <c r="U289" s="288">
        <v>13</v>
      </c>
      <c r="V289" s="288">
        <f>Q289*W289</f>
        <v>160</v>
      </c>
      <c r="W289" s="288">
        <v>8</v>
      </c>
      <c r="X289" s="364">
        <v>226.48599117943218</v>
      </c>
      <c r="Y289" s="365">
        <v>11.324299558971608</v>
      </c>
      <c r="Z289" s="364">
        <v>183.99991351351352</v>
      </c>
      <c r="AA289" s="365">
        <f>Z289/Q289</f>
        <v>9.1999956756756767</v>
      </c>
      <c r="AB289" s="366">
        <v>242879</v>
      </c>
      <c r="AC289" s="96" t="s">
        <v>93</v>
      </c>
      <c r="AD289" s="96" t="s">
        <v>2</v>
      </c>
      <c r="AE289" s="367" t="s">
        <v>231</v>
      </c>
      <c r="AF289" s="98" t="s">
        <v>91</v>
      </c>
      <c r="AG289" s="367">
        <v>1.85</v>
      </c>
      <c r="AH289" s="98" t="s">
        <v>232</v>
      </c>
      <c r="AI289" s="368" t="s">
        <v>90</v>
      </c>
      <c r="AJ289" s="367" t="s">
        <v>220</v>
      </c>
      <c r="AK289" s="367" t="s">
        <v>306</v>
      </c>
      <c r="AL289" s="367" t="s">
        <v>236</v>
      </c>
      <c r="AM289" s="367">
        <v>20</v>
      </c>
      <c r="AN289" s="390">
        <v>243210</v>
      </c>
      <c r="AO289" s="369" t="s">
        <v>95</v>
      </c>
      <c r="AP289" s="370" t="str">
        <f>IF(Q289&gt;15,"พื้นที่มากกว่า 15 ไร่",IF(Q289&gt;10,"พื้นที่ 10 - 15 ไร่",IF(Q289&gt;6,"พื้นที่ 6 - 10 ไร่",IF(Q289&gt;3,"พื้นที่ 3 - 6 ไร่","พื้นที่น้อยกว่า 3 ไร่"))))</f>
        <v>พื้นที่มากกว่า 15 ไร่</v>
      </c>
      <c r="AQ289" s="440">
        <v>11.3215</v>
      </c>
      <c r="AR289" s="371">
        <v>11.758411429580885</v>
      </c>
      <c r="AS289" s="372" t="s">
        <v>233</v>
      </c>
      <c r="AT289" s="373">
        <v>243248</v>
      </c>
    </row>
    <row r="290" spans="1:46" ht="21" customHeight="1">
      <c r="A290" s="95">
        <v>3</v>
      </c>
      <c r="B290" s="95" t="s">
        <v>228</v>
      </c>
      <c r="C290" s="380" t="s">
        <v>27</v>
      </c>
      <c r="D290" s="98">
        <f>D289+1</f>
        <v>24</v>
      </c>
      <c r="E290" s="447">
        <v>804605</v>
      </c>
      <c r="F290" s="98" t="s">
        <v>305</v>
      </c>
      <c r="G290" s="98">
        <v>804605</v>
      </c>
      <c r="H290" s="98"/>
      <c r="I290" s="98"/>
      <c r="J290" s="285">
        <f t="shared" si="63"/>
        <v>0.48</v>
      </c>
      <c r="K290" s="286" t="s">
        <v>205</v>
      </c>
      <c r="L290" s="286" t="s">
        <v>313</v>
      </c>
      <c r="M290" s="374">
        <v>0.48</v>
      </c>
      <c r="N290" s="360">
        <v>0</v>
      </c>
      <c r="O290" s="98"/>
      <c r="P290" s="98"/>
      <c r="Q290" s="362"/>
      <c r="R290" s="360"/>
      <c r="S290" s="288">
        <f t="shared" si="64"/>
        <v>0</v>
      </c>
      <c r="T290" s="288"/>
      <c r="U290" s="288"/>
      <c r="V290" s="288"/>
      <c r="W290" s="288"/>
      <c r="X290" s="364"/>
      <c r="Y290" s="365"/>
      <c r="Z290" s="364"/>
      <c r="AA290" s="365"/>
      <c r="AB290" s="366"/>
      <c r="AC290" s="98"/>
      <c r="AD290" s="98"/>
      <c r="AE290" s="368"/>
      <c r="AF290" s="98"/>
      <c r="AG290" s="368"/>
      <c r="AH290" s="98"/>
      <c r="AI290" s="368" t="s">
        <v>90</v>
      </c>
      <c r="AJ290" s="368"/>
      <c r="AK290" s="367"/>
      <c r="AL290" s="367"/>
      <c r="AM290" s="367"/>
      <c r="AN290" s="369"/>
      <c r="AO290" s="369">
        <v>0</v>
      </c>
      <c r="AP290" s="370"/>
      <c r="AQ290" s="441"/>
      <c r="AR290" s="370"/>
      <c r="AS290" s="376"/>
      <c r="AT290" s="377"/>
    </row>
    <row r="291" spans="1:46" ht="21" customHeight="1">
      <c r="A291" s="95">
        <v>3</v>
      </c>
      <c r="B291" s="95" t="s">
        <v>228</v>
      </c>
      <c r="C291" s="380" t="s">
        <v>27</v>
      </c>
      <c r="D291" s="98">
        <f>D289+1</f>
        <v>24</v>
      </c>
      <c r="E291" s="447">
        <v>804607</v>
      </c>
      <c r="F291" s="98" t="s">
        <v>305</v>
      </c>
      <c r="G291" s="98">
        <v>804607</v>
      </c>
      <c r="H291" s="96">
        <v>9240804607</v>
      </c>
      <c r="I291" s="98"/>
      <c r="J291" s="285">
        <f t="shared" si="63"/>
        <v>14.43</v>
      </c>
      <c r="K291" s="286" t="str">
        <f t="shared" ref="K291:K298" si="68">AC291</f>
        <v>อ้อยน้ำราด</v>
      </c>
      <c r="L291" s="96"/>
      <c r="M291" s="360"/>
      <c r="N291" s="360">
        <v>0</v>
      </c>
      <c r="O291" s="98"/>
      <c r="P291" s="98"/>
      <c r="Q291" s="362">
        <v>14.43</v>
      </c>
      <c r="R291" s="360"/>
      <c r="S291" s="288">
        <f t="shared" si="64"/>
        <v>14.43</v>
      </c>
      <c r="T291" s="360">
        <f t="shared" ref="T291:T298" si="69">Q291*U291</f>
        <v>202.01999999999998</v>
      </c>
      <c r="U291" s="288">
        <v>14</v>
      </c>
      <c r="V291" s="288">
        <f t="shared" ref="V291:V298" si="70">Q291*W291</f>
        <v>216.45</v>
      </c>
      <c r="W291" s="288">
        <v>15</v>
      </c>
      <c r="X291" s="364">
        <v>183.37029723860618</v>
      </c>
      <c r="Y291" s="365">
        <v>12.707574306209715</v>
      </c>
      <c r="Z291" s="364">
        <v>157.84703999999999</v>
      </c>
      <c r="AA291" s="365">
        <f t="shared" ref="AA291:AA298" si="71">Z291/Q291</f>
        <v>10.938810810810811</v>
      </c>
      <c r="AB291" s="366">
        <v>242936</v>
      </c>
      <c r="AC291" s="96" t="s">
        <v>1</v>
      </c>
      <c r="AD291" s="96" t="s">
        <v>88</v>
      </c>
      <c r="AE291" s="368" t="s">
        <v>234</v>
      </c>
      <c r="AF291" s="98" t="s">
        <v>91</v>
      </c>
      <c r="AG291" s="367">
        <v>1.85</v>
      </c>
      <c r="AH291" s="96" t="s">
        <v>232</v>
      </c>
      <c r="AI291" s="368" t="s">
        <v>90</v>
      </c>
      <c r="AJ291" s="367" t="s">
        <v>220</v>
      </c>
      <c r="AK291" s="367" t="s">
        <v>306</v>
      </c>
      <c r="AL291" s="367" t="s">
        <v>236</v>
      </c>
      <c r="AM291" s="367">
        <v>14.43</v>
      </c>
      <c r="AN291" s="390">
        <v>243210</v>
      </c>
      <c r="AO291" s="369" t="s">
        <v>93</v>
      </c>
      <c r="AP291" s="370" t="str">
        <f t="shared" ref="AP291:AP298" si="72">IF(Q291&gt;15,"พื้นที่มากกว่า 15 ไร่",IF(Q291&gt;10,"พื้นที่ 10 - 15 ไร่",IF(Q291&gt;6,"พื้นที่ 6 - 10 ไร่",IF(Q291&gt;3,"พื้นที่ 3 - 6 ไร่","พื้นที่น้อยกว่า 3 ไร่"))))</f>
        <v>พื้นที่ 10 - 15 ไร่</v>
      </c>
      <c r="AQ291" s="440">
        <v>14.006930006930007</v>
      </c>
      <c r="AR291" s="371">
        <v>11.730000000000002</v>
      </c>
      <c r="AS291" s="372" t="s">
        <v>233</v>
      </c>
      <c r="AT291" s="373">
        <v>243249</v>
      </c>
    </row>
    <row r="292" spans="1:46" ht="21" customHeight="1">
      <c r="A292" s="95">
        <v>3</v>
      </c>
      <c r="B292" s="95" t="s">
        <v>228</v>
      </c>
      <c r="C292" s="380" t="s">
        <v>27</v>
      </c>
      <c r="D292" s="98">
        <f t="shared" ref="D292:D299" si="73">D291+1</f>
        <v>25</v>
      </c>
      <c r="E292" s="447">
        <v>804608</v>
      </c>
      <c r="F292" s="98" t="s">
        <v>305</v>
      </c>
      <c r="G292" s="98">
        <v>804608</v>
      </c>
      <c r="H292" s="96">
        <v>9240804608</v>
      </c>
      <c r="I292" s="98"/>
      <c r="J292" s="285">
        <f t="shared" si="63"/>
        <v>9.44</v>
      </c>
      <c r="K292" s="286" t="str">
        <f t="shared" si="68"/>
        <v>อ้อยตอ 2</v>
      </c>
      <c r="L292" s="96"/>
      <c r="M292" s="360"/>
      <c r="N292" s="360">
        <v>0</v>
      </c>
      <c r="O292" s="98"/>
      <c r="P292" s="98"/>
      <c r="Q292" s="362">
        <v>9.44</v>
      </c>
      <c r="R292" s="360"/>
      <c r="S292" s="288">
        <f t="shared" si="64"/>
        <v>9.44</v>
      </c>
      <c r="T292" s="360">
        <f t="shared" si="69"/>
        <v>113.28</v>
      </c>
      <c r="U292" s="288">
        <v>12</v>
      </c>
      <c r="V292" s="288">
        <f t="shared" si="70"/>
        <v>103.83999999999999</v>
      </c>
      <c r="W292" s="288">
        <v>11</v>
      </c>
      <c r="X292" s="364">
        <v>109.74095300803492</v>
      </c>
      <c r="Y292" s="365">
        <v>11.625100954240988</v>
      </c>
      <c r="Z292" s="364">
        <v>124.2921890909091</v>
      </c>
      <c r="AA292" s="365">
        <f t="shared" si="71"/>
        <v>13.166545454545457</v>
      </c>
      <c r="AB292" s="366">
        <v>242884</v>
      </c>
      <c r="AC292" s="96" t="s">
        <v>95</v>
      </c>
      <c r="AD292" s="96" t="s">
        <v>2</v>
      </c>
      <c r="AE292" s="368" t="s">
        <v>234</v>
      </c>
      <c r="AF292" s="98" t="s">
        <v>91</v>
      </c>
      <c r="AG292" s="367">
        <v>1.65</v>
      </c>
      <c r="AH292" s="98" t="s">
        <v>247</v>
      </c>
      <c r="AI292" s="368" t="s">
        <v>90</v>
      </c>
      <c r="AJ292" s="367" t="s">
        <v>220</v>
      </c>
      <c r="AK292" s="367" t="s">
        <v>306</v>
      </c>
      <c r="AL292" s="367" t="s">
        <v>236</v>
      </c>
      <c r="AM292" s="367">
        <v>9.44</v>
      </c>
      <c r="AN292" s="390">
        <v>243210</v>
      </c>
      <c r="AO292" s="369" t="s">
        <v>101</v>
      </c>
      <c r="AP292" s="370" t="str">
        <f t="shared" si="72"/>
        <v>พื้นที่ 6 - 10 ไร่</v>
      </c>
      <c r="AQ292" s="440">
        <v>13.702330508474576</v>
      </c>
      <c r="AR292" s="371">
        <v>11.770959412446851</v>
      </c>
      <c r="AS292" s="372" t="s">
        <v>233</v>
      </c>
      <c r="AT292" s="373">
        <v>243246</v>
      </c>
    </row>
    <row r="293" spans="1:46" ht="21" customHeight="1">
      <c r="A293" s="95">
        <v>3</v>
      </c>
      <c r="B293" s="95" t="s">
        <v>228</v>
      </c>
      <c r="C293" s="380" t="s">
        <v>27</v>
      </c>
      <c r="D293" s="98">
        <f t="shared" si="73"/>
        <v>26</v>
      </c>
      <c r="E293" s="447">
        <v>804609</v>
      </c>
      <c r="F293" s="98" t="s">
        <v>305</v>
      </c>
      <c r="G293" s="98">
        <v>804609</v>
      </c>
      <c r="H293" s="96">
        <v>9240804609</v>
      </c>
      <c r="I293" s="98"/>
      <c r="J293" s="285">
        <f t="shared" si="63"/>
        <v>20.14</v>
      </c>
      <c r="K293" s="286" t="str">
        <f t="shared" si="68"/>
        <v>อ้อยตอ 2</v>
      </c>
      <c r="L293" s="98"/>
      <c r="M293" s="374"/>
      <c r="N293" s="360">
        <v>0</v>
      </c>
      <c r="O293" s="96"/>
      <c r="P293" s="96"/>
      <c r="Q293" s="362">
        <v>20.14</v>
      </c>
      <c r="R293" s="360"/>
      <c r="S293" s="288">
        <f t="shared" si="64"/>
        <v>20.14</v>
      </c>
      <c r="T293" s="360">
        <f t="shared" si="69"/>
        <v>241.68</v>
      </c>
      <c r="U293" s="288">
        <v>12</v>
      </c>
      <c r="V293" s="288">
        <f t="shared" si="70"/>
        <v>261.82</v>
      </c>
      <c r="W293" s="288">
        <v>13</v>
      </c>
      <c r="X293" s="364">
        <v>233.77416505035984</v>
      </c>
      <c r="Y293" s="365">
        <v>11.607456060097311</v>
      </c>
      <c r="Z293" s="364">
        <v>274.25553454545457</v>
      </c>
      <c r="AA293" s="365">
        <f t="shared" si="71"/>
        <v>13.617454545454546</v>
      </c>
      <c r="AB293" s="366">
        <v>242887</v>
      </c>
      <c r="AC293" s="96" t="s">
        <v>95</v>
      </c>
      <c r="AD293" s="96" t="s">
        <v>2</v>
      </c>
      <c r="AE293" s="367" t="s">
        <v>234</v>
      </c>
      <c r="AF293" s="98" t="s">
        <v>91</v>
      </c>
      <c r="AG293" s="367">
        <v>1.65</v>
      </c>
      <c r="AH293" s="98" t="s">
        <v>247</v>
      </c>
      <c r="AI293" s="368" t="s">
        <v>90</v>
      </c>
      <c r="AJ293" s="367" t="s">
        <v>220</v>
      </c>
      <c r="AK293" s="367" t="s">
        <v>306</v>
      </c>
      <c r="AL293" s="367" t="s">
        <v>236</v>
      </c>
      <c r="AM293" s="367">
        <v>20.14</v>
      </c>
      <c r="AN293" s="390">
        <v>243211</v>
      </c>
      <c r="AO293" s="369" t="s">
        <v>101</v>
      </c>
      <c r="AP293" s="370" t="str">
        <f t="shared" si="72"/>
        <v>พื้นที่มากกว่า 15 ไร่</v>
      </c>
      <c r="AQ293" s="440">
        <v>14.675273088381333</v>
      </c>
      <c r="AR293" s="371">
        <v>12.352101772905669</v>
      </c>
      <c r="AS293" s="372" t="s">
        <v>233</v>
      </c>
      <c r="AT293" s="373">
        <v>243268</v>
      </c>
    </row>
    <row r="294" spans="1:46" ht="21" customHeight="1">
      <c r="A294" s="95">
        <v>3</v>
      </c>
      <c r="B294" s="95" t="s">
        <v>228</v>
      </c>
      <c r="C294" s="380" t="s">
        <v>27</v>
      </c>
      <c r="D294" s="98">
        <f t="shared" si="73"/>
        <v>27</v>
      </c>
      <c r="E294" s="447">
        <v>804610</v>
      </c>
      <c r="F294" s="98" t="s">
        <v>305</v>
      </c>
      <c r="G294" s="98">
        <v>804610</v>
      </c>
      <c r="H294" s="96">
        <v>9240804610</v>
      </c>
      <c r="I294" s="98"/>
      <c r="J294" s="285">
        <f t="shared" si="63"/>
        <v>17.95</v>
      </c>
      <c r="K294" s="286" t="str">
        <f t="shared" si="68"/>
        <v>อ้อยน้ำราด</v>
      </c>
      <c r="L294" s="98"/>
      <c r="M294" s="374"/>
      <c r="N294" s="360">
        <v>0</v>
      </c>
      <c r="O294" s="98"/>
      <c r="P294" s="98"/>
      <c r="Q294" s="362">
        <v>17.95</v>
      </c>
      <c r="R294" s="360"/>
      <c r="S294" s="288">
        <f t="shared" si="64"/>
        <v>17.95</v>
      </c>
      <c r="T294" s="360">
        <f t="shared" si="69"/>
        <v>251.29999999999998</v>
      </c>
      <c r="U294" s="288">
        <v>14</v>
      </c>
      <c r="V294" s="288">
        <f t="shared" si="70"/>
        <v>251.29999999999998</v>
      </c>
      <c r="W294" s="288">
        <v>14</v>
      </c>
      <c r="X294" s="364">
        <v>228.03610664633584</v>
      </c>
      <c r="Y294" s="365">
        <v>12.703961373054922</v>
      </c>
      <c r="Z294" s="364">
        <v>177.87149837837839</v>
      </c>
      <c r="AA294" s="365">
        <f t="shared" si="71"/>
        <v>9.9092756756756764</v>
      </c>
      <c r="AB294" s="366">
        <v>242913</v>
      </c>
      <c r="AC294" s="96" t="s">
        <v>1</v>
      </c>
      <c r="AD294" s="96" t="s">
        <v>88</v>
      </c>
      <c r="AE294" s="368" t="s">
        <v>234</v>
      </c>
      <c r="AF294" s="98" t="s">
        <v>109</v>
      </c>
      <c r="AG294" s="367">
        <v>1.85</v>
      </c>
      <c r="AH294" s="96" t="s">
        <v>232</v>
      </c>
      <c r="AI294" s="368" t="s">
        <v>90</v>
      </c>
      <c r="AJ294" s="367" t="s">
        <v>179</v>
      </c>
      <c r="AK294" s="367">
        <v>0</v>
      </c>
      <c r="AL294" s="367" t="s">
        <v>179</v>
      </c>
      <c r="AM294" s="367"/>
      <c r="AN294" s="369"/>
      <c r="AO294" s="369" t="s">
        <v>93</v>
      </c>
      <c r="AP294" s="370" t="str">
        <f t="shared" si="72"/>
        <v>พื้นที่มากกว่า 15 ไร่</v>
      </c>
      <c r="AQ294" s="440">
        <v>18.547632311977718</v>
      </c>
      <c r="AR294" s="371">
        <v>12.403656324152225</v>
      </c>
      <c r="AS294" s="372" t="s">
        <v>233</v>
      </c>
      <c r="AT294" s="373">
        <v>243273</v>
      </c>
    </row>
    <row r="295" spans="1:46" ht="21" customHeight="1">
      <c r="A295" s="95">
        <v>3</v>
      </c>
      <c r="B295" s="95" t="s">
        <v>228</v>
      </c>
      <c r="C295" s="380" t="s">
        <v>27</v>
      </c>
      <c r="D295" s="98">
        <f t="shared" si="73"/>
        <v>28</v>
      </c>
      <c r="E295" s="447">
        <v>804611</v>
      </c>
      <c r="F295" s="98" t="s">
        <v>305</v>
      </c>
      <c r="G295" s="98">
        <v>804611</v>
      </c>
      <c r="H295" s="96">
        <v>9240804611</v>
      </c>
      <c r="I295" s="98"/>
      <c r="J295" s="285">
        <f t="shared" si="63"/>
        <v>6.29</v>
      </c>
      <c r="K295" s="286" t="str">
        <f t="shared" si="68"/>
        <v>อ้อยน้ำราด</v>
      </c>
      <c r="L295" s="96"/>
      <c r="M295" s="360"/>
      <c r="N295" s="360">
        <v>0</v>
      </c>
      <c r="O295" s="96"/>
      <c r="P295" s="96"/>
      <c r="Q295" s="362">
        <v>6.29</v>
      </c>
      <c r="R295" s="360"/>
      <c r="S295" s="288">
        <f t="shared" si="64"/>
        <v>6.29</v>
      </c>
      <c r="T295" s="360">
        <f t="shared" si="69"/>
        <v>88.06</v>
      </c>
      <c r="U295" s="288">
        <v>14</v>
      </c>
      <c r="V295" s="288">
        <f t="shared" si="70"/>
        <v>81.77</v>
      </c>
      <c r="W295" s="288">
        <v>13</v>
      </c>
      <c r="X295" s="364">
        <v>81.058864905572804</v>
      </c>
      <c r="Y295" s="365">
        <v>12.886941956370876</v>
      </c>
      <c r="Z295" s="364">
        <v>81.115839999999992</v>
      </c>
      <c r="AA295" s="365">
        <f t="shared" si="71"/>
        <v>12.895999999999999</v>
      </c>
      <c r="AB295" s="366">
        <v>242944</v>
      </c>
      <c r="AC295" s="96" t="s">
        <v>1</v>
      </c>
      <c r="AD295" s="96" t="s">
        <v>88</v>
      </c>
      <c r="AE295" s="367" t="s">
        <v>234</v>
      </c>
      <c r="AF295" s="98" t="s">
        <v>91</v>
      </c>
      <c r="AG295" s="367">
        <v>1.85</v>
      </c>
      <c r="AH295" s="96" t="s">
        <v>232</v>
      </c>
      <c r="AI295" s="368" t="s">
        <v>90</v>
      </c>
      <c r="AJ295" s="367" t="s">
        <v>220</v>
      </c>
      <c r="AK295" s="367" t="s">
        <v>306</v>
      </c>
      <c r="AL295" s="367" t="s">
        <v>236</v>
      </c>
      <c r="AM295" s="367"/>
      <c r="AN295" s="369"/>
      <c r="AO295" s="369" t="s">
        <v>93</v>
      </c>
      <c r="AP295" s="370" t="str">
        <f t="shared" si="72"/>
        <v>พื้นที่ 6 - 10 ไร่</v>
      </c>
      <c r="AQ295" s="440">
        <v>15.262321144674086</v>
      </c>
      <c r="AR295" s="371">
        <v>11.730223958333333</v>
      </c>
      <c r="AS295" s="372" t="s">
        <v>233</v>
      </c>
      <c r="AT295" s="373">
        <v>243252</v>
      </c>
    </row>
    <row r="296" spans="1:46" ht="21" customHeight="1">
      <c r="A296" s="95">
        <v>3</v>
      </c>
      <c r="B296" s="95" t="s">
        <v>228</v>
      </c>
      <c r="C296" s="380" t="s">
        <v>27</v>
      </c>
      <c r="D296" s="98">
        <f t="shared" si="73"/>
        <v>29</v>
      </c>
      <c r="E296" s="447">
        <v>804612</v>
      </c>
      <c r="F296" s="98" t="s">
        <v>305</v>
      </c>
      <c r="G296" s="98">
        <v>804612</v>
      </c>
      <c r="H296" s="96">
        <v>9240804612</v>
      </c>
      <c r="I296" s="98"/>
      <c r="J296" s="285">
        <f t="shared" si="63"/>
        <v>13.24</v>
      </c>
      <c r="K296" s="286" t="str">
        <f t="shared" si="68"/>
        <v>อ้อยตอ 2</v>
      </c>
      <c r="L296" s="98"/>
      <c r="M296" s="374"/>
      <c r="N296" s="360">
        <v>0</v>
      </c>
      <c r="O296" s="96"/>
      <c r="P296" s="360"/>
      <c r="Q296" s="362">
        <v>13.24</v>
      </c>
      <c r="R296" s="360"/>
      <c r="S296" s="288">
        <f t="shared" si="64"/>
        <v>13.24</v>
      </c>
      <c r="T296" s="360">
        <f t="shared" si="69"/>
        <v>158.88</v>
      </c>
      <c r="U296" s="288">
        <v>12</v>
      </c>
      <c r="V296" s="288">
        <f t="shared" si="70"/>
        <v>158.88</v>
      </c>
      <c r="W296" s="288">
        <v>12</v>
      </c>
      <c r="X296" s="364">
        <v>155.32207609685295</v>
      </c>
      <c r="Y296" s="365">
        <v>11.731274629671672</v>
      </c>
      <c r="Z296" s="364">
        <v>169.54903272727273</v>
      </c>
      <c r="AA296" s="365">
        <f t="shared" si="71"/>
        <v>12.805818181818182</v>
      </c>
      <c r="AB296" s="366">
        <v>242886</v>
      </c>
      <c r="AC296" s="96" t="s">
        <v>95</v>
      </c>
      <c r="AD296" s="96" t="s">
        <v>2</v>
      </c>
      <c r="AE296" s="367" t="s">
        <v>234</v>
      </c>
      <c r="AF296" s="98" t="s">
        <v>91</v>
      </c>
      <c r="AG296" s="367">
        <v>1.65</v>
      </c>
      <c r="AH296" s="98" t="s">
        <v>247</v>
      </c>
      <c r="AI296" s="368" t="s">
        <v>90</v>
      </c>
      <c r="AJ296" s="367" t="s">
        <v>220</v>
      </c>
      <c r="AK296" s="367" t="s">
        <v>306</v>
      </c>
      <c r="AL296" s="367" t="s">
        <v>236</v>
      </c>
      <c r="AM296" s="367"/>
      <c r="AN296" s="369"/>
      <c r="AO296" s="369" t="s">
        <v>101</v>
      </c>
      <c r="AP296" s="370" t="str">
        <f t="shared" si="72"/>
        <v>พื้นที่ 10 - 15 ไร่</v>
      </c>
      <c r="AQ296" s="440">
        <v>14.234138972809665</v>
      </c>
      <c r="AR296" s="371">
        <v>12.92960575188369</v>
      </c>
      <c r="AS296" s="372" t="s">
        <v>233</v>
      </c>
      <c r="AT296" s="373">
        <v>243269</v>
      </c>
    </row>
    <row r="297" spans="1:46" ht="21" customHeight="1">
      <c r="A297" s="95">
        <v>3</v>
      </c>
      <c r="B297" s="95" t="s">
        <v>228</v>
      </c>
      <c r="C297" s="380" t="s">
        <v>27</v>
      </c>
      <c r="D297" s="98">
        <f t="shared" si="73"/>
        <v>30</v>
      </c>
      <c r="E297" s="447">
        <v>804613</v>
      </c>
      <c r="F297" s="98" t="s">
        <v>305</v>
      </c>
      <c r="G297" s="98">
        <v>804613</v>
      </c>
      <c r="H297" s="96">
        <v>9240804613</v>
      </c>
      <c r="I297" s="98"/>
      <c r="J297" s="285">
        <f t="shared" si="63"/>
        <v>6.26</v>
      </c>
      <c r="K297" s="286" t="str">
        <f t="shared" si="68"/>
        <v>อ้อยตอ 2</v>
      </c>
      <c r="L297" s="98"/>
      <c r="M297" s="374"/>
      <c r="N297" s="360">
        <v>0</v>
      </c>
      <c r="O297" s="96"/>
      <c r="P297" s="360"/>
      <c r="Q297" s="362">
        <v>6.26</v>
      </c>
      <c r="R297" s="360"/>
      <c r="S297" s="288">
        <f t="shared" si="64"/>
        <v>6.26</v>
      </c>
      <c r="T297" s="360">
        <f t="shared" si="69"/>
        <v>75.12</v>
      </c>
      <c r="U297" s="288">
        <v>12</v>
      </c>
      <c r="V297" s="288">
        <f t="shared" si="70"/>
        <v>81.38</v>
      </c>
      <c r="W297" s="288">
        <v>13</v>
      </c>
      <c r="X297" s="364">
        <v>73.504132781960564</v>
      </c>
      <c r="Y297" s="365">
        <v>11.741874246319579</v>
      </c>
      <c r="Z297" s="364">
        <v>88.387861333333333</v>
      </c>
      <c r="AA297" s="365">
        <f t="shared" si="71"/>
        <v>14.119466666666668</v>
      </c>
      <c r="AB297" s="366">
        <v>242885</v>
      </c>
      <c r="AC297" s="96" t="s">
        <v>95</v>
      </c>
      <c r="AD297" s="96" t="s">
        <v>2</v>
      </c>
      <c r="AE297" s="368" t="s">
        <v>234</v>
      </c>
      <c r="AF297" s="98" t="s">
        <v>117</v>
      </c>
      <c r="AG297" s="367">
        <v>1.65</v>
      </c>
      <c r="AH297" s="98" t="s">
        <v>247</v>
      </c>
      <c r="AI297" s="368" t="s">
        <v>90</v>
      </c>
      <c r="AJ297" s="367" t="s">
        <v>220</v>
      </c>
      <c r="AK297" s="367" t="s">
        <v>306</v>
      </c>
      <c r="AL297" s="367" t="s">
        <v>236</v>
      </c>
      <c r="AM297" s="367"/>
      <c r="AN297" s="369"/>
      <c r="AO297" s="369" t="s">
        <v>101</v>
      </c>
      <c r="AP297" s="370" t="str">
        <f t="shared" si="72"/>
        <v>พื้นที่ 6 - 10 ไร่</v>
      </c>
      <c r="AQ297" s="440">
        <v>16.592651757188499</v>
      </c>
      <c r="AR297" s="371">
        <v>12.045655145855395</v>
      </c>
      <c r="AS297" s="372" t="s">
        <v>233</v>
      </c>
      <c r="AT297" s="373">
        <v>243251</v>
      </c>
    </row>
    <row r="298" spans="1:46" ht="21" customHeight="1">
      <c r="A298" s="95">
        <v>3</v>
      </c>
      <c r="B298" s="95" t="s">
        <v>228</v>
      </c>
      <c r="C298" s="380" t="s">
        <v>27</v>
      </c>
      <c r="D298" s="98">
        <f t="shared" si="73"/>
        <v>31</v>
      </c>
      <c r="E298" s="447">
        <v>804615</v>
      </c>
      <c r="F298" s="98" t="s">
        <v>305</v>
      </c>
      <c r="G298" s="98">
        <v>804615</v>
      </c>
      <c r="H298" s="96">
        <v>9240804615</v>
      </c>
      <c r="I298" s="98"/>
      <c r="J298" s="285">
        <f t="shared" si="63"/>
        <v>4.1500000000000004</v>
      </c>
      <c r="K298" s="286" t="str">
        <f t="shared" si="68"/>
        <v>อ้อยตอ 2</v>
      </c>
      <c r="L298" s="98"/>
      <c r="M298" s="374"/>
      <c r="N298" s="360">
        <v>0</v>
      </c>
      <c r="O298" s="96"/>
      <c r="P298" s="96"/>
      <c r="Q298" s="362">
        <v>4.1500000000000004</v>
      </c>
      <c r="R298" s="360"/>
      <c r="S298" s="288">
        <f t="shared" si="64"/>
        <v>4.1500000000000004</v>
      </c>
      <c r="T298" s="360">
        <f t="shared" si="69"/>
        <v>49.800000000000004</v>
      </c>
      <c r="U298" s="288">
        <v>12</v>
      </c>
      <c r="V298" s="288">
        <f t="shared" si="70"/>
        <v>53.95</v>
      </c>
      <c r="W298" s="288">
        <v>13</v>
      </c>
      <c r="X298" s="364">
        <v>48.485521993068289</v>
      </c>
      <c r="Y298" s="365">
        <v>11.683258311582719</v>
      </c>
      <c r="Z298" s="364">
        <v>43.500853333333346</v>
      </c>
      <c r="AA298" s="365">
        <f t="shared" si="71"/>
        <v>10.482133333333335</v>
      </c>
      <c r="AB298" s="366">
        <v>242887</v>
      </c>
      <c r="AC298" s="96" t="s">
        <v>95</v>
      </c>
      <c r="AD298" s="96" t="s">
        <v>2</v>
      </c>
      <c r="AE298" s="368" t="s">
        <v>234</v>
      </c>
      <c r="AF298" s="98" t="s">
        <v>91</v>
      </c>
      <c r="AG298" s="367">
        <v>1.65</v>
      </c>
      <c r="AH298" s="98" t="s">
        <v>247</v>
      </c>
      <c r="AI298" s="368" t="s">
        <v>90</v>
      </c>
      <c r="AJ298" s="367" t="s">
        <v>220</v>
      </c>
      <c r="AK298" s="367" t="s">
        <v>306</v>
      </c>
      <c r="AL298" s="367" t="s">
        <v>236</v>
      </c>
      <c r="AM298" s="367"/>
      <c r="AN298" s="369"/>
      <c r="AO298" s="369" t="s">
        <v>101</v>
      </c>
      <c r="AP298" s="370" t="str">
        <f t="shared" si="72"/>
        <v>พื้นที่ 3 - 6 ไร่</v>
      </c>
      <c r="AQ298" s="440">
        <v>14.587951807228913</v>
      </c>
      <c r="AR298" s="371">
        <v>11.853260654112983</v>
      </c>
      <c r="AS298" s="372" t="s">
        <v>233</v>
      </c>
      <c r="AT298" s="373">
        <v>243258</v>
      </c>
    </row>
    <row r="299" spans="1:46" ht="21" customHeight="1">
      <c r="A299" s="95">
        <v>3</v>
      </c>
      <c r="B299" s="95" t="s">
        <v>228</v>
      </c>
      <c r="C299" s="380" t="s">
        <v>27</v>
      </c>
      <c r="D299" s="98">
        <f t="shared" si="73"/>
        <v>32</v>
      </c>
      <c r="E299" s="447">
        <v>804617</v>
      </c>
      <c r="F299" s="98" t="s">
        <v>305</v>
      </c>
      <c r="G299" s="98">
        <v>804617</v>
      </c>
      <c r="H299" s="98"/>
      <c r="I299" s="299"/>
      <c r="J299" s="285">
        <f t="shared" si="63"/>
        <v>8.41</v>
      </c>
      <c r="K299" s="286" t="s">
        <v>237</v>
      </c>
      <c r="L299" s="98"/>
      <c r="M299" s="374"/>
      <c r="N299" s="360">
        <v>0</v>
      </c>
      <c r="O299" s="360">
        <v>8.41</v>
      </c>
      <c r="P299" s="360"/>
      <c r="Q299" s="362"/>
      <c r="R299" s="360"/>
      <c r="S299" s="288">
        <f t="shared" si="64"/>
        <v>0</v>
      </c>
      <c r="T299" s="288"/>
      <c r="U299" s="288"/>
      <c r="V299" s="288"/>
      <c r="W299" s="288"/>
      <c r="X299" s="364"/>
      <c r="Y299" s="365"/>
      <c r="Z299" s="364"/>
      <c r="AA299" s="365"/>
      <c r="AB299" s="366"/>
      <c r="AC299" s="96"/>
      <c r="AD299" s="96"/>
      <c r="AE299" s="367"/>
      <c r="AF299" s="98"/>
      <c r="AG299" s="367"/>
      <c r="AH299" s="98"/>
      <c r="AI299" s="368" t="s">
        <v>90</v>
      </c>
      <c r="AJ299" s="367"/>
      <c r="AK299" s="367"/>
      <c r="AL299" s="367"/>
      <c r="AM299" s="367"/>
      <c r="AN299" s="369"/>
      <c r="AO299" s="369">
        <v>0</v>
      </c>
      <c r="AP299" s="370"/>
      <c r="AQ299" s="441"/>
      <c r="AR299" s="370"/>
      <c r="AS299" s="376"/>
      <c r="AT299" s="377"/>
    </row>
    <row r="300" spans="1:46" ht="21" customHeight="1">
      <c r="A300" s="95">
        <v>3</v>
      </c>
      <c r="B300" s="95" t="s">
        <v>228</v>
      </c>
      <c r="C300" s="380" t="s">
        <v>27</v>
      </c>
      <c r="D300" s="98">
        <f>D298+1</f>
        <v>32</v>
      </c>
      <c r="E300" s="447">
        <v>804618</v>
      </c>
      <c r="F300" s="98" t="s">
        <v>305</v>
      </c>
      <c r="G300" s="98">
        <v>804618</v>
      </c>
      <c r="H300" s="96">
        <v>9240804618</v>
      </c>
      <c r="I300" s="98"/>
      <c r="J300" s="285">
        <f t="shared" si="63"/>
        <v>36.020000000000003</v>
      </c>
      <c r="K300" s="286" t="str">
        <f>AC300</f>
        <v>อ้อยตอ 1</v>
      </c>
      <c r="L300" s="98"/>
      <c r="M300" s="374"/>
      <c r="N300" s="360">
        <v>0</v>
      </c>
      <c r="O300" s="96"/>
      <c r="P300" s="360"/>
      <c r="Q300" s="362">
        <v>36.020000000000003</v>
      </c>
      <c r="R300" s="360"/>
      <c r="S300" s="288">
        <f t="shared" si="64"/>
        <v>36.020000000000003</v>
      </c>
      <c r="T300" s="360">
        <f>Q300*U300</f>
        <v>432.24</v>
      </c>
      <c r="U300" s="288">
        <v>12</v>
      </c>
      <c r="V300" s="288">
        <f>Q300*W300</f>
        <v>468.26000000000005</v>
      </c>
      <c r="W300" s="288">
        <v>13</v>
      </c>
      <c r="X300" s="364">
        <v>422.30691807331038</v>
      </c>
      <c r="Y300" s="365">
        <v>11.72423426078041</v>
      </c>
      <c r="Z300" s="364">
        <v>374.20981527272733</v>
      </c>
      <c r="AA300" s="365">
        <f>Z300/Q300</f>
        <v>10.388945454545455</v>
      </c>
      <c r="AB300" s="366">
        <v>242885</v>
      </c>
      <c r="AC300" s="96" t="s">
        <v>93</v>
      </c>
      <c r="AD300" s="96" t="s">
        <v>2</v>
      </c>
      <c r="AE300" s="368" t="s">
        <v>234</v>
      </c>
      <c r="AF300" s="98" t="s">
        <v>91</v>
      </c>
      <c r="AG300" s="367">
        <v>1.65</v>
      </c>
      <c r="AH300" s="98" t="s">
        <v>247</v>
      </c>
      <c r="AI300" s="368" t="s">
        <v>90</v>
      </c>
      <c r="AJ300" s="367" t="s">
        <v>220</v>
      </c>
      <c r="AK300" s="367" t="s">
        <v>306</v>
      </c>
      <c r="AL300" s="367" t="s">
        <v>236</v>
      </c>
      <c r="AM300" s="367"/>
      <c r="AN300" s="369"/>
      <c r="AO300" s="369" t="s">
        <v>95</v>
      </c>
      <c r="AP300" s="370" t="str">
        <f>IF(Q300&gt;15,"พื้นที่มากกว่า 15 ไร่",IF(Q300&gt;10,"พื้นที่ 10 - 15 ไร่",IF(Q300&gt;6,"พื้นที่ 6 - 10 ไร่",IF(Q300&gt;3,"พื้นที่ 3 - 6 ไร่","พื้นที่น้อยกว่า 3 ไร่"))))</f>
        <v>พื้นที่มากกว่า 15 ไร่</v>
      </c>
      <c r="AQ300" s="440">
        <v>14.227096057745696</v>
      </c>
      <c r="AR300" s="371">
        <v>12.288407485462278</v>
      </c>
      <c r="AS300" s="372" t="s">
        <v>233</v>
      </c>
      <c r="AT300" s="373">
        <v>243251</v>
      </c>
    </row>
    <row r="301" spans="1:46" ht="21" customHeight="1">
      <c r="A301" s="95">
        <v>3</v>
      </c>
      <c r="B301" s="95" t="s">
        <v>228</v>
      </c>
      <c r="C301" s="380" t="s">
        <v>27</v>
      </c>
      <c r="D301" s="98">
        <f t="shared" ref="D301:D307" si="74">D300+1</f>
        <v>33</v>
      </c>
      <c r="E301" s="447">
        <v>804621</v>
      </c>
      <c r="F301" s="98" t="s">
        <v>305</v>
      </c>
      <c r="G301" s="98">
        <v>804621</v>
      </c>
      <c r="H301" s="96">
        <v>9240804621</v>
      </c>
      <c r="I301" s="299"/>
      <c r="J301" s="285">
        <f t="shared" si="63"/>
        <v>5.12</v>
      </c>
      <c r="K301" s="286" t="str">
        <f>AC301</f>
        <v>อ้อยน้ำราด</v>
      </c>
      <c r="L301" s="98"/>
      <c r="M301" s="374"/>
      <c r="N301" s="360">
        <v>0</v>
      </c>
      <c r="O301" s="96"/>
      <c r="P301" s="360"/>
      <c r="Q301" s="362">
        <v>5.12</v>
      </c>
      <c r="R301" s="360"/>
      <c r="S301" s="288">
        <f t="shared" si="64"/>
        <v>5.12</v>
      </c>
      <c r="T301" s="360">
        <f>Q301*U301</f>
        <v>66.56</v>
      </c>
      <c r="U301" s="288">
        <v>13</v>
      </c>
      <c r="V301" s="288">
        <f>Q301*W301</f>
        <v>51.2</v>
      </c>
      <c r="W301" s="288">
        <v>10</v>
      </c>
      <c r="X301" s="364">
        <v>65.176724077241587</v>
      </c>
      <c r="Y301" s="365">
        <v>12.729828921336248</v>
      </c>
      <c r="Z301" s="364">
        <v>41.373585297297296</v>
      </c>
      <c r="AA301" s="365">
        <f>Z301/Q301</f>
        <v>8.080778378378378</v>
      </c>
      <c r="AB301" s="366">
        <v>242944</v>
      </c>
      <c r="AC301" s="96" t="s">
        <v>1</v>
      </c>
      <c r="AD301" s="96" t="s">
        <v>88</v>
      </c>
      <c r="AE301" s="368" t="s">
        <v>234</v>
      </c>
      <c r="AF301" s="98" t="s">
        <v>91</v>
      </c>
      <c r="AG301" s="367">
        <v>1.85</v>
      </c>
      <c r="AH301" s="96" t="s">
        <v>232</v>
      </c>
      <c r="AI301" s="368" t="s">
        <v>90</v>
      </c>
      <c r="AJ301" s="367" t="s">
        <v>220</v>
      </c>
      <c r="AK301" s="367" t="s">
        <v>306</v>
      </c>
      <c r="AL301" s="367" t="s">
        <v>236</v>
      </c>
      <c r="AM301" s="367"/>
      <c r="AN301" s="369"/>
      <c r="AO301" s="369" t="s">
        <v>93</v>
      </c>
      <c r="AP301" s="370" t="str">
        <f>IF(Q301&gt;15,"พื้นที่มากกว่า 15 ไร่",IF(Q301&gt;10,"พื้นที่ 10 - 15 ไร่",IF(Q301&gt;6,"พื้นที่ 6 - 10 ไร่",IF(Q301&gt;3,"พื้นที่ 3 - 6 ไร่","พื้นที่น้อยกว่า 3 ไร่"))))</f>
        <v>พื้นที่ 3 - 6 ไร่</v>
      </c>
      <c r="AQ301" s="440">
        <v>13.333984375000002</v>
      </c>
      <c r="AR301" s="371">
        <v>12.645968946828766</v>
      </c>
      <c r="AS301" s="372" t="s">
        <v>233</v>
      </c>
      <c r="AT301" s="373">
        <v>243252</v>
      </c>
    </row>
    <row r="302" spans="1:46" ht="21" customHeight="1">
      <c r="A302" s="95">
        <v>3</v>
      </c>
      <c r="B302" s="95" t="s">
        <v>228</v>
      </c>
      <c r="C302" s="380" t="s">
        <v>27</v>
      </c>
      <c r="D302" s="98">
        <f t="shared" si="74"/>
        <v>34</v>
      </c>
      <c r="E302" s="447">
        <v>804622</v>
      </c>
      <c r="F302" s="98" t="s">
        <v>305</v>
      </c>
      <c r="G302" s="98">
        <v>804622</v>
      </c>
      <c r="H302" s="98"/>
      <c r="I302" s="98"/>
      <c r="J302" s="285">
        <f t="shared" si="63"/>
        <v>11.69</v>
      </c>
      <c r="K302" s="286" t="s">
        <v>237</v>
      </c>
      <c r="L302" s="98" t="s">
        <v>314</v>
      </c>
      <c r="M302" s="374"/>
      <c r="N302" s="360">
        <v>0</v>
      </c>
      <c r="O302" s="374">
        <v>11.69</v>
      </c>
      <c r="P302" s="98"/>
      <c r="Q302" s="362"/>
      <c r="R302" s="360"/>
      <c r="S302" s="288">
        <f t="shared" si="64"/>
        <v>0</v>
      </c>
      <c r="T302" s="288"/>
      <c r="U302" s="288"/>
      <c r="V302" s="288"/>
      <c r="W302" s="288"/>
      <c r="X302" s="364"/>
      <c r="Y302" s="365"/>
      <c r="Z302" s="364"/>
      <c r="AA302" s="365"/>
      <c r="AB302" s="366"/>
      <c r="AC302" s="98"/>
      <c r="AD302" s="98"/>
      <c r="AE302" s="368"/>
      <c r="AF302" s="98"/>
      <c r="AG302" s="368"/>
      <c r="AH302" s="98"/>
      <c r="AI302" s="368" t="s">
        <v>90</v>
      </c>
      <c r="AJ302" s="368"/>
      <c r="AK302" s="367"/>
      <c r="AL302" s="367"/>
      <c r="AM302" s="367"/>
      <c r="AN302" s="369"/>
      <c r="AO302" s="369">
        <v>0</v>
      </c>
      <c r="AP302" s="370"/>
      <c r="AQ302" s="441"/>
      <c r="AR302" s="370"/>
      <c r="AS302" s="376"/>
      <c r="AT302" s="377"/>
    </row>
    <row r="303" spans="1:46" ht="21" customHeight="1">
      <c r="A303" s="95">
        <v>3</v>
      </c>
      <c r="B303" s="95" t="s">
        <v>228</v>
      </c>
      <c r="C303" s="380" t="s">
        <v>27</v>
      </c>
      <c r="D303" s="98">
        <f t="shared" si="74"/>
        <v>35</v>
      </c>
      <c r="E303" s="447">
        <v>804623</v>
      </c>
      <c r="F303" s="98" t="s">
        <v>305</v>
      </c>
      <c r="G303" s="98">
        <v>804623</v>
      </c>
      <c r="H303" s="98"/>
      <c r="I303" s="98"/>
      <c r="J303" s="285">
        <f t="shared" si="63"/>
        <v>16.46</v>
      </c>
      <c r="K303" s="286" t="s">
        <v>237</v>
      </c>
      <c r="L303" s="98" t="s">
        <v>314</v>
      </c>
      <c r="M303" s="374"/>
      <c r="N303" s="360">
        <v>0</v>
      </c>
      <c r="O303" s="374">
        <v>16.46</v>
      </c>
      <c r="P303" s="98"/>
      <c r="Q303" s="362"/>
      <c r="R303" s="360"/>
      <c r="S303" s="288">
        <f t="shared" si="64"/>
        <v>0</v>
      </c>
      <c r="T303" s="288"/>
      <c r="U303" s="288"/>
      <c r="V303" s="288"/>
      <c r="W303" s="288"/>
      <c r="X303" s="364"/>
      <c r="Y303" s="365"/>
      <c r="Z303" s="364"/>
      <c r="AA303" s="365"/>
      <c r="AB303" s="366"/>
      <c r="AC303" s="98"/>
      <c r="AD303" s="98"/>
      <c r="AE303" s="368"/>
      <c r="AF303" s="98"/>
      <c r="AG303" s="368"/>
      <c r="AH303" s="98"/>
      <c r="AI303" s="368" t="s">
        <v>90</v>
      </c>
      <c r="AJ303" s="368"/>
      <c r="AK303" s="367"/>
      <c r="AL303" s="367"/>
      <c r="AM303" s="367"/>
      <c r="AN303" s="369"/>
      <c r="AO303" s="369">
        <v>0</v>
      </c>
      <c r="AP303" s="370"/>
      <c r="AQ303" s="441"/>
      <c r="AR303" s="370"/>
      <c r="AS303" s="376"/>
      <c r="AT303" s="377"/>
    </row>
    <row r="304" spans="1:46" ht="21" customHeight="1">
      <c r="A304" s="95">
        <v>3</v>
      </c>
      <c r="B304" s="95" t="s">
        <v>228</v>
      </c>
      <c r="C304" s="380" t="s">
        <v>27</v>
      </c>
      <c r="D304" s="98">
        <f t="shared" si="74"/>
        <v>36</v>
      </c>
      <c r="E304" s="447">
        <v>804624</v>
      </c>
      <c r="F304" s="98" t="s">
        <v>305</v>
      </c>
      <c r="G304" s="98">
        <v>804624</v>
      </c>
      <c r="H304" s="98"/>
      <c r="I304" s="98"/>
      <c r="J304" s="285">
        <f t="shared" si="63"/>
        <v>4.76</v>
      </c>
      <c r="K304" s="286" t="s">
        <v>237</v>
      </c>
      <c r="L304" s="98" t="s">
        <v>314</v>
      </c>
      <c r="M304" s="374"/>
      <c r="N304" s="360">
        <v>0</v>
      </c>
      <c r="O304" s="374">
        <v>4.76</v>
      </c>
      <c r="P304" s="98"/>
      <c r="Q304" s="362"/>
      <c r="R304" s="360"/>
      <c r="S304" s="288">
        <f t="shared" si="64"/>
        <v>0</v>
      </c>
      <c r="T304" s="288"/>
      <c r="U304" s="288"/>
      <c r="V304" s="288"/>
      <c r="W304" s="288"/>
      <c r="X304" s="364"/>
      <c r="Y304" s="365"/>
      <c r="Z304" s="364"/>
      <c r="AA304" s="365"/>
      <c r="AB304" s="366"/>
      <c r="AC304" s="98"/>
      <c r="AD304" s="98"/>
      <c r="AE304" s="368"/>
      <c r="AF304" s="98"/>
      <c r="AG304" s="368"/>
      <c r="AH304" s="98"/>
      <c r="AI304" s="368" t="s">
        <v>90</v>
      </c>
      <c r="AJ304" s="368"/>
      <c r="AK304" s="367"/>
      <c r="AL304" s="367"/>
      <c r="AM304" s="367"/>
      <c r="AN304" s="369"/>
      <c r="AO304" s="369">
        <v>0</v>
      </c>
      <c r="AP304" s="370"/>
      <c r="AQ304" s="441"/>
      <c r="AR304" s="370"/>
      <c r="AS304" s="376"/>
      <c r="AT304" s="377"/>
    </row>
    <row r="305" spans="1:46" ht="21" customHeight="1">
      <c r="A305" s="95">
        <v>3</v>
      </c>
      <c r="B305" s="95" t="s">
        <v>228</v>
      </c>
      <c r="C305" s="380" t="s">
        <v>27</v>
      </c>
      <c r="D305" s="98">
        <f t="shared" si="74"/>
        <v>37</v>
      </c>
      <c r="E305" s="447">
        <v>804625</v>
      </c>
      <c r="F305" s="98" t="s">
        <v>305</v>
      </c>
      <c r="G305" s="98">
        <v>804625</v>
      </c>
      <c r="H305" s="98"/>
      <c r="I305" s="98"/>
      <c r="J305" s="285">
        <f t="shared" si="63"/>
        <v>2.64</v>
      </c>
      <c r="K305" s="286" t="s">
        <v>237</v>
      </c>
      <c r="L305" s="286" t="s">
        <v>313</v>
      </c>
      <c r="M305" s="374"/>
      <c r="N305" s="360">
        <v>0</v>
      </c>
      <c r="O305" s="374">
        <v>2.64</v>
      </c>
      <c r="P305" s="98"/>
      <c r="Q305" s="362"/>
      <c r="R305" s="360"/>
      <c r="S305" s="288">
        <f t="shared" si="64"/>
        <v>0</v>
      </c>
      <c r="T305" s="288"/>
      <c r="U305" s="288"/>
      <c r="V305" s="288"/>
      <c r="W305" s="288"/>
      <c r="X305" s="364"/>
      <c r="Y305" s="365"/>
      <c r="Z305" s="364"/>
      <c r="AA305" s="365"/>
      <c r="AB305" s="366"/>
      <c r="AC305" s="98"/>
      <c r="AD305" s="98"/>
      <c r="AE305" s="368"/>
      <c r="AF305" s="98"/>
      <c r="AG305" s="368"/>
      <c r="AH305" s="98"/>
      <c r="AI305" s="368" t="s">
        <v>90</v>
      </c>
      <c r="AJ305" s="368"/>
      <c r="AK305" s="367"/>
      <c r="AL305" s="367"/>
      <c r="AM305" s="367"/>
      <c r="AN305" s="369"/>
      <c r="AO305" s="369">
        <v>0</v>
      </c>
      <c r="AP305" s="370"/>
      <c r="AQ305" s="441"/>
      <c r="AR305" s="370"/>
      <c r="AS305" s="376"/>
      <c r="AT305" s="377"/>
    </row>
    <row r="306" spans="1:46" ht="21" customHeight="1">
      <c r="A306" s="95">
        <v>3</v>
      </c>
      <c r="B306" s="95" t="s">
        <v>228</v>
      </c>
      <c r="C306" s="380" t="s">
        <v>27</v>
      </c>
      <c r="D306" s="98">
        <f t="shared" si="74"/>
        <v>38</v>
      </c>
      <c r="E306" s="447">
        <v>804626</v>
      </c>
      <c r="F306" s="98" t="s">
        <v>305</v>
      </c>
      <c r="G306" s="98">
        <v>804626</v>
      </c>
      <c r="H306" s="98"/>
      <c r="I306" s="98"/>
      <c r="J306" s="285">
        <f t="shared" si="63"/>
        <v>10.52</v>
      </c>
      <c r="K306" s="286" t="s">
        <v>237</v>
      </c>
      <c r="L306" s="98" t="s">
        <v>315</v>
      </c>
      <c r="M306" s="374"/>
      <c r="N306" s="360">
        <v>0</v>
      </c>
      <c r="O306" s="374">
        <v>10.52</v>
      </c>
      <c r="P306" s="98"/>
      <c r="Q306" s="362"/>
      <c r="R306" s="360"/>
      <c r="S306" s="288">
        <f t="shared" si="64"/>
        <v>0</v>
      </c>
      <c r="T306" s="288"/>
      <c r="U306" s="288"/>
      <c r="V306" s="288"/>
      <c r="W306" s="288"/>
      <c r="X306" s="364"/>
      <c r="Y306" s="365"/>
      <c r="Z306" s="364"/>
      <c r="AA306" s="365"/>
      <c r="AB306" s="366"/>
      <c r="AC306" s="98"/>
      <c r="AD306" s="98"/>
      <c r="AE306" s="368"/>
      <c r="AF306" s="98"/>
      <c r="AG306" s="368"/>
      <c r="AH306" s="98"/>
      <c r="AI306" s="368" t="s">
        <v>90</v>
      </c>
      <c r="AJ306" s="368"/>
      <c r="AK306" s="367"/>
      <c r="AL306" s="367"/>
      <c r="AM306" s="367"/>
      <c r="AN306" s="369"/>
      <c r="AO306" s="369">
        <v>0</v>
      </c>
      <c r="AP306" s="370"/>
      <c r="AQ306" s="441"/>
      <c r="AR306" s="370"/>
      <c r="AS306" s="376"/>
      <c r="AT306" s="377"/>
    </row>
    <row r="307" spans="1:46" ht="21" customHeight="1">
      <c r="A307" s="95">
        <v>3</v>
      </c>
      <c r="B307" s="95" t="s">
        <v>228</v>
      </c>
      <c r="C307" s="380" t="s">
        <v>27</v>
      </c>
      <c r="D307" s="98">
        <f t="shared" si="74"/>
        <v>39</v>
      </c>
      <c r="E307" s="447">
        <v>804627</v>
      </c>
      <c r="F307" s="98" t="s">
        <v>305</v>
      </c>
      <c r="G307" s="98">
        <v>804627</v>
      </c>
      <c r="H307" s="98"/>
      <c r="I307" s="98"/>
      <c r="J307" s="285">
        <f t="shared" si="63"/>
        <v>6.67</v>
      </c>
      <c r="K307" s="286" t="s">
        <v>237</v>
      </c>
      <c r="L307" s="98" t="s">
        <v>315</v>
      </c>
      <c r="M307" s="374"/>
      <c r="N307" s="360">
        <v>0</v>
      </c>
      <c r="O307" s="374">
        <v>6.67</v>
      </c>
      <c r="P307" s="98"/>
      <c r="Q307" s="362"/>
      <c r="R307" s="360"/>
      <c r="S307" s="288">
        <f t="shared" si="64"/>
        <v>0</v>
      </c>
      <c r="T307" s="288"/>
      <c r="U307" s="288"/>
      <c r="V307" s="288"/>
      <c r="W307" s="288"/>
      <c r="X307" s="364"/>
      <c r="Y307" s="365"/>
      <c r="Z307" s="364"/>
      <c r="AA307" s="365"/>
      <c r="AB307" s="366"/>
      <c r="AC307" s="98"/>
      <c r="AD307" s="98"/>
      <c r="AE307" s="368"/>
      <c r="AF307" s="98"/>
      <c r="AG307" s="368"/>
      <c r="AH307" s="98"/>
      <c r="AI307" s="368" t="s">
        <v>90</v>
      </c>
      <c r="AJ307" s="368"/>
      <c r="AK307" s="367"/>
      <c r="AL307" s="367"/>
      <c r="AM307" s="367"/>
      <c r="AN307" s="369"/>
      <c r="AO307" s="369">
        <v>0</v>
      </c>
      <c r="AP307" s="370"/>
      <c r="AQ307" s="441"/>
      <c r="AR307" s="370"/>
      <c r="AS307" s="376"/>
      <c r="AT307" s="377"/>
    </row>
    <row r="308" spans="1:46" ht="21" customHeight="1">
      <c r="A308" s="95">
        <v>3</v>
      </c>
      <c r="B308" s="95" t="s">
        <v>228</v>
      </c>
      <c r="C308" s="380" t="s">
        <v>27</v>
      </c>
      <c r="D308" s="98">
        <f>D301+1</f>
        <v>34</v>
      </c>
      <c r="E308" s="447">
        <v>804628</v>
      </c>
      <c r="F308" s="98" t="s">
        <v>305</v>
      </c>
      <c r="G308" s="98">
        <v>804628</v>
      </c>
      <c r="H308" s="96">
        <v>9240804628</v>
      </c>
      <c r="I308" s="98"/>
      <c r="J308" s="285">
        <f t="shared" si="63"/>
        <v>17.03</v>
      </c>
      <c r="K308" s="286" t="str">
        <f>AC308</f>
        <v>อ้อยน้ำราด</v>
      </c>
      <c r="L308" s="98"/>
      <c r="M308" s="374"/>
      <c r="N308" s="360">
        <v>0</v>
      </c>
      <c r="O308" s="96"/>
      <c r="P308" s="360"/>
      <c r="Q308" s="362">
        <v>17.03</v>
      </c>
      <c r="R308" s="360"/>
      <c r="S308" s="288">
        <f t="shared" si="64"/>
        <v>17.03</v>
      </c>
      <c r="T308" s="360">
        <f>Q308*U308</f>
        <v>238.42000000000002</v>
      </c>
      <c r="U308" s="288">
        <v>14</v>
      </c>
      <c r="V308" s="288">
        <f>Q308*W308</f>
        <v>221.39000000000001</v>
      </c>
      <c r="W308" s="288">
        <v>13</v>
      </c>
      <c r="X308" s="364">
        <v>216.56333984946369</v>
      </c>
      <c r="Y308" s="365">
        <v>12.716578969434156</v>
      </c>
      <c r="Z308" s="364">
        <v>184.00500756756756</v>
      </c>
      <c r="AA308" s="365">
        <f>Z308/Q308</f>
        <v>10.804756756756756</v>
      </c>
      <c r="AB308" s="366">
        <v>242917</v>
      </c>
      <c r="AC308" s="96" t="s">
        <v>1</v>
      </c>
      <c r="AD308" s="96" t="s">
        <v>88</v>
      </c>
      <c r="AE308" s="367" t="s">
        <v>231</v>
      </c>
      <c r="AF308" s="98" t="s">
        <v>99</v>
      </c>
      <c r="AG308" s="367">
        <v>1.85</v>
      </c>
      <c r="AH308" s="96" t="s">
        <v>232</v>
      </c>
      <c r="AI308" s="368" t="s">
        <v>90</v>
      </c>
      <c r="AJ308" s="367" t="s">
        <v>179</v>
      </c>
      <c r="AK308" s="367">
        <v>0</v>
      </c>
      <c r="AL308" s="367" t="s">
        <v>179</v>
      </c>
      <c r="AM308" s="367"/>
      <c r="AN308" s="369"/>
      <c r="AO308" s="369" t="s">
        <v>93</v>
      </c>
      <c r="AP308" s="370" t="str">
        <f>IF(Q308&gt;15,"พื้นที่มากกว่า 15 ไร่",IF(Q308&gt;10,"พื้นที่ 10 - 15 ไร่",IF(Q308&gt;6,"พื้นที่ 6 - 10 ไร่",IF(Q308&gt;3,"พื้นที่ 3 - 6 ไร่","พื้นที่น้อยกว่า 3 ไร่"))))</f>
        <v>พื้นที่มากกว่า 15 ไร่</v>
      </c>
      <c r="AQ308" s="440">
        <v>12.802113916617731</v>
      </c>
      <c r="AR308" s="371">
        <v>13.134082194294102</v>
      </c>
      <c r="AS308" s="372" t="s">
        <v>233</v>
      </c>
      <c r="AT308" s="373">
        <v>243272</v>
      </c>
    </row>
    <row r="309" spans="1:46" ht="21" customHeight="1">
      <c r="A309" s="95">
        <v>3</v>
      </c>
      <c r="B309" s="95" t="s">
        <v>228</v>
      </c>
      <c r="C309" s="380" t="s">
        <v>27</v>
      </c>
      <c r="D309" s="98">
        <f>D308+1</f>
        <v>35</v>
      </c>
      <c r="E309" s="447">
        <v>804629</v>
      </c>
      <c r="F309" s="98" t="s">
        <v>305</v>
      </c>
      <c r="G309" s="98">
        <v>804629</v>
      </c>
      <c r="H309" s="98"/>
      <c r="I309" s="98"/>
      <c r="J309" s="285">
        <f t="shared" si="63"/>
        <v>5.53</v>
      </c>
      <c r="K309" s="286" t="s">
        <v>237</v>
      </c>
      <c r="L309" s="98"/>
      <c r="M309" s="374"/>
      <c r="N309" s="360">
        <v>0</v>
      </c>
      <c r="O309" s="374">
        <v>5.53</v>
      </c>
      <c r="P309" s="98"/>
      <c r="Q309" s="362"/>
      <c r="R309" s="360"/>
      <c r="S309" s="288">
        <f t="shared" si="64"/>
        <v>0</v>
      </c>
      <c r="T309" s="288"/>
      <c r="U309" s="288"/>
      <c r="V309" s="288"/>
      <c r="W309" s="288"/>
      <c r="X309" s="364"/>
      <c r="Y309" s="365"/>
      <c r="Z309" s="364"/>
      <c r="AA309" s="365"/>
      <c r="AB309" s="366"/>
      <c r="AC309" s="96"/>
      <c r="AD309" s="96"/>
      <c r="AE309" s="367"/>
      <c r="AF309" s="98"/>
      <c r="AG309" s="367"/>
      <c r="AH309" s="96"/>
      <c r="AI309" s="368" t="s">
        <v>90</v>
      </c>
      <c r="AJ309" s="367"/>
      <c r="AK309" s="367"/>
      <c r="AL309" s="367"/>
      <c r="AM309" s="367"/>
      <c r="AN309" s="369"/>
      <c r="AO309" s="369">
        <v>0</v>
      </c>
      <c r="AP309" s="370"/>
      <c r="AQ309" s="441"/>
      <c r="AR309" s="370"/>
      <c r="AS309" s="376"/>
      <c r="AT309" s="377"/>
    </row>
    <row r="310" spans="1:46" ht="21" customHeight="1">
      <c r="A310" s="95">
        <v>3</v>
      </c>
      <c r="B310" s="95" t="s">
        <v>228</v>
      </c>
      <c r="C310" s="380" t="s">
        <v>27</v>
      </c>
      <c r="D310" s="98">
        <f>D308+1</f>
        <v>35</v>
      </c>
      <c r="E310" s="447">
        <v>804630</v>
      </c>
      <c r="F310" s="98" t="s">
        <v>305</v>
      </c>
      <c r="G310" s="98">
        <v>804630</v>
      </c>
      <c r="H310" s="96">
        <v>9240804630</v>
      </c>
      <c r="I310" s="98"/>
      <c r="J310" s="285">
        <f t="shared" si="63"/>
        <v>13.66</v>
      </c>
      <c r="K310" s="286" t="str">
        <f>AC310</f>
        <v>อ้อยน้ำราด</v>
      </c>
      <c r="L310" s="96"/>
      <c r="M310" s="360"/>
      <c r="N310" s="360">
        <v>0</v>
      </c>
      <c r="O310" s="96"/>
      <c r="P310" s="360"/>
      <c r="Q310" s="362">
        <v>13.66</v>
      </c>
      <c r="R310" s="360"/>
      <c r="S310" s="288">
        <f t="shared" si="64"/>
        <v>13.66</v>
      </c>
      <c r="T310" s="360">
        <f>Q310*U310</f>
        <v>177.58</v>
      </c>
      <c r="U310" s="288">
        <v>13</v>
      </c>
      <c r="V310" s="288">
        <f>Q310*W310</f>
        <v>150.26</v>
      </c>
      <c r="W310" s="288">
        <v>11</v>
      </c>
      <c r="X310" s="364">
        <v>174.89149303067038</v>
      </c>
      <c r="Y310" s="365">
        <v>12.803183970034434</v>
      </c>
      <c r="Z310" s="364">
        <v>164.73280691891893</v>
      </c>
      <c r="AA310" s="365">
        <f>Z310/Q310</f>
        <v>12.059502702702703</v>
      </c>
      <c r="AB310" s="366">
        <v>242961</v>
      </c>
      <c r="AC310" s="96" t="s">
        <v>1</v>
      </c>
      <c r="AD310" s="96" t="s">
        <v>88</v>
      </c>
      <c r="AE310" s="367" t="s">
        <v>231</v>
      </c>
      <c r="AF310" s="98" t="s">
        <v>91</v>
      </c>
      <c r="AG310" s="367">
        <v>1.85</v>
      </c>
      <c r="AH310" s="96" t="s">
        <v>232</v>
      </c>
      <c r="AI310" s="368" t="s">
        <v>90</v>
      </c>
      <c r="AJ310" s="367" t="s">
        <v>220</v>
      </c>
      <c r="AK310" s="367" t="s">
        <v>306</v>
      </c>
      <c r="AL310" s="367" t="s">
        <v>236</v>
      </c>
      <c r="AM310" s="367"/>
      <c r="AN310" s="369"/>
      <c r="AO310" s="369" t="s">
        <v>93</v>
      </c>
      <c r="AP310" s="370" t="str">
        <f>IF(Q310&gt;15,"พื้นที่มากกว่า 15 ไร่",IF(Q310&gt;10,"พื้นที่ 10 - 15 ไร่",IF(Q310&gt;6,"พื้นที่ 6 - 10 ไร่",IF(Q310&gt;3,"พื้นที่ 3 - 6 ไร่","พื้นที่น้อยกว่า 3 ไร่"))))</f>
        <v>พื้นที่ 10 - 15 ไร่</v>
      </c>
      <c r="AQ310" s="440">
        <v>11.674231332357246</v>
      </c>
      <c r="AR310" s="371">
        <v>0</v>
      </c>
      <c r="AS310" s="372" t="s">
        <v>233</v>
      </c>
      <c r="AT310" s="373">
        <v>243274</v>
      </c>
    </row>
    <row r="311" spans="1:46" ht="21" customHeight="1">
      <c r="A311" s="95">
        <v>3</v>
      </c>
      <c r="B311" s="95" t="s">
        <v>228</v>
      </c>
      <c r="C311" s="380" t="s">
        <v>27</v>
      </c>
      <c r="D311" s="98">
        <f>D310+1</f>
        <v>36</v>
      </c>
      <c r="E311" s="447">
        <v>804631</v>
      </c>
      <c r="F311" s="98" t="s">
        <v>305</v>
      </c>
      <c r="G311" s="98">
        <v>804631</v>
      </c>
      <c r="H311" s="96">
        <v>9240804631</v>
      </c>
      <c r="I311" s="98"/>
      <c r="J311" s="285">
        <f t="shared" si="63"/>
        <v>13.84</v>
      </c>
      <c r="K311" s="286" t="str">
        <f>AC311</f>
        <v>อ้อยน้ำราด</v>
      </c>
      <c r="L311" s="98"/>
      <c r="M311" s="374"/>
      <c r="N311" s="360">
        <v>0</v>
      </c>
      <c r="O311" s="96"/>
      <c r="P311" s="360"/>
      <c r="Q311" s="362">
        <v>13.84</v>
      </c>
      <c r="R311" s="360"/>
      <c r="S311" s="288">
        <f t="shared" si="64"/>
        <v>13.84</v>
      </c>
      <c r="T311" s="360">
        <f>Q311*U311</f>
        <v>179.92</v>
      </c>
      <c r="U311" s="288">
        <v>13</v>
      </c>
      <c r="V311" s="288">
        <f>Q311*W311</f>
        <v>138.4</v>
      </c>
      <c r="W311" s="288">
        <v>10</v>
      </c>
      <c r="X311" s="364">
        <v>178.43868407515504</v>
      </c>
      <c r="Y311" s="365">
        <v>12.892968502540104</v>
      </c>
      <c r="Z311" s="364">
        <v>204.15810421621615</v>
      </c>
      <c r="AA311" s="365">
        <f>Z311/Q311</f>
        <v>14.751308108108104</v>
      </c>
      <c r="AB311" s="366">
        <v>242962</v>
      </c>
      <c r="AC311" s="96" t="s">
        <v>1</v>
      </c>
      <c r="AD311" s="96" t="s">
        <v>88</v>
      </c>
      <c r="AE311" s="367" t="s">
        <v>231</v>
      </c>
      <c r="AF311" s="98" t="s">
        <v>91</v>
      </c>
      <c r="AG311" s="367">
        <v>1.85</v>
      </c>
      <c r="AH311" s="96" t="s">
        <v>232</v>
      </c>
      <c r="AI311" s="368" t="s">
        <v>90</v>
      </c>
      <c r="AJ311" s="367" t="s">
        <v>220</v>
      </c>
      <c r="AK311" s="367" t="s">
        <v>306</v>
      </c>
      <c r="AL311" s="367" t="s">
        <v>236</v>
      </c>
      <c r="AM311" s="367"/>
      <c r="AN311" s="369"/>
      <c r="AO311" s="369" t="s">
        <v>93</v>
      </c>
      <c r="AP311" s="370" t="str">
        <f>IF(Q311&gt;15,"พื้นที่มากกว่า 15 ไร่",IF(Q311&gt;10,"พื้นที่ 10 - 15 ไร่",IF(Q311&gt;6,"พื้นที่ 6 - 10 ไร่",IF(Q311&gt;3,"พื้นที่ 3 - 6 ไร่","พื้นที่น้อยกว่า 3 ไร่"))))</f>
        <v>พื้นที่ 10 - 15 ไร่</v>
      </c>
      <c r="AQ311" s="440">
        <v>12.112716763005782</v>
      </c>
      <c r="AR311" s="371">
        <v>12.183749701741824</v>
      </c>
      <c r="AS311" s="372" t="s">
        <v>233</v>
      </c>
      <c r="AT311" s="373">
        <v>243258</v>
      </c>
    </row>
    <row r="312" spans="1:46" ht="21" customHeight="1">
      <c r="A312" s="95">
        <v>3</v>
      </c>
      <c r="B312" s="95" t="s">
        <v>228</v>
      </c>
      <c r="C312" s="380" t="s">
        <v>27</v>
      </c>
      <c r="D312" s="98">
        <f>D311+1</f>
        <v>37</v>
      </c>
      <c r="E312" s="447">
        <v>804632</v>
      </c>
      <c r="F312" s="98" t="s">
        <v>305</v>
      </c>
      <c r="G312" s="98">
        <v>804632</v>
      </c>
      <c r="H312" s="96">
        <v>9240804632</v>
      </c>
      <c r="I312" s="98"/>
      <c r="J312" s="285">
        <f t="shared" si="63"/>
        <v>7.96</v>
      </c>
      <c r="K312" s="286" t="str">
        <f>AC312</f>
        <v>อ้อยน้ำราด</v>
      </c>
      <c r="L312" s="98"/>
      <c r="M312" s="374"/>
      <c r="N312" s="360">
        <v>0</v>
      </c>
      <c r="O312" s="96"/>
      <c r="P312" s="360"/>
      <c r="Q312" s="362">
        <v>7.96</v>
      </c>
      <c r="R312" s="360"/>
      <c r="S312" s="288">
        <f t="shared" si="64"/>
        <v>7.96</v>
      </c>
      <c r="T312" s="360">
        <f>Q312*U312</f>
        <v>103.48</v>
      </c>
      <c r="U312" s="288">
        <v>13</v>
      </c>
      <c r="V312" s="288">
        <f>Q312*W312</f>
        <v>79.599999999999994</v>
      </c>
      <c r="W312" s="288">
        <v>10</v>
      </c>
      <c r="X312" s="364">
        <v>102.46100862426749</v>
      </c>
      <c r="Y312" s="365">
        <v>12.871986008073806</v>
      </c>
      <c r="Z312" s="364">
        <v>81.289413189189204</v>
      </c>
      <c r="AA312" s="365">
        <f>Z312/Q312</f>
        <v>10.21223783783784</v>
      </c>
      <c r="AB312" s="366">
        <v>242963</v>
      </c>
      <c r="AC312" s="96" t="s">
        <v>1</v>
      </c>
      <c r="AD312" s="96" t="s">
        <v>88</v>
      </c>
      <c r="AE312" s="367" t="s">
        <v>231</v>
      </c>
      <c r="AF312" s="98" t="s">
        <v>91</v>
      </c>
      <c r="AG312" s="367">
        <v>1.85</v>
      </c>
      <c r="AH312" s="96" t="s">
        <v>232</v>
      </c>
      <c r="AI312" s="368" t="s">
        <v>90</v>
      </c>
      <c r="AJ312" s="367" t="s">
        <v>220</v>
      </c>
      <c r="AK312" s="367" t="s">
        <v>306</v>
      </c>
      <c r="AL312" s="367" t="s">
        <v>236</v>
      </c>
      <c r="AM312" s="367"/>
      <c r="AN312" s="369"/>
      <c r="AO312" s="369" t="s">
        <v>93</v>
      </c>
      <c r="AP312" s="370" t="str">
        <f>IF(Q312&gt;15,"พื้นที่มากกว่า 15 ไร่",IF(Q312&gt;10,"พื้นที่ 10 - 15 ไร่",IF(Q312&gt;6,"พื้นที่ 6 - 10 ไร่",IF(Q312&gt;3,"พื้นที่ 3 - 6 ไร่","พื้นที่น้อยกว่า 3 ไร่"))))</f>
        <v>พื้นที่ 6 - 10 ไร่</v>
      </c>
      <c r="AQ312" s="440">
        <v>12.913316582914572</v>
      </c>
      <c r="AR312" s="371">
        <v>12.195570580795797</v>
      </c>
      <c r="AS312" s="372" t="s">
        <v>233</v>
      </c>
      <c r="AT312" s="373">
        <v>243257</v>
      </c>
    </row>
    <row r="313" spans="1:46" ht="21" customHeight="1">
      <c r="A313" s="95">
        <v>3</v>
      </c>
      <c r="B313" s="95" t="s">
        <v>228</v>
      </c>
      <c r="C313" s="380" t="s">
        <v>27</v>
      </c>
      <c r="D313" s="98">
        <f>D312+1</f>
        <v>38</v>
      </c>
      <c r="E313" s="447">
        <v>804633</v>
      </c>
      <c r="F313" s="98" t="s">
        <v>305</v>
      </c>
      <c r="G313" s="98">
        <v>804633</v>
      </c>
      <c r="H313" s="96">
        <v>9240804633</v>
      </c>
      <c r="I313" s="299"/>
      <c r="J313" s="285">
        <f t="shared" si="63"/>
        <v>10.74</v>
      </c>
      <c r="K313" s="286" t="str">
        <f>AC313</f>
        <v>อ้อยน้ำราด</v>
      </c>
      <c r="L313" s="98"/>
      <c r="M313" s="374"/>
      <c r="N313" s="360">
        <v>0</v>
      </c>
      <c r="O313" s="98"/>
      <c r="P313" s="98"/>
      <c r="Q313" s="362">
        <v>10.74</v>
      </c>
      <c r="R313" s="360"/>
      <c r="S313" s="288">
        <f t="shared" si="64"/>
        <v>10.74</v>
      </c>
      <c r="T313" s="360">
        <f>Q313*U313</f>
        <v>150.36000000000001</v>
      </c>
      <c r="U313" s="288">
        <v>14</v>
      </c>
      <c r="V313" s="288">
        <f>Q313*W313</f>
        <v>161.1</v>
      </c>
      <c r="W313" s="288">
        <v>15</v>
      </c>
      <c r="X313" s="364">
        <v>134</v>
      </c>
      <c r="Y313" s="365">
        <v>12.517195585179884</v>
      </c>
      <c r="Z313" s="364">
        <v>124.3935827027027</v>
      </c>
      <c r="AA313" s="365">
        <f>Z313/Q313</f>
        <v>11.58227027027027</v>
      </c>
      <c r="AB313" s="366">
        <v>242918</v>
      </c>
      <c r="AC313" s="96" t="s">
        <v>1</v>
      </c>
      <c r="AD313" s="96" t="s">
        <v>88</v>
      </c>
      <c r="AE313" s="368" t="s">
        <v>234</v>
      </c>
      <c r="AF313" s="98" t="s">
        <v>99</v>
      </c>
      <c r="AG313" s="367">
        <v>1.85</v>
      </c>
      <c r="AH313" s="96" t="s">
        <v>232</v>
      </c>
      <c r="AI313" s="368" t="s">
        <v>90</v>
      </c>
      <c r="AJ313" s="367" t="s">
        <v>179</v>
      </c>
      <c r="AK313" s="367">
        <v>0</v>
      </c>
      <c r="AL313" s="367" t="s">
        <v>179</v>
      </c>
      <c r="AM313" s="367"/>
      <c r="AN313" s="369"/>
      <c r="AO313" s="369" t="s">
        <v>93</v>
      </c>
      <c r="AP313" s="370" t="str">
        <f>IF(Q313&gt;15,"พื้นที่มากกว่า 15 ไร่",IF(Q313&gt;10,"พื้นที่ 10 - 15 ไร่",IF(Q313&gt;6,"พื้นที่ 6 - 10 ไร่",IF(Q313&gt;3,"พื้นที่ 3 - 6 ไร่","พื้นที่น้อยกว่า 3 ไร่"))))</f>
        <v>พื้นที่ 10 - 15 ไร่</v>
      </c>
      <c r="AQ313" s="440">
        <v>16.843575418994412</v>
      </c>
      <c r="AR313" s="371">
        <v>10.550558872305142</v>
      </c>
      <c r="AS313" s="372" t="s">
        <v>233</v>
      </c>
      <c r="AT313" s="373">
        <v>243257</v>
      </c>
    </row>
    <row r="314" spans="1:46" ht="21" customHeight="1">
      <c r="A314" s="95">
        <v>3</v>
      </c>
      <c r="B314" s="95" t="s">
        <v>228</v>
      </c>
      <c r="C314" s="380" t="s">
        <v>27</v>
      </c>
      <c r="D314" s="98">
        <f>D313+1</f>
        <v>39</v>
      </c>
      <c r="E314" s="447">
        <v>804634</v>
      </c>
      <c r="F314" s="98" t="s">
        <v>305</v>
      </c>
      <c r="G314" s="98">
        <v>804634</v>
      </c>
      <c r="H314" s="98"/>
      <c r="I314" s="98"/>
      <c r="J314" s="285">
        <f t="shared" si="63"/>
        <v>13.83</v>
      </c>
      <c r="K314" s="286" t="s">
        <v>237</v>
      </c>
      <c r="L314" s="98" t="s">
        <v>316</v>
      </c>
      <c r="M314" s="374"/>
      <c r="N314" s="360">
        <v>0</v>
      </c>
      <c r="O314" s="374">
        <v>13.83</v>
      </c>
      <c r="P314" s="98"/>
      <c r="Q314" s="362"/>
      <c r="R314" s="360"/>
      <c r="S314" s="288">
        <f t="shared" si="64"/>
        <v>0</v>
      </c>
      <c r="T314" s="288"/>
      <c r="U314" s="288"/>
      <c r="V314" s="288"/>
      <c r="W314" s="288"/>
      <c r="X314" s="364"/>
      <c r="Y314" s="365"/>
      <c r="Z314" s="364"/>
      <c r="AA314" s="365"/>
      <c r="AB314" s="366"/>
      <c r="AC314" s="98"/>
      <c r="AD314" s="98"/>
      <c r="AE314" s="368"/>
      <c r="AF314" s="98"/>
      <c r="AG314" s="368"/>
      <c r="AH314" s="98"/>
      <c r="AI314" s="368" t="s">
        <v>90</v>
      </c>
      <c r="AJ314" s="368"/>
      <c r="AK314" s="367"/>
      <c r="AL314" s="367"/>
      <c r="AM314" s="367"/>
      <c r="AN314" s="369"/>
      <c r="AO314" s="369">
        <v>0</v>
      </c>
      <c r="AP314" s="370"/>
      <c r="AQ314" s="441"/>
      <c r="AR314" s="370"/>
      <c r="AS314" s="376"/>
      <c r="AT314" s="377"/>
    </row>
    <row r="315" spans="1:46" ht="21" customHeight="1">
      <c r="A315" s="95">
        <v>3</v>
      </c>
      <c r="B315" s="95" t="s">
        <v>228</v>
      </c>
      <c r="C315" s="380" t="s">
        <v>27</v>
      </c>
      <c r="D315" s="98">
        <f>D313+1</f>
        <v>39</v>
      </c>
      <c r="E315" s="447">
        <v>804635</v>
      </c>
      <c r="F315" s="98" t="s">
        <v>305</v>
      </c>
      <c r="G315" s="98">
        <v>804635</v>
      </c>
      <c r="H315" s="96">
        <v>9240804635</v>
      </c>
      <c r="I315" s="299"/>
      <c r="J315" s="285">
        <f t="shared" si="63"/>
        <v>8</v>
      </c>
      <c r="K315" s="286" t="str">
        <f t="shared" ref="K315:K329" si="75">AC315</f>
        <v>อ้อยน้ำราด</v>
      </c>
      <c r="L315" s="98"/>
      <c r="M315" s="374"/>
      <c r="N315" s="360">
        <v>0</v>
      </c>
      <c r="O315" s="98"/>
      <c r="P315" s="98"/>
      <c r="Q315" s="362">
        <v>8</v>
      </c>
      <c r="R315" s="360"/>
      <c r="S315" s="288">
        <f t="shared" si="64"/>
        <v>8</v>
      </c>
      <c r="T315" s="360">
        <f t="shared" ref="T315:T329" si="76">Q315*U315</f>
        <v>112</v>
      </c>
      <c r="U315" s="288">
        <v>14</v>
      </c>
      <c r="V315" s="288">
        <f t="shared" ref="V315:V329" si="77">Q315*W315</f>
        <v>128</v>
      </c>
      <c r="W315" s="288">
        <v>16</v>
      </c>
      <c r="X315" s="364">
        <v>107.69285034874018</v>
      </c>
      <c r="Y315" s="365">
        <v>12.586606293592522</v>
      </c>
      <c r="Z315" s="364">
        <v>89.784043243243218</v>
      </c>
      <c r="AA315" s="365">
        <f t="shared" ref="AA315:AA329" si="78">Z315/Q315</f>
        <v>11.223005405405402</v>
      </c>
      <c r="AB315" s="366">
        <v>242918</v>
      </c>
      <c r="AC315" s="96" t="s">
        <v>1</v>
      </c>
      <c r="AD315" s="96" t="s">
        <v>88</v>
      </c>
      <c r="AE315" s="368" t="s">
        <v>234</v>
      </c>
      <c r="AF315" s="98" t="s">
        <v>99</v>
      </c>
      <c r="AG315" s="367">
        <v>1.85</v>
      </c>
      <c r="AH315" s="96" t="s">
        <v>232</v>
      </c>
      <c r="AI315" s="368" t="s">
        <v>90</v>
      </c>
      <c r="AJ315" s="367" t="s">
        <v>179</v>
      </c>
      <c r="AK315" s="367">
        <v>0</v>
      </c>
      <c r="AL315" s="367" t="s">
        <v>179</v>
      </c>
      <c r="AM315" s="367"/>
      <c r="AN315" s="369"/>
      <c r="AO315" s="369" t="s">
        <v>93</v>
      </c>
      <c r="AP315" s="370" t="str">
        <f t="shared" ref="AP315:AP329" si="79">IF(Q315&gt;15,"พื้นที่มากกว่า 15 ไร่",IF(Q315&gt;10,"พื้นที่ 10 - 15 ไร่",IF(Q315&gt;6,"พื้นที่ 6 - 10 ไร่",IF(Q315&gt;3,"พื้นที่ 3 - 6 ไร่","พื้นที่น้อยกว่า 3 ไร่"))))</f>
        <v>พื้นที่ 6 - 10 ไร่</v>
      </c>
      <c r="AQ315" s="440">
        <v>15.5075</v>
      </c>
      <c r="AR315" s="371">
        <v>10.878921489601806</v>
      </c>
      <c r="AS315" s="372" t="s">
        <v>233</v>
      </c>
      <c r="AT315" s="373">
        <v>243258</v>
      </c>
    </row>
    <row r="316" spans="1:46" ht="21" customHeight="1">
      <c r="A316" s="95">
        <v>3</v>
      </c>
      <c r="B316" s="95" t="s">
        <v>228</v>
      </c>
      <c r="C316" s="380" t="s">
        <v>27</v>
      </c>
      <c r="D316" s="98">
        <f t="shared" ref="D316:D331" si="80">D315+1</f>
        <v>40</v>
      </c>
      <c r="E316" s="447">
        <v>804636</v>
      </c>
      <c r="F316" s="98" t="s">
        <v>305</v>
      </c>
      <c r="G316" s="98">
        <v>804636</v>
      </c>
      <c r="H316" s="96">
        <v>9240804636</v>
      </c>
      <c r="I316" s="98"/>
      <c r="J316" s="285">
        <f t="shared" si="63"/>
        <v>17.170000000000002</v>
      </c>
      <c r="K316" s="286" t="str">
        <f t="shared" si="75"/>
        <v>อ้อยน้ำราด</v>
      </c>
      <c r="L316" s="98"/>
      <c r="M316" s="374"/>
      <c r="N316" s="360">
        <v>0</v>
      </c>
      <c r="O316" s="96"/>
      <c r="P316" s="360"/>
      <c r="Q316" s="362">
        <v>17.170000000000002</v>
      </c>
      <c r="R316" s="360"/>
      <c r="S316" s="288">
        <f t="shared" si="64"/>
        <v>17.170000000000002</v>
      </c>
      <c r="T316" s="360">
        <f t="shared" si="76"/>
        <v>223.21000000000004</v>
      </c>
      <c r="U316" s="288">
        <v>13</v>
      </c>
      <c r="V316" s="288">
        <f t="shared" si="77"/>
        <v>206.04000000000002</v>
      </c>
      <c r="W316" s="288">
        <v>12</v>
      </c>
      <c r="X316" s="364">
        <v>220.68581204652332</v>
      </c>
      <c r="Y316" s="365">
        <v>12.62002399805028</v>
      </c>
      <c r="Z316" s="364">
        <v>161.30370421621623</v>
      </c>
      <c r="AA316" s="365">
        <f t="shared" si="78"/>
        <v>9.3945081081081074</v>
      </c>
      <c r="AB316" s="366">
        <v>242950</v>
      </c>
      <c r="AC316" s="96" t="s">
        <v>1</v>
      </c>
      <c r="AD316" s="96" t="s">
        <v>88</v>
      </c>
      <c r="AE316" s="367" t="s">
        <v>231</v>
      </c>
      <c r="AF316" s="98" t="s">
        <v>91</v>
      </c>
      <c r="AG316" s="367">
        <v>1.85</v>
      </c>
      <c r="AH316" s="96" t="s">
        <v>232</v>
      </c>
      <c r="AI316" s="368" t="s">
        <v>90</v>
      </c>
      <c r="AJ316" s="367" t="s">
        <v>179</v>
      </c>
      <c r="AK316" s="367">
        <v>0</v>
      </c>
      <c r="AL316" s="367" t="s">
        <v>179</v>
      </c>
      <c r="AM316" s="367"/>
      <c r="AN316" s="369"/>
      <c r="AO316" s="369" t="s">
        <v>93</v>
      </c>
      <c r="AP316" s="370" t="str">
        <f t="shared" si="79"/>
        <v>พื้นที่มากกว่า 15 ไร่</v>
      </c>
      <c r="AQ316" s="440">
        <v>11.239953407105416</v>
      </c>
      <c r="AR316" s="371">
        <v>11.047050106223118</v>
      </c>
      <c r="AS316" s="372" t="s">
        <v>233</v>
      </c>
      <c r="AT316" s="373">
        <v>243272</v>
      </c>
    </row>
    <row r="317" spans="1:46" ht="21" customHeight="1">
      <c r="A317" s="95">
        <v>3</v>
      </c>
      <c r="B317" s="95" t="s">
        <v>228</v>
      </c>
      <c r="C317" s="380" t="s">
        <v>27</v>
      </c>
      <c r="D317" s="98">
        <f t="shared" si="80"/>
        <v>41</v>
      </c>
      <c r="E317" s="447">
        <v>804637</v>
      </c>
      <c r="F317" s="98" t="s">
        <v>305</v>
      </c>
      <c r="G317" s="98">
        <v>804637</v>
      </c>
      <c r="H317" s="96">
        <v>9240804637</v>
      </c>
      <c r="I317" s="98"/>
      <c r="J317" s="285">
        <f t="shared" si="63"/>
        <v>11.42</v>
      </c>
      <c r="K317" s="286" t="str">
        <f t="shared" si="75"/>
        <v>อ้อยน้ำราด</v>
      </c>
      <c r="L317" s="98"/>
      <c r="M317" s="374"/>
      <c r="N317" s="360"/>
      <c r="O317" s="96"/>
      <c r="P317" s="360"/>
      <c r="Q317" s="362">
        <v>11.42</v>
      </c>
      <c r="R317" s="360"/>
      <c r="S317" s="288">
        <f t="shared" si="64"/>
        <v>11.42</v>
      </c>
      <c r="T317" s="360">
        <f t="shared" si="76"/>
        <v>148.46</v>
      </c>
      <c r="U317" s="288">
        <v>13</v>
      </c>
      <c r="V317" s="288">
        <f t="shared" si="77"/>
        <v>137.04</v>
      </c>
      <c r="W317" s="288">
        <v>12</v>
      </c>
      <c r="X317" s="364">
        <v>143.06392450880239</v>
      </c>
      <c r="Y317" s="365">
        <v>12.527489011278668</v>
      </c>
      <c r="Z317" s="364">
        <v>114.17432043243244</v>
      </c>
      <c r="AA317" s="365">
        <f t="shared" si="78"/>
        <v>9.9977513513513525</v>
      </c>
      <c r="AB317" s="366">
        <v>242950</v>
      </c>
      <c r="AC317" s="96" t="s">
        <v>1</v>
      </c>
      <c r="AD317" s="96" t="s">
        <v>88</v>
      </c>
      <c r="AE317" s="367" t="s">
        <v>231</v>
      </c>
      <c r="AF317" s="98" t="s">
        <v>91</v>
      </c>
      <c r="AG317" s="367">
        <v>1.85</v>
      </c>
      <c r="AH317" s="96" t="s">
        <v>232</v>
      </c>
      <c r="AI317" s="368" t="s">
        <v>90</v>
      </c>
      <c r="AJ317" s="367" t="s">
        <v>179</v>
      </c>
      <c r="AK317" s="367">
        <v>0</v>
      </c>
      <c r="AL317" s="367" t="s">
        <v>179</v>
      </c>
      <c r="AM317" s="367"/>
      <c r="AN317" s="369"/>
      <c r="AO317" s="369" t="s">
        <v>93</v>
      </c>
      <c r="AP317" s="370" t="str">
        <f t="shared" si="79"/>
        <v>พื้นที่ 10 - 15 ไร่</v>
      </c>
      <c r="AQ317" s="440">
        <v>7.7994746059544653</v>
      </c>
      <c r="AR317" s="371">
        <v>10.803959806893454</v>
      </c>
      <c r="AS317" s="372" t="s">
        <v>233</v>
      </c>
      <c r="AT317" s="373">
        <v>243274</v>
      </c>
    </row>
    <row r="318" spans="1:46" ht="21" customHeight="1">
      <c r="A318" s="95">
        <v>3</v>
      </c>
      <c r="B318" s="95" t="s">
        <v>228</v>
      </c>
      <c r="C318" s="380" t="s">
        <v>27</v>
      </c>
      <c r="D318" s="98">
        <f t="shared" si="80"/>
        <v>42</v>
      </c>
      <c r="E318" s="447">
        <v>804638</v>
      </c>
      <c r="F318" s="98" t="s">
        <v>305</v>
      </c>
      <c r="G318" s="98">
        <v>804638</v>
      </c>
      <c r="H318" s="96">
        <v>9240804638</v>
      </c>
      <c r="I318" s="98"/>
      <c r="J318" s="285">
        <f t="shared" si="63"/>
        <v>17.649999999999999</v>
      </c>
      <c r="K318" s="286" t="str">
        <f t="shared" si="75"/>
        <v>อ้อยน้ำราด</v>
      </c>
      <c r="L318" s="98"/>
      <c r="M318" s="374"/>
      <c r="N318" s="360">
        <v>0</v>
      </c>
      <c r="O318" s="96"/>
      <c r="P318" s="360"/>
      <c r="Q318" s="362">
        <v>17.649999999999999</v>
      </c>
      <c r="R318" s="360"/>
      <c r="S318" s="288">
        <f t="shared" si="64"/>
        <v>17.649999999999999</v>
      </c>
      <c r="T318" s="360">
        <f>Q318*U318+7</f>
        <v>254.09999999999997</v>
      </c>
      <c r="U318" s="288">
        <v>14</v>
      </c>
      <c r="V318" s="288">
        <f t="shared" si="77"/>
        <v>211.79999999999998</v>
      </c>
      <c r="W318" s="288">
        <v>12</v>
      </c>
      <c r="X318" s="364">
        <v>230</v>
      </c>
      <c r="Y318" s="365">
        <v>12.696663238828005</v>
      </c>
      <c r="Z318" s="364">
        <v>154.71540324324326</v>
      </c>
      <c r="AA318" s="365">
        <f t="shared" si="78"/>
        <v>8.7657452262460769</v>
      </c>
      <c r="AB318" s="366">
        <v>242903</v>
      </c>
      <c r="AC318" s="96" t="s">
        <v>1</v>
      </c>
      <c r="AD318" s="96" t="s">
        <v>88</v>
      </c>
      <c r="AE318" s="367" t="s">
        <v>231</v>
      </c>
      <c r="AF318" s="98" t="s">
        <v>99</v>
      </c>
      <c r="AG318" s="367">
        <v>1.85</v>
      </c>
      <c r="AH318" s="96" t="s">
        <v>232</v>
      </c>
      <c r="AI318" s="368" t="s">
        <v>90</v>
      </c>
      <c r="AJ318" s="367" t="s">
        <v>179</v>
      </c>
      <c r="AK318" s="367">
        <v>0</v>
      </c>
      <c r="AL318" s="367" t="s">
        <v>179</v>
      </c>
      <c r="AM318" s="367"/>
      <c r="AN318" s="369"/>
      <c r="AO318" s="369" t="s">
        <v>93</v>
      </c>
      <c r="AP318" s="370" t="str">
        <f t="shared" si="79"/>
        <v>พื้นที่มากกว่า 15 ไร่</v>
      </c>
      <c r="AQ318" s="440">
        <v>13.022662889518413</v>
      </c>
      <c r="AR318" s="371">
        <v>11.350053948227103</v>
      </c>
      <c r="AS318" s="372" t="s">
        <v>233</v>
      </c>
      <c r="AT318" s="373">
        <v>243255</v>
      </c>
    </row>
    <row r="319" spans="1:46" ht="21" customHeight="1">
      <c r="A319" s="95">
        <v>3</v>
      </c>
      <c r="B319" s="95" t="s">
        <v>228</v>
      </c>
      <c r="C319" s="380" t="s">
        <v>27</v>
      </c>
      <c r="D319" s="98">
        <f t="shared" si="80"/>
        <v>43</v>
      </c>
      <c r="E319" s="447">
        <v>804639</v>
      </c>
      <c r="F319" s="98" t="s">
        <v>305</v>
      </c>
      <c r="G319" s="98">
        <v>804639</v>
      </c>
      <c r="H319" s="96">
        <v>9240804639</v>
      </c>
      <c r="I319" s="98"/>
      <c r="J319" s="285">
        <f t="shared" si="63"/>
        <v>29.51</v>
      </c>
      <c r="K319" s="286" t="str">
        <f t="shared" si="75"/>
        <v>อ้อยตอ 2</v>
      </c>
      <c r="L319" s="98"/>
      <c r="M319" s="374"/>
      <c r="N319" s="360">
        <v>0</v>
      </c>
      <c r="O319" s="96"/>
      <c r="P319" s="360"/>
      <c r="Q319" s="362">
        <v>29.51</v>
      </c>
      <c r="R319" s="360"/>
      <c r="S319" s="288">
        <f t="shared" si="64"/>
        <v>29.51</v>
      </c>
      <c r="T319" s="360">
        <f t="shared" si="76"/>
        <v>354.12</v>
      </c>
      <c r="U319" s="288">
        <v>12</v>
      </c>
      <c r="V319" s="288">
        <f t="shared" si="77"/>
        <v>383.63</v>
      </c>
      <c r="W319" s="288">
        <v>13</v>
      </c>
      <c r="X319" s="364">
        <v>339.99867666770172</v>
      </c>
      <c r="Y319" s="365">
        <v>11.521473285926863</v>
      </c>
      <c r="Z319" s="364">
        <v>404.05620945454541</v>
      </c>
      <c r="AA319" s="365">
        <f t="shared" si="78"/>
        <v>13.692179242783645</v>
      </c>
      <c r="AB319" s="366">
        <v>242869</v>
      </c>
      <c r="AC319" s="96" t="s">
        <v>95</v>
      </c>
      <c r="AD319" s="96" t="s">
        <v>2</v>
      </c>
      <c r="AE319" s="368" t="s">
        <v>234</v>
      </c>
      <c r="AF319" s="98" t="s">
        <v>91</v>
      </c>
      <c r="AG319" s="367">
        <v>1.65</v>
      </c>
      <c r="AH319" s="98" t="s">
        <v>247</v>
      </c>
      <c r="AI319" s="368" t="s">
        <v>90</v>
      </c>
      <c r="AJ319" s="367" t="s">
        <v>220</v>
      </c>
      <c r="AK319" s="367" t="s">
        <v>306</v>
      </c>
      <c r="AL319" s="367" t="s">
        <v>236</v>
      </c>
      <c r="AM319" s="367"/>
      <c r="AN319" s="369"/>
      <c r="AO319" s="369" t="s">
        <v>101</v>
      </c>
      <c r="AP319" s="370" t="str">
        <f t="shared" si="79"/>
        <v>พื้นที่มากกว่า 15 ไร่</v>
      </c>
      <c r="AQ319" s="440">
        <v>15.236868858014232</v>
      </c>
      <c r="AR319" s="371">
        <v>12.51569700204608</v>
      </c>
      <c r="AS319" s="372" t="s">
        <v>233</v>
      </c>
      <c r="AT319" s="373">
        <v>243254</v>
      </c>
    </row>
    <row r="320" spans="1:46" ht="21" customHeight="1">
      <c r="A320" s="95">
        <v>3</v>
      </c>
      <c r="B320" s="95" t="s">
        <v>228</v>
      </c>
      <c r="C320" s="380" t="s">
        <v>27</v>
      </c>
      <c r="D320" s="98">
        <f t="shared" si="80"/>
        <v>44</v>
      </c>
      <c r="E320" s="447">
        <v>804642</v>
      </c>
      <c r="F320" s="98" t="s">
        <v>305</v>
      </c>
      <c r="G320" s="98">
        <v>804642</v>
      </c>
      <c r="H320" s="96">
        <v>9240804642</v>
      </c>
      <c r="I320" s="98"/>
      <c r="J320" s="285">
        <f t="shared" si="63"/>
        <v>13.97</v>
      </c>
      <c r="K320" s="286" t="str">
        <f t="shared" si="75"/>
        <v>อ้อยตอ 2</v>
      </c>
      <c r="L320" s="96"/>
      <c r="M320" s="360"/>
      <c r="N320" s="360">
        <v>0</v>
      </c>
      <c r="O320" s="96"/>
      <c r="P320" s="360"/>
      <c r="Q320" s="362">
        <v>13.97</v>
      </c>
      <c r="R320" s="360"/>
      <c r="S320" s="288">
        <f t="shared" si="64"/>
        <v>13.97</v>
      </c>
      <c r="T320" s="360">
        <f t="shared" si="76"/>
        <v>167.64000000000001</v>
      </c>
      <c r="U320" s="288">
        <v>12</v>
      </c>
      <c r="V320" s="288">
        <f t="shared" si="77"/>
        <v>209.55</v>
      </c>
      <c r="W320" s="288">
        <v>15</v>
      </c>
      <c r="X320" s="364">
        <v>161.40812237589009</v>
      </c>
      <c r="Y320" s="365">
        <v>11.553909976799577</v>
      </c>
      <c r="Z320" s="364">
        <v>154.70835199999999</v>
      </c>
      <c r="AA320" s="365">
        <f t="shared" si="78"/>
        <v>11.074327272727272</v>
      </c>
      <c r="AB320" s="366">
        <v>242870</v>
      </c>
      <c r="AC320" s="96" t="s">
        <v>95</v>
      </c>
      <c r="AD320" s="96" t="s">
        <v>2</v>
      </c>
      <c r="AE320" s="368" t="s">
        <v>234</v>
      </c>
      <c r="AF320" s="98" t="s">
        <v>91</v>
      </c>
      <c r="AG320" s="367">
        <v>1.65</v>
      </c>
      <c r="AH320" s="98" t="s">
        <v>247</v>
      </c>
      <c r="AI320" s="368" t="s">
        <v>90</v>
      </c>
      <c r="AJ320" s="367" t="s">
        <v>220</v>
      </c>
      <c r="AK320" s="367" t="s">
        <v>306</v>
      </c>
      <c r="AL320" s="367" t="s">
        <v>236</v>
      </c>
      <c r="AM320" s="367"/>
      <c r="AN320" s="369"/>
      <c r="AO320" s="369" t="s">
        <v>101</v>
      </c>
      <c r="AP320" s="370" t="str">
        <f t="shared" si="79"/>
        <v>พื้นที่ 10 - 15 ไร่</v>
      </c>
      <c r="AQ320" s="440">
        <v>17.042233357193989</v>
      </c>
      <c r="AR320" s="371">
        <v>12.331725470430104</v>
      </c>
      <c r="AS320" s="372" t="s">
        <v>233</v>
      </c>
      <c r="AT320" s="373">
        <v>243256</v>
      </c>
    </row>
    <row r="321" spans="1:46" ht="21" customHeight="1">
      <c r="A321" s="95">
        <v>3</v>
      </c>
      <c r="B321" s="95" t="s">
        <v>228</v>
      </c>
      <c r="C321" s="380" t="s">
        <v>27</v>
      </c>
      <c r="D321" s="98">
        <f t="shared" si="80"/>
        <v>45</v>
      </c>
      <c r="E321" s="447">
        <v>804643</v>
      </c>
      <c r="F321" s="98" t="s">
        <v>305</v>
      </c>
      <c r="G321" s="98">
        <v>804643</v>
      </c>
      <c r="H321" s="96">
        <v>9240804643</v>
      </c>
      <c r="I321" s="98"/>
      <c r="J321" s="285">
        <f t="shared" si="63"/>
        <v>12.92</v>
      </c>
      <c r="K321" s="286" t="str">
        <f t="shared" si="75"/>
        <v>อ้อยตอ 2</v>
      </c>
      <c r="L321" s="98"/>
      <c r="M321" s="374"/>
      <c r="N321" s="360">
        <v>0</v>
      </c>
      <c r="O321" s="98"/>
      <c r="P321" s="98"/>
      <c r="Q321" s="362">
        <v>12.92</v>
      </c>
      <c r="R321" s="360"/>
      <c r="S321" s="288">
        <f t="shared" si="64"/>
        <v>12.92</v>
      </c>
      <c r="T321" s="360">
        <f t="shared" si="76"/>
        <v>155.04</v>
      </c>
      <c r="U321" s="288">
        <v>12</v>
      </c>
      <c r="V321" s="288">
        <f t="shared" si="77"/>
        <v>167.96</v>
      </c>
      <c r="W321" s="288">
        <v>13</v>
      </c>
      <c r="X321" s="364">
        <v>150.08241886521594</v>
      </c>
      <c r="Y321" s="365">
        <v>11.616286289877396</v>
      </c>
      <c r="Z321" s="364">
        <v>206.46441890909091</v>
      </c>
      <c r="AA321" s="365">
        <f t="shared" si="78"/>
        <v>15.980218181818183</v>
      </c>
      <c r="AB321" s="366">
        <v>242871</v>
      </c>
      <c r="AC321" s="96" t="s">
        <v>95</v>
      </c>
      <c r="AD321" s="96" t="s">
        <v>2</v>
      </c>
      <c r="AE321" s="368" t="s">
        <v>234</v>
      </c>
      <c r="AF321" s="98" t="s">
        <v>91</v>
      </c>
      <c r="AG321" s="367">
        <v>1.65</v>
      </c>
      <c r="AH321" s="98" t="s">
        <v>247</v>
      </c>
      <c r="AI321" s="368" t="s">
        <v>90</v>
      </c>
      <c r="AJ321" s="367" t="s">
        <v>220</v>
      </c>
      <c r="AK321" s="367" t="s">
        <v>306</v>
      </c>
      <c r="AL321" s="367" t="s">
        <v>236</v>
      </c>
      <c r="AM321" s="367"/>
      <c r="AN321" s="369"/>
      <c r="AO321" s="369" t="s">
        <v>101</v>
      </c>
      <c r="AP321" s="370" t="str">
        <f t="shared" si="79"/>
        <v>พื้นที่ 10 - 15 ไร่</v>
      </c>
      <c r="AQ321" s="440">
        <v>15.93343653250774</v>
      </c>
      <c r="AR321" s="371">
        <v>12.362826678325076</v>
      </c>
      <c r="AS321" s="372" t="s">
        <v>233</v>
      </c>
      <c r="AT321" s="373">
        <v>243256</v>
      </c>
    </row>
    <row r="322" spans="1:46" ht="21" customHeight="1">
      <c r="A322" s="95">
        <v>3</v>
      </c>
      <c r="B322" s="95" t="s">
        <v>228</v>
      </c>
      <c r="C322" s="380" t="s">
        <v>27</v>
      </c>
      <c r="D322" s="98">
        <f t="shared" si="80"/>
        <v>46</v>
      </c>
      <c r="E322" s="447">
        <v>804644</v>
      </c>
      <c r="F322" s="98" t="s">
        <v>305</v>
      </c>
      <c r="G322" s="98">
        <v>804644</v>
      </c>
      <c r="H322" s="96">
        <v>9240804644</v>
      </c>
      <c r="I322" s="98"/>
      <c r="J322" s="285">
        <f t="shared" si="63"/>
        <v>6.54</v>
      </c>
      <c r="K322" s="286" t="str">
        <f t="shared" si="75"/>
        <v>อ้อยตอ 2</v>
      </c>
      <c r="L322" s="98"/>
      <c r="M322" s="374"/>
      <c r="N322" s="360">
        <v>0</v>
      </c>
      <c r="O322" s="98"/>
      <c r="P322" s="98"/>
      <c r="Q322" s="362">
        <v>6.54</v>
      </c>
      <c r="R322" s="360"/>
      <c r="S322" s="288">
        <f t="shared" si="64"/>
        <v>6.54</v>
      </c>
      <c r="T322" s="360">
        <f t="shared" si="76"/>
        <v>78.48</v>
      </c>
      <c r="U322" s="288">
        <v>12</v>
      </c>
      <c r="V322" s="288">
        <f t="shared" si="77"/>
        <v>85.02</v>
      </c>
      <c r="W322" s="288">
        <v>13</v>
      </c>
      <c r="X322" s="364">
        <v>75.873108295474808</v>
      </c>
      <c r="Y322" s="365">
        <v>11.601392705730092</v>
      </c>
      <c r="Z322" s="364">
        <v>63.363008000000001</v>
      </c>
      <c r="AA322" s="365">
        <f t="shared" si="78"/>
        <v>9.6885333333333339</v>
      </c>
      <c r="AB322" s="366">
        <v>242871</v>
      </c>
      <c r="AC322" s="96" t="s">
        <v>95</v>
      </c>
      <c r="AD322" s="96" t="s">
        <v>2</v>
      </c>
      <c r="AE322" s="368" t="s">
        <v>234</v>
      </c>
      <c r="AF322" s="98" t="s">
        <v>91</v>
      </c>
      <c r="AG322" s="367">
        <v>1.65</v>
      </c>
      <c r="AH322" s="98" t="s">
        <v>247</v>
      </c>
      <c r="AI322" s="368" t="s">
        <v>90</v>
      </c>
      <c r="AJ322" s="367" t="s">
        <v>220</v>
      </c>
      <c r="AK322" s="367" t="s">
        <v>306</v>
      </c>
      <c r="AL322" s="367" t="s">
        <v>236</v>
      </c>
      <c r="AM322" s="367"/>
      <c r="AN322" s="369"/>
      <c r="AO322" s="369" t="s">
        <v>101</v>
      </c>
      <c r="AP322" s="370" t="str">
        <f t="shared" si="79"/>
        <v>พื้นที่ 6 - 10 ไร่</v>
      </c>
      <c r="AQ322" s="440">
        <v>15.954128440366972</v>
      </c>
      <c r="AR322" s="371">
        <v>12.458279662641363</v>
      </c>
      <c r="AS322" s="372" t="s">
        <v>233</v>
      </c>
      <c r="AT322" s="373">
        <v>243257</v>
      </c>
    </row>
    <row r="323" spans="1:46" ht="21" customHeight="1">
      <c r="A323" s="95">
        <v>3</v>
      </c>
      <c r="B323" s="95" t="s">
        <v>228</v>
      </c>
      <c r="C323" s="380" t="s">
        <v>27</v>
      </c>
      <c r="D323" s="98">
        <f t="shared" si="80"/>
        <v>47</v>
      </c>
      <c r="E323" s="447">
        <v>804645</v>
      </c>
      <c r="F323" s="98" t="s">
        <v>305</v>
      </c>
      <c r="G323" s="98">
        <v>804645</v>
      </c>
      <c r="H323" s="96">
        <v>9240804645</v>
      </c>
      <c r="I323" s="98"/>
      <c r="J323" s="285">
        <f t="shared" si="63"/>
        <v>9.07</v>
      </c>
      <c r="K323" s="286" t="str">
        <f t="shared" si="75"/>
        <v>อ้อยน้ำราด</v>
      </c>
      <c r="L323" s="98"/>
      <c r="M323" s="374"/>
      <c r="N323" s="360">
        <v>0</v>
      </c>
      <c r="O323" s="96"/>
      <c r="P323" s="96"/>
      <c r="Q323" s="362">
        <v>9.07</v>
      </c>
      <c r="R323" s="360"/>
      <c r="S323" s="288">
        <f t="shared" si="64"/>
        <v>9.07</v>
      </c>
      <c r="T323" s="360">
        <f t="shared" si="76"/>
        <v>126.98</v>
      </c>
      <c r="U323" s="288">
        <v>14</v>
      </c>
      <c r="V323" s="288">
        <f t="shared" si="77"/>
        <v>126.98</v>
      </c>
      <c r="W323" s="288">
        <v>14</v>
      </c>
      <c r="X323" s="364">
        <v>114.92439009339034</v>
      </c>
      <c r="Y323" s="365">
        <v>12.670825809635097</v>
      </c>
      <c r="Z323" s="364">
        <v>97.999143783783779</v>
      </c>
      <c r="AA323" s="365">
        <f t="shared" si="78"/>
        <v>10.804756756756756</v>
      </c>
      <c r="AB323" s="366">
        <v>242911</v>
      </c>
      <c r="AC323" s="96" t="s">
        <v>1</v>
      </c>
      <c r="AD323" s="96" t="s">
        <v>88</v>
      </c>
      <c r="AE323" s="368" t="s">
        <v>234</v>
      </c>
      <c r="AF323" s="98" t="s">
        <v>99</v>
      </c>
      <c r="AG323" s="367">
        <v>1.85</v>
      </c>
      <c r="AH323" s="96" t="s">
        <v>232</v>
      </c>
      <c r="AI323" s="368" t="s">
        <v>90</v>
      </c>
      <c r="AJ323" s="367" t="s">
        <v>179</v>
      </c>
      <c r="AK323" s="367">
        <v>0</v>
      </c>
      <c r="AL323" s="367" t="s">
        <v>179</v>
      </c>
      <c r="AM323" s="367"/>
      <c r="AN323" s="369"/>
      <c r="AO323" s="369" t="s">
        <v>93</v>
      </c>
      <c r="AP323" s="370" t="str">
        <f t="shared" si="79"/>
        <v>พื้นที่ 6 - 10 ไร่</v>
      </c>
      <c r="AQ323" s="440">
        <v>19.529217199558989</v>
      </c>
      <c r="AR323" s="371">
        <v>12.104472421385422</v>
      </c>
      <c r="AS323" s="372" t="s">
        <v>233</v>
      </c>
      <c r="AT323" s="373">
        <v>243257</v>
      </c>
    </row>
    <row r="324" spans="1:46" ht="21" customHeight="1">
      <c r="A324" s="95">
        <v>3</v>
      </c>
      <c r="B324" s="95" t="s">
        <v>228</v>
      </c>
      <c r="C324" s="380" t="s">
        <v>27</v>
      </c>
      <c r="D324" s="98">
        <f t="shared" si="80"/>
        <v>48</v>
      </c>
      <c r="E324" s="447">
        <v>804646</v>
      </c>
      <c r="F324" s="98" t="s">
        <v>305</v>
      </c>
      <c r="G324" s="98">
        <v>804646</v>
      </c>
      <c r="H324" s="96">
        <v>9240804646</v>
      </c>
      <c r="I324" s="98"/>
      <c r="J324" s="285">
        <f t="shared" si="63"/>
        <v>6.54</v>
      </c>
      <c r="K324" s="286" t="str">
        <f t="shared" si="75"/>
        <v>อ้อยน้ำราด</v>
      </c>
      <c r="L324" s="98"/>
      <c r="M324" s="374"/>
      <c r="N324" s="360">
        <v>0</v>
      </c>
      <c r="O324" s="98"/>
      <c r="P324" s="98"/>
      <c r="Q324" s="362">
        <v>6.54</v>
      </c>
      <c r="R324" s="360"/>
      <c r="S324" s="288">
        <f t="shared" si="64"/>
        <v>6.54</v>
      </c>
      <c r="T324" s="360">
        <f t="shared" si="76"/>
        <v>91.56</v>
      </c>
      <c r="U324" s="288">
        <v>14</v>
      </c>
      <c r="V324" s="288">
        <f t="shared" si="77"/>
        <v>71.94</v>
      </c>
      <c r="W324" s="288">
        <v>11</v>
      </c>
      <c r="X324" s="364">
        <v>82.908092025370934</v>
      </c>
      <c r="Y324" s="365">
        <v>12.677078291341122</v>
      </c>
      <c r="Z324" s="364">
        <v>88.14477664864863</v>
      </c>
      <c r="AA324" s="365">
        <f t="shared" si="78"/>
        <v>13.477794594594592</v>
      </c>
      <c r="AB324" s="366">
        <v>242907</v>
      </c>
      <c r="AC324" s="96" t="s">
        <v>1</v>
      </c>
      <c r="AD324" s="96" t="s">
        <v>88</v>
      </c>
      <c r="AE324" s="367" t="s">
        <v>231</v>
      </c>
      <c r="AF324" s="98" t="s">
        <v>123</v>
      </c>
      <c r="AG324" s="367">
        <v>1.85</v>
      </c>
      <c r="AH324" s="96" t="s">
        <v>232</v>
      </c>
      <c r="AI324" s="368" t="s">
        <v>90</v>
      </c>
      <c r="AJ324" s="367" t="s">
        <v>220</v>
      </c>
      <c r="AK324" s="367" t="s">
        <v>306</v>
      </c>
      <c r="AL324" s="367" t="s">
        <v>236</v>
      </c>
      <c r="AM324" s="367"/>
      <c r="AN324" s="369"/>
      <c r="AO324" s="369" t="s">
        <v>93</v>
      </c>
      <c r="AP324" s="370" t="str">
        <f t="shared" si="79"/>
        <v>พื้นที่ 6 - 10 ไร่</v>
      </c>
      <c r="AQ324" s="440">
        <v>11.119266055045872</v>
      </c>
      <c r="AR324" s="371">
        <v>12.305998349834983</v>
      </c>
      <c r="AS324" s="372" t="s">
        <v>233</v>
      </c>
      <c r="AT324" s="373">
        <v>243271</v>
      </c>
    </row>
    <row r="325" spans="1:46" ht="21" customHeight="1">
      <c r="A325" s="95">
        <v>3</v>
      </c>
      <c r="B325" s="95" t="s">
        <v>228</v>
      </c>
      <c r="C325" s="380" t="s">
        <v>27</v>
      </c>
      <c r="D325" s="98">
        <f t="shared" si="80"/>
        <v>49</v>
      </c>
      <c r="E325" s="447">
        <v>804647</v>
      </c>
      <c r="F325" s="98" t="s">
        <v>305</v>
      </c>
      <c r="G325" s="98">
        <v>804647</v>
      </c>
      <c r="H325" s="96">
        <v>9240804647</v>
      </c>
      <c r="I325" s="98"/>
      <c r="J325" s="285">
        <f t="shared" ref="J325:J388" si="81">M325+N325+O325+P325+Q325</f>
        <v>9.01</v>
      </c>
      <c r="K325" s="286" t="str">
        <f t="shared" si="75"/>
        <v>อ้อยตอ 2</v>
      </c>
      <c r="L325" s="98"/>
      <c r="M325" s="374"/>
      <c r="N325" s="360">
        <v>0</v>
      </c>
      <c r="O325" s="98"/>
      <c r="P325" s="98"/>
      <c r="Q325" s="362">
        <v>9.01</v>
      </c>
      <c r="R325" s="360"/>
      <c r="S325" s="288">
        <f t="shared" ref="S325:S388" si="82">P325+Q325</f>
        <v>9.01</v>
      </c>
      <c r="T325" s="360">
        <f t="shared" si="76"/>
        <v>108.12</v>
      </c>
      <c r="U325" s="288">
        <v>12</v>
      </c>
      <c r="V325" s="288">
        <f t="shared" si="77"/>
        <v>108.12</v>
      </c>
      <c r="W325" s="288">
        <v>12</v>
      </c>
      <c r="X325" s="364">
        <v>105.95322155613472</v>
      </c>
      <c r="Y325" s="365">
        <v>11.759514046185874</v>
      </c>
      <c r="Z325" s="364">
        <v>109.85516218181817</v>
      </c>
      <c r="AA325" s="365">
        <f t="shared" si="78"/>
        <v>12.192581818181818</v>
      </c>
      <c r="AB325" s="366">
        <v>242872</v>
      </c>
      <c r="AC325" s="96" t="s">
        <v>95</v>
      </c>
      <c r="AD325" s="96" t="s">
        <v>2</v>
      </c>
      <c r="AE325" s="367" t="s">
        <v>234</v>
      </c>
      <c r="AF325" s="98" t="s">
        <v>91</v>
      </c>
      <c r="AG325" s="367">
        <v>1.65</v>
      </c>
      <c r="AH325" s="98" t="s">
        <v>247</v>
      </c>
      <c r="AI325" s="368" t="s">
        <v>90</v>
      </c>
      <c r="AJ325" s="367" t="s">
        <v>220</v>
      </c>
      <c r="AK325" s="367" t="s">
        <v>306</v>
      </c>
      <c r="AL325" s="367" t="s">
        <v>236</v>
      </c>
      <c r="AM325" s="367"/>
      <c r="AN325" s="369"/>
      <c r="AO325" s="369" t="s">
        <v>101</v>
      </c>
      <c r="AP325" s="370" t="str">
        <f t="shared" si="79"/>
        <v>พื้นที่ 6 - 10 ไร่</v>
      </c>
      <c r="AQ325" s="440">
        <v>15.570477247502778</v>
      </c>
      <c r="AR325" s="371">
        <v>12.319728419702043</v>
      </c>
      <c r="AS325" s="372" t="s">
        <v>233</v>
      </c>
      <c r="AT325" s="373">
        <v>243271</v>
      </c>
    </row>
    <row r="326" spans="1:46" ht="21" customHeight="1">
      <c r="A326" s="95">
        <v>3</v>
      </c>
      <c r="B326" s="95" t="s">
        <v>228</v>
      </c>
      <c r="C326" s="380" t="s">
        <v>27</v>
      </c>
      <c r="D326" s="98">
        <f t="shared" si="80"/>
        <v>50</v>
      </c>
      <c r="E326" s="447">
        <v>804648</v>
      </c>
      <c r="F326" s="98" t="s">
        <v>305</v>
      </c>
      <c r="G326" s="98">
        <v>804648</v>
      </c>
      <c r="H326" s="96">
        <v>9240804648</v>
      </c>
      <c r="I326" s="98"/>
      <c r="J326" s="285">
        <f t="shared" si="81"/>
        <v>13.02</v>
      </c>
      <c r="K326" s="286" t="str">
        <f t="shared" si="75"/>
        <v>อ้อยน้ำราด</v>
      </c>
      <c r="L326" s="96"/>
      <c r="M326" s="360"/>
      <c r="N326" s="360">
        <v>0</v>
      </c>
      <c r="O326" s="98"/>
      <c r="P326" s="98"/>
      <c r="Q326" s="362">
        <v>13.02</v>
      </c>
      <c r="R326" s="360"/>
      <c r="S326" s="288">
        <f t="shared" si="82"/>
        <v>13.02</v>
      </c>
      <c r="T326" s="360">
        <f t="shared" si="76"/>
        <v>182.28</v>
      </c>
      <c r="U326" s="288">
        <v>14</v>
      </c>
      <c r="V326" s="288">
        <f t="shared" si="77"/>
        <v>156.24</v>
      </c>
      <c r="W326" s="288">
        <v>12</v>
      </c>
      <c r="X326" s="364">
        <v>163.91615982548228</v>
      </c>
      <c r="Y326" s="365">
        <v>12.589566806872678</v>
      </c>
      <c r="Z326" s="364">
        <v>161.27346162162161</v>
      </c>
      <c r="AA326" s="365">
        <f t="shared" si="78"/>
        <v>12.386594594594595</v>
      </c>
      <c r="AB326" s="366">
        <v>242905</v>
      </c>
      <c r="AC326" s="96" t="s">
        <v>1</v>
      </c>
      <c r="AD326" s="96" t="s">
        <v>88</v>
      </c>
      <c r="AE326" s="368" t="s">
        <v>234</v>
      </c>
      <c r="AF326" s="98" t="s">
        <v>99</v>
      </c>
      <c r="AG326" s="367">
        <v>1.85</v>
      </c>
      <c r="AH326" s="96" t="s">
        <v>232</v>
      </c>
      <c r="AI326" s="368" t="s">
        <v>90</v>
      </c>
      <c r="AJ326" s="367" t="s">
        <v>179</v>
      </c>
      <c r="AK326" s="367">
        <v>0</v>
      </c>
      <c r="AL326" s="367" t="s">
        <v>179</v>
      </c>
      <c r="AM326" s="367"/>
      <c r="AN326" s="369"/>
      <c r="AO326" s="369" t="s">
        <v>93</v>
      </c>
      <c r="AP326" s="370" t="str">
        <f t="shared" si="79"/>
        <v>พื้นที่ 10 - 15 ไร่</v>
      </c>
      <c r="AQ326" s="440">
        <v>16.093701996927802</v>
      </c>
      <c r="AR326" s="371">
        <v>12.534171041328626</v>
      </c>
      <c r="AS326" s="372" t="s">
        <v>233</v>
      </c>
      <c r="AT326" s="373">
        <v>243270</v>
      </c>
    </row>
    <row r="327" spans="1:46" ht="21" customHeight="1">
      <c r="A327" s="95">
        <v>3</v>
      </c>
      <c r="B327" s="95" t="s">
        <v>228</v>
      </c>
      <c r="C327" s="380" t="s">
        <v>27</v>
      </c>
      <c r="D327" s="98">
        <f t="shared" si="80"/>
        <v>51</v>
      </c>
      <c r="E327" s="447">
        <v>804649</v>
      </c>
      <c r="F327" s="98" t="s">
        <v>305</v>
      </c>
      <c r="G327" s="98">
        <v>804649</v>
      </c>
      <c r="H327" s="96">
        <v>9240804649</v>
      </c>
      <c r="I327" s="98"/>
      <c r="J327" s="285">
        <f t="shared" si="81"/>
        <v>7.92</v>
      </c>
      <c r="K327" s="286" t="str">
        <f t="shared" si="75"/>
        <v>อ้อยน้ำราด</v>
      </c>
      <c r="L327" s="98"/>
      <c r="M327" s="374"/>
      <c r="N327" s="360">
        <v>0</v>
      </c>
      <c r="O327" s="98"/>
      <c r="P327" s="98"/>
      <c r="Q327" s="362">
        <v>7.92</v>
      </c>
      <c r="R327" s="360"/>
      <c r="S327" s="288">
        <f t="shared" si="82"/>
        <v>7.92</v>
      </c>
      <c r="T327" s="360">
        <f t="shared" si="76"/>
        <v>110.88</v>
      </c>
      <c r="U327" s="288">
        <v>14</v>
      </c>
      <c r="V327" s="288">
        <f t="shared" si="77"/>
        <v>102.96</v>
      </c>
      <c r="W327" s="288">
        <v>13</v>
      </c>
      <c r="X327" s="364">
        <v>102.04476651712028</v>
      </c>
      <c r="Y327" s="365">
        <v>12.884440216808116</v>
      </c>
      <c r="Z327" s="364">
        <v>66.798813405405411</v>
      </c>
      <c r="AA327" s="365">
        <f t="shared" si="78"/>
        <v>8.4341936117936118</v>
      </c>
      <c r="AB327" s="366">
        <v>242907</v>
      </c>
      <c r="AC327" s="96" t="s">
        <v>1</v>
      </c>
      <c r="AD327" s="96" t="s">
        <v>88</v>
      </c>
      <c r="AE327" s="367" t="s">
        <v>231</v>
      </c>
      <c r="AF327" s="98" t="s">
        <v>123</v>
      </c>
      <c r="AG327" s="367">
        <v>1.85</v>
      </c>
      <c r="AH327" s="96" t="s">
        <v>232</v>
      </c>
      <c r="AI327" s="368" t="s">
        <v>90</v>
      </c>
      <c r="AJ327" s="367" t="s">
        <v>179</v>
      </c>
      <c r="AK327" s="367">
        <v>0</v>
      </c>
      <c r="AL327" s="367" t="s">
        <v>179</v>
      </c>
      <c r="AM327" s="367"/>
      <c r="AN327" s="369"/>
      <c r="AO327" s="369" t="s">
        <v>93</v>
      </c>
      <c r="AP327" s="370" t="str">
        <f t="shared" si="79"/>
        <v>พื้นที่ 6 - 10 ไร่</v>
      </c>
      <c r="AQ327" s="440">
        <v>11.999559917409663</v>
      </c>
      <c r="AR327" s="371">
        <v>13.65</v>
      </c>
      <c r="AS327" s="372" t="s">
        <v>233</v>
      </c>
      <c r="AT327" s="373">
        <v>243271</v>
      </c>
    </row>
    <row r="328" spans="1:46" ht="21" customHeight="1">
      <c r="A328" s="95">
        <v>3</v>
      </c>
      <c r="B328" s="95" t="s">
        <v>228</v>
      </c>
      <c r="C328" s="380" t="s">
        <v>27</v>
      </c>
      <c r="D328" s="98">
        <f t="shared" si="80"/>
        <v>52</v>
      </c>
      <c r="E328" s="447">
        <v>804650</v>
      </c>
      <c r="F328" s="98" t="s">
        <v>305</v>
      </c>
      <c r="G328" s="98">
        <v>804650</v>
      </c>
      <c r="H328" s="96">
        <v>9240804650</v>
      </c>
      <c r="I328" s="98"/>
      <c r="J328" s="285">
        <f t="shared" si="81"/>
        <v>14</v>
      </c>
      <c r="K328" s="286" t="str">
        <f t="shared" si="75"/>
        <v>อ้อยตอ 2</v>
      </c>
      <c r="L328" s="98"/>
      <c r="M328" s="374"/>
      <c r="N328" s="360">
        <v>0</v>
      </c>
      <c r="O328" s="96"/>
      <c r="P328" s="360"/>
      <c r="Q328" s="362">
        <v>14</v>
      </c>
      <c r="R328" s="360"/>
      <c r="S328" s="288">
        <f t="shared" si="82"/>
        <v>14</v>
      </c>
      <c r="T328" s="360">
        <f t="shared" si="76"/>
        <v>168</v>
      </c>
      <c r="U328" s="288">
        <v>12</v>
      </c>
      <c r="V328" s="288">
        <f t="shared" si="77"/>
        <v>182</v>
      </c>
      <c r="W328" s="288">
        <v>13</v>
      </c>
      <c r="X328" s="364">
        <v>167.77790512028531</v>
      </c>
      <c r="Y328" s="365">
        <v>11.698421794306093</v>
      </c>
      <c r="Z328" s="364">
        <v>179.75039999999996</v>
      </c>
      <c r="AA328" s="365">
        <f t="shared" si="78"/>
        <v>12.839314285714282</v>
      </c>
      <c r="AB328" s="366">
        <v>242873</v>
      </c>
      <c r="AC328" s="96" t="s">
        <v>95</v>
      </c>
      <c r="AD328" s="96" t="s">
        <v>2</v>
      </c>
      <c r="AE328" s="368" t="s">
        <v>231</v>
      </c>
      <c r="AF328" s="98" t="s">
        <v>91</v>
      </c>
      <c r="AG328" s="367">
        <v>1.65</v>
      </c>
      <c r="AH328" s="98" t="s">
        <v>247</v>
      </c>
      <c r="AI328" s="368" t="s">
        <v>90</v>
      </c>
      <c r="AJ328" s="367" t="s">
        <v>220</v>
      </c>
      <c r="AK328" s="367" t="s">
        <v>306</v>
      </c>
      <c r="AL328" s="367" t="s">
        <v>236</v>
      </c>
      <c r="AM328" s="367"/>
      <c r="AN328" s="369"/>
      <c r="AO328" s="369" t="s">
        <v>101</v>
      </c>
      <c r="AP328" s="370" t="str">
        <f t="shared" si="79"/>
        <v>พื้นที่ 10 - 15 ไร่</v>
      </c>
      <c r="AQ328" s="440">
        <v>13.977142857142857</v>
      </c>
      <c r="AR328" s="371">
        <v>12.353136242845462</v>
      </c>
      <c r="AS328" s="372" t="s">
        <v>233</v>
      </c>
      <c r="AT328" s="373">
        <v>243257</v>
      </c>
    </row>
    <row r="329" spans="1:46" ht="21" customHeight="1">
      <c r="A329" s="95">
        <v>3</v>
      </c>
      <c r="B329" s="95" t="s">
        <v>228</v>
      </c>
      <c r="C329" s="380" t="s">
        <v>27</v>
      </c>
      <c r="D329" s="98">
        <f t="shared" si="80"/>
        <v>53</v>
      </c>
      <c r="E329" s="447">
        <v>804651</v>
      </c>
      <c r="F329" s="98" t="s">
        <v>305</v>
      </c>
      <c r="G329" s="98">
        <v>804651</v>
      </c>
      <c r="H329" s="96">
        <v>9240804651</v>
      </c>
      <c r="I329" s="98"/>
      <c r="J329" s="285">
        <f t="shared" si="81"/>
        <v>18.22</v>
      </c>
      <c r="K329" s="286" t="str">
        <f t="shared" si="75"/>
        <v>อ้อยน้ำราด</v>
      </c>
      <c r="L329" s="98"/>
      <c r="M329" s="374"/>
      <c r="N329" s="360">
        <v>0</v>
      </c>
      <c r="O329" s="98"/>
      <c r="P329" s="98"/>
      <c r="Q329" s="362">
        <v>18.22</v>
      </c>
      <c r="R329" s="360"/>
      <c r="S329" s="288">
        <f t="shared" si="82"/>
        <v>18.22</v>
      </c>
      <c r="T329" s="360">
        <f t="shared" si="76"/>
        <v>255.07999999999998</v>
      </c>
      <c r="U329" s="288">
        <v>14</v>
      </c>
      <c r="V329" s="288">
        <f t="shared" si="77"/>
        <v>218.64</v>
      </c>
      <c r="W329" s="288">
        <v>12</v>
      </c>
      <c r="X329" s="364">
        <v>228.98224401486812</v>
      </c>
      <c r="Y329" s="365">
        <v>12.567631394888481</v>
      </c>
      <c r="Z329" s="364">
        <v>160.66533881081079</v>
      </c>
      <c r="AA329" s="365">
        <f t="shared" si="78"/>
        <v>8.8180756756756757</v>
      </c>
      <c r="AB329" s="366">
        <v>242905</v>
      </c>
      <c r="AC329" s="96" t="s">
        <v>1</v>
      </c>
      <c r="AD329" s="96" t="s">
        <v>88</v>
      </c>
      <c r="AE329" s="368" t="s">
        <v>234</v>
      </c>
      <c r="AF329" s="98" t="s">
        <v>99</v>
      </c>
      <c r="AG329" s="367">
        <v>1.85</v>
      </c>
      <c r="AH329" s="96" t="s">
        <v>232</v>
      </c>
      <c r="AI329" s="368" t="s">
        <v>90</v>
      </c>
      <c r="AJ329" s="367" t="s">
        <v>179</v>
      </c>
      <c r="AK329" s="367">
        <v>0</v>
      </c>
      <c r="AL329" s="367" t="s">
        <v>179</v>
      </c>
      <c r="AM329" s="367"/>
      <c r="AN329" s="369"/>
      <c r="AO329" s="369" t="s">
        <v>93</v>
      </c>
      <c r="AP329" s="370" t="str">
        <f t="shared" si="79"/>
        <v>พื้นที่มากกว่า 15 ไร่</v>
      </c>
      <c r="AQ329" s="440">
        <v>15.189352360043909</v>
      </c>
      <c r="AR329" s="371">
        <v>12.240461788617885</v>
      </c>
      <c r="AS329" s="372" t="s">
        <v>233</v>
      </c>
      <c r="AT329" s="373">
        <v>243270</v>
      </c>
    </row>
    <row r="330" spans="1:46" ht="21" customHeight="1">
      <c r="A330" s="95">
        <v>3</v>
      </c>
      <c r="B330" s="95" t="s">
        <v>228</v>
      </c>
      <c r="C330" s="380" t="s">
        <v>27</v>
      </c>
      <c r="D330" s="98">
        <f t="shared" si="80"/>
        <v>54</v>
      </c>
      <c r="E330" s="447">
        <v>804652</v>
      </c>
      <c r="F330" s="98" t="s">
        <v>305</v>
      </c>
      <c r="G330" s="98">
        <v>804652</v>
      </c>
      <c r="H330" s="98"/>
      <c r="I330" s="98"/>
      <c r="J330" s="285">
        <f t="shared" si="81"/>
        <v>14.58</v>
      </c>
      <c r="K330" s="286" t="s">
        <v>237</v>
      </c>
      <c r="L330" s="98"/>
      <c r="M330" s="374"/>
      <c r="N330" s="360">
        <v>0</v>
      </c>
      <c r="O330" s="374">
        <v>14.58</v>
      </c>
      <c r="P330" s="98"/>
      <c r="Q330" s="362"/>
      <c r="R330" s="360"/>
      <c r="S330" s="288">
        <f t="shared" si="82"/>
        <v>0</v>
      </c>
      <c r="T330" s="288"/>
      <c r="U330" s="288"/>
      <c r="V330" s="288"/>
      <c r="W330" s="288"/>
      <c r="X330" s="364"/>
      <c r="Y330" s="365"/>
      <c r="Z330" s="364"/>
      <c r="AA330" s="365"/>
      <c r="AB330" s="366"/>
      <c r="AC330" s="98"/>
      <c r="AD330" s="98"/>
      <c r="AE330" s="368"/>
      <c r="AF330" s="98"/>
      <c r="AG330" s="368"/>
      <c r="AH330" s="98"/>
      <c r="AI330" s="368" t="s">
        <v>90</v>
      </c>
      <c r="AJ330" s="368"/>
      <c r="AK330" s="367"/>
      <c r="AL330" s="367"/>
      <c r="AM330" s="367"/>
      <c r="AN330" s="369"/>
      <c r="AO330" s="369">
        <v>0</v>
      </c>
      <c r="AP330" s="370"/>
      <c r="AQ330" s="441"/>
      <c r="AR330" s="370"/>
      <c r="AS330" s="376"/>
      <c r="AT330" s="377"/>
    </row>
    <row r="331" spans="1:46" ht="21" customHeight="1">
      <c r="A331" s="95">
        <v>3</v>
      </c>
      <c r="B331" s="95" t="s">
        <v>228</v>
      </c>
      <c r="C331" s="380" t="s">
        <v>27</v>
      </c>
      <c r="D331" s="98">
        <f t="shared" si="80"/>
        <v>55</v>
      </c>
      <c r="E331" s="447">
        <v>804653</v>
      </c>
      <c r="F331" s="98" t="s">
        <v>305</v>
      </c>
      <c r="G331" s="98">
        <v>804653</v>
      </c>
      <c r="H331" s="98"/>
      <c r="I331" s="98"/>
      <c r="J331" s="285">
        <f t="shared" si="81"/>
        <v>6.38</v>
      </c>
      <c r="K331" s="286" t="s">
        <v>237</v>
      </c>
      <c r="L331" s="98"/>
      <c r="M331" s="374"/>
      <c r="N331" s="360">
        <v>0</v>
      </c>
      <c r="O331" s="374">
        <v>6.38</v>
      </c>
      <c r="P331" s="98"/>
      <c r="Q331" s="362"/>
      <c r="R331" s="360"/>
      <c r="S331" s="288">
        <f t="shared" si="82"/>
        <v>0</v>
      </c>
      <c r="T331" s="288"/>
      <c r="U331" s="288"/>
      <c r="V331" s="288"/>
      <c r="W331" s="288"/>
      <c r="X331" s="364"/>
      <c r="Y331" s="365"/>
      <c r="Z331" s="364"/>
      <c r="AA331" s="365"/>
      <c r="AB331" s="366"/>
      <c r="AC331" s="96"/>
      <c r="AD331" s="96"/>
      <c r="AE331" s="367"/>
      <c r="AF331" s="98"/>
      <c r="AG331" s="367"/>
      <c r="AH331" s="96"/>
      <c r="AI331" s="368" t="s">
        <v>90</v>
      </c>
      <c r="AJ331" s="367"/>
      <c r="AK331" s="367"/>
      <c r="AL331" s="367"/>
      <c r="AM331" s="367"/>
      <c r="AN331" s="369"/>
      <c r="AO331" s="369">
        <v>0</v>
      </c>
      <c r="AP331" s="370"/>
      <c r="AQ331" s="441"/>
      <c r="AR331" s="370"/>
      <c r="AS331" s="376"/>
      <c r="AT331" s="377"/>
    </row>
    <row r="332" spans="1:46" ht="21" customHeight="1">
      <c r="A332" s="95">
        <v>3</v>
      </c>
      <c r="B332" s="95" t="s">
        <v>228</v>
      </c>
      <c r="C332" s="380" t="s">
        <v>27</v>
      </c>
      <c r="D332" s="98">
        <f>D329+1</f>
        <v>54</v>
      </c>
      <c r="E332" s="447">
        <v>804662</v>
      </c>
      <c r="F332" s="98" t="s">
        <v>305</v>
      </c>
      <c r="G332" s="98">
        <v>804662</v>
      </c>
      <c r="H332" s="96">
        <v>9240804662</v>
      </c>
      <c r="I332" s="98"/>
      <c r="J332" s="285">
        <f t="shared" si="81"/>
        <v>41.26</v>
      </c>
      <c r="K332" s="286" t="str">
        <f>AC332</f>
        <v>อ้อยตอ 1</v>
      </c>
      <c r="L332" s="96" t="s">
        <v>239</v>
      </c>
      <c r="M332" s="360">
        <v>5.259999999999998</v>
      </c>
      <c r="N332" s="360">
        <v>0</v>
      </c>
      <c r="O332" s="96"/>
      <c r="P332" s="288"/>
      <c r="Q332" s="362">
        <v>36</v>
      </c>
      <c r="R332" s="360"/>
      <c r="S332" s="288">
        <f t="shared" si="82"/>
        <v>36</v>
      </c>
      <c r="T332" s="360">
        <f>Q332*U332</f>
        <v>468</v>
      </c>
      <c r="U332" s="288">
        <v>13</v>
      </c>
      <c r="V332" s="288">
        <f>Q332*W332</f>
        <v>360</v>
      </c>
      <c r="W332" s="288">
        <v>10</v>
      </c>
      <c r="X332" s="364">
        <v>417.46333102214709</v>
      </c>
      <c r="Y332" s="365">
        <v>11.596203639504086</v>
      </c>
      <c r="Z332" s="364">
        <v>381.95753513513512</v>
      </c>
      <c r="AA332" s="365">
        <f>Z332/Q332</f>
        <v>10.609931531531531</v>
      </c>
      <c r="AB332" s="366">
        <v>242878</v>
      </c>
      <c r="AC332" s="96" t="s">
        <v>93</v>
      </c>
      <c r="AD332" s="96" t="s">
        <v>2</v>
      </c>
      <c r="AE332" s="368" t="s">
        <v>234</v>
      </c>
      <c r="AF332" s="98" t="s">
        <v>91</v>
      </c>
      <c r="AG332" s="367">
        <v>1.85</v>
      </c>
      <c r="AH332" s="98" t="s">
        <v>232</v>
      </c>
      <c r="AI332" s="368" t="s">
        <v>90</v>
      </c>
      <c r="AJ332" s="367" t="s">
        <v>220</v>
      </c>
      <c r="AK332" s="367" t="s">
        <v>306</v>
      </c>
      <c r="AL332" s="367" t="s">
        <v>236</v>
      </c>
      <c r="AM332" s="367">
        <v>36</v>
      </c>
      <c r="AN332" s="390">
        <v>243210</v>
      </c>
      <c r="AO332" s="369" t="s">
        <v>95</v>
      </c>
      <c r="AP332" s="370" t="str">
        <f>IF(Q332&gt;15,"พื้นที่มากกว่า 15 ไร่",IF(Q332&gt;10,"พื้นที่ 10 - 15 ไร่",IF(Q332&gt;6,"พื้นที่ 6 - 10 ไร่",IF(Q332&gt;3,"พื้นที่ 3 - 6 ไร่","พื้นที่น้อยกว่า 3 ไร่"))))</f>
        <v>พื้นที่มากกว่า 15 ไร่</v>
      </c>
      <c r="AQ332" s="440">
        <v>15.448333333333336</v>
      </c>
      <c r="AR332" s="371">
        <v>12.488382601503217</v>
      </c>
      <c r="AS332" s="372" t="s">
        <v>233</v>
      </c>
      <c r="AT332" s="373">
        <v>243247</v>
      </c>
    </row>
    <row r="333" spans="1:46" ht="21" customHeight="1">
      <c r="A333" s="95">
        <v>3</v>
      </c>
      <c r="B333" s="95" t="s">
        <v>228</v>
      </c>
      <c r="C333" s="380" t="s">
        <v>27</v>
      </c>
      <c r="D333" s="98">
        <f>D332+1</f>
        <v>55</v>
      </c>
      <c r="E333" s="447">
        <v>804663</v>
      </c>
      <c r="F333" s="98" t="s">
        <v>305</v>
      </c>
      <c r="G333" s="98">
        <v>804663</v>
      </c>
      <c r="H333" s="96">
        <v>9240804663</v>
      </c>
      <c r="I333" s="98"/>
      <c r="J333" s="285">
        <f t="shared" si="81"/>
        <v>21.65</v>
      </c>
      <c r="K333" s="286" t="str">
        <f>AC333</f>
        <v>อ้อยตอ 2</v>
      </c>
      <c r="L333" s="98"/>
      <c r="M333" s="374"/>
      <c r="N333" s="360">
        <v>0</v>
      </c>
      <c r="O333" s="96"/>
      <c r="P333" s="360"/>
      <c r="Q333" s="362">
        <v>21.65</v>
      </c>
      <c r="R333" s="360"/>
      <c r="S333" s="288">
        <f t="shared" si="82"/>
        <v>21.65</v>
      </c>
      <c r="T333" s="360">
        <f>Q333*U333</f>
        <v>259.79999999999995</v>
      </c>
      <c r="U333" s="288">
        <v>12</v>
      </c>
      <c r="V333" s="288">
        <f>Q333*W333</f>
        <v>173.2</v>
      </c>
      <c r="W333" s="288">
        <v>8</v>
      </c>
      <c r="X333" s="364">
        <v>253.43345956593498</v>
      </c>
      <c r="Y333" s="365">
        <v>11.70593346724873</v>
      </c>
      <c r="Z333" s="364">
        <v>182.17583999999997</v>
      </c>
      <c r="AA333" s="365">
        <f>Z333/Q333</f>
        <v>8.4145884526558881</v>
      </c>
      <c r="AB333" s="366">
        <v>242880</v>
      </c>
      <c r="AC333" s="96" t="s">
        <v>95</v>
      </c>
      <c r="AD333" s="96" t="s">
        <v>2</v>
      </c>
      <c r="AE333" s="367" t="s">
        <v>231</v>
      </c>
      <c r="AF333" s="98" t="s">
        <v>91</v>
      </c>
      <c r="AG333" s="367">
        <v>1.85</v>
      </c>
      <c r="AH333" s="98" t="s">
        <v>247</v>
      </c>
      <c r="AI333" s="368" t="s">
        <v>90</v>
      </c>
      <c r="AJ333" s="367" t="s">
        <v>220</v>
      </c>
      <c r="AK333" s="367" t="s">
        <v>306</v>
      </c>
      <c r="AL333" s="367" t="s">
        <v>236</v>
      </c>
      <c r="AM333" s="367">
        <v>21.65</v>
      </c>
      <c r="AN333" s="390">
        <v>243211</v>
      </c>
      <c r="AO333" s="369" t="s">
        <v>1</v>
      </c>
      <c r="AP333" s="370" t="str">
        <f>IF(Q333&gt;15,"พื้นที่มากกว่า 15 ไร่",IF(Q333&gt;10,"พื้นที่ 10 - 15 ไร่",IF(Q333&gt;6,"พื้นที่ 6 - 10 ไร่",IF(Q333&gt;3,"พื้นที่ 3 - 6 ไร่","พื้นที่น้อยกว่า 3 ไร่"))))</f>
        <v>พื้นที่มากกว่า 15 ไร่</v>
      </c>
      <c r="AQ333" s="440">
        <v>9.1427251732101613</v>
      </c>
      <c r="AR333" s="371">
        <v>11.82</v>
      </c>
      <c r="AS333" s="372" t="s">
        <v>233</v>
      </c>
      <c r="AT333" s="373">
        <v>243250</v>
      </c>
    </row>
    <row r="334" spans="1:46" ht="21" customHeight="1">
      <c r="A334" s="95">
        <v>3</v>
      </c>
      <c r="B334" s="95" t="s">
        <v>228</v>
      </c>
      <c r="C334" s="380" t="s">
        <v>27</v>
      </c>
      <c r="D334" s="98">
        <f>D333+1</f>
        <v>56</v>
      </c>
      <c r="E334" s="447">
        <v>804664</v>
      </c>
      <c r="F334" s="98" t="s">
        <v>305</v>
      </c>
      <c r="G334" s="98">
        <v>804664</v>
      </c>
      <c r="H334" s="96">
        <v>9240804664</v>
      </c>
      <c r="I334" s="98"/>
      <c r="J334" s="285">
        <f t="shared" si="81"/>
        <v>50.79</v>
      </c>
      <c r="K334" s="286" t="str">
        <f>AC334</f>
        <v>อ้อยตอ 2</v>
      </c>
      <c r="L334" s="96"/>
      <c r="M334" s="360"/>
      <c r="N334" s="360">
        <v>0</v>
      </c>
      <c r="O334" s="98"/>
      <c r="P334" s="98"/>
      <c r="Q334" s="362">
        <v>50.79</v>
      </c>
      <c r="R334" s="360"/>
      <c r="S334" s="288">
        <f t="shared" si="82"/>
        <v>50.79</v>
      </c>
      <c r="T334" s="360">
        <f>Q334*U334</f>
        <v>609.48</v>
      </c>
      <c r="U334" s="288">
        <v>12</v>
      </c>
      <c r="V334" s="288">
        <f>Q334*W334</f>
        <v>507.9</v>
      </c>
      <c r="W334" s="288">
        <v>10</v>
      </c>
      <c r="X334" s="364">
        <v>589.90483423727176</v>
      </c>
      <c r="Y334" s="365">
        <v>11.614586222431026</v>
      </c>
      <c r="Z334" s="364">
        <v>475.19685818181813</v>
      </c>
      <c r="AA334" s="365">
        <f>Z334/Q334</f>
        <v>9.3561106159050631</v>
      </c>
      <c r="AB334" s="366">
        <v>242883</v>
      </c>
      <c r="AC334" s="96" t="s">
        <v>95</v>
      </c>
      <c r="AD334" s="96" t="s">
        <v>2</v>
      </c>
      <c r="AE334" s="367" t="s">
        <v>231</v>
      </c>
      <c r="AF334" s="98" t="s">
        <v>91</v>
      </c>
      <c r="AG334" s="367">
        <v>1.65</v>
      </c>
      <c r="AH334" s="98" t="s">
        <v>247</v>
      </c>
      <c r="AI334" s="368" t="s">
        <v>90</v>
      </c>
      <c r="AJ334" s="367" t="s">
        <v>220</v>
      </c>
      <c r="AK334" s="367" t="s">
        <v>306</v>
      </c>
      <c r="AL334" s="367" t="s">
        <v>236</v>
      </c>
      <c r="AM334" s="367">
        <v>50.79</v>
      </c>
      <c r="AN334" s="390">
        <v>243211</v>
      </c>
      <c r="AO334" s="369" t="s">
        <v>1</v>
      </c>
      <c r="AP334" s="370" t="str">
        <f>IF(Q334&gt;15,"พื้นที่มากกว่า 15 ไร่",IF(Q334&gt;10,"พื้นที่ 10 - 15 ไร่",IF(Q334&gt;6,"พื้นที่ 6 - 10 ไร่",IF(Q334&gt;3,"พื้นที่ 3 - 6 ไร่","พื้นที่น้อยกว่า 3 ไร่"))))</f>
        <v>พื้นที่มากกว่า 15 ไร่</v>
      </c>
      <c r="AQ334" s="440">
        <v>12.575900767867688</v>
      </c>
      <c r="AR334" s="371">
        <v>12.005981087470452</v>
      </c>
      <c r="AS334" s="372" t="s">
        <v>233</v>
      </c>
      <c r="AT334" s="373">
        <v>243245</v>
      </c>
    </row>
    <row r="335" spans="1:46" ht="21" customHeight="1">
      <c r="A335" s="95">
        <v>3</v>
      </c>
      <c r="B335" s="95" t="s">
        <v>228</v>
      </c>
      <c r="C335" s="380" t="s">
        <v>27</v>
      </c>
      <c r="D335" s="98">
        <f>D334+1</f>
        <v>57</v>
      </c>
      <c r="E335" s="447">
        <v>804665</v>
      </c>
      <c r="F335" s="98" t="s">
        <v>305</v>
      </c>
      <c r="G335" s="98">
        <v>804665</v>
      </c>
      <c r="H335" s="98"/>
      <c r="I335" s="98"/>
      <c r="J335" s="285">
        <f t="shared" si="81"/>
        <v>0</v>
      </c>
      <c r="K335" s="286" t="s">
        <v>317</v>
      </c>
      <c r="L335" s="98"/>
      <c r="M335" s="374"/>
      <c r="N335" s="360">
        <v>0</v>
      </c>
      <c r="O335" s="98"/>
      <c r="P335" s="98"/>
      <c r="Q335" s="362"/>
      <c r="R335" s="360"/>
      <c r="S335" s="288">
        <f t="shared" si="82"/>
        <v>0</v>
      </c>
      <c r="T335" s="288"/>
      <c r="U335" s="288"/>
      <c r="V335" s="288"/>
      <c r="W335" s="288"/>
      <c r="X335" s="364"/>
      <c r="Y335" s="365"/>
      <c r="Z335" s="364"/>
      <c r="AA335" s="365"/>
      <c r="AB335" s="366"/>
      <c r="AC335" s="98"/>
      <c r="AD335" s="98"/>
      <c r="AE335" s="368"/>
      <c r="AF335" s="98"/>
      <c r="AG335" s="368"/>
      <c r="AH335" s="98"/>
      <c r="AI335" s="368" t="s">
        <v>90</v>
      </c>
      <c r="AJ335" s="368"/>
      <c r="AK335" s="367"/>
      <c r="AL335" s="367"/>
      <c r="AM335" s="367"/>
      <c r="AN335" s="369"/>
      <c r="AO335" s="369">
        <v>0</v>
      </c>
      <c r="AP335" s="370"/>
      <c r="AQ335" s="441"/>
      <c r="AR335" s="370"/>
      <c r="AS335" s="376"/>
      <c r="AT335" s="377"/>
    </row>
    <row r="336" spans="1:46" ht="21" customHeight="1">
      <c r="A336" s="95">
        <v>3</v>
      </c>
      <c r="B336" s="95" t="s">
        <v>228</v>
      </c>
      <c r="C336" s="380" t="s">
        <v>27</v>
      </c>
      <c r="D336" s="98">
        <f>D335+1</f>
        <v>58</v>
      </c>
      <c r="E336" s="447">
        <v>804666</v>
      </c>
      <c r="F336" s="98" t="s">
        <v>305</v>
      </c>
      <c r="G336" s="98">
        <v>804666</v>
      </c>
      <c r="H336" s="98"/>
      <c r="I336" s="98"/>
      <c r="J336" s="285">
        <f t="shared" si="81"/>
        <v>0</v>
      </c>
      <c r="K336" s="286" t="s">
        <v>318</v>
      </c>
      <c r="L336" s="98"/>
      <c r="M336" s="374"/>
      <c r="N336" s="360">
        <v>0</v>
      </c>
      <c r="O336" s="98"/>
      <c r="P336" s="98"/>
      <c r="Q336" s="362"/>
      <c r="R336" s="360"/>
      <c r="S336" s="288">
        <f t="shared" si="82"/>
        <v>0</v>
      </c>
      <c r="T336" s="288"/>
      <c r="U336" s="288"/>
      <c r="V336" s="288"/>
      <c r="W336" s="288"/>
      <c r="X336" s="364"/>
      <c r="Y336" s="365"/>
      <c r="Z336" s="364"/>
      <c r="AA336" s="365"/>
      <c r="AB336" s="366"/>
      <c r="AC336" s="98"/>
      <c r="AD336" s="98"/>
      <c r="AE336" s="368"/>
      <c r="AF336" s="98"/>
      <c r="AG336" s="368"/>
      <c r="AH336" s="98"/>
      <c r="AI336" s="368" t="s">
        <v>90</v>
      </c>
      <c r="AJ336" s="368"/>
      <c r="AK336" s="367"/>
      <c r="AL336" s="367"/>
      <c r="AM336" s="367"/>
      <c r="AN336" s="369"/>
      <c r="AO336" s="369">
        <v>0</v>
      </c>
      <c r="AP336" s="370"/>
      <c r="AQ336" s="441"/>
      <c r="AR336" s="370"/>
      <c r="AS336" s="376"/>
      <c r="AT336" s="377"/>
    </row>
    <row r="337" spans="1:46" ht="21" customHeight="1">
      <c r="A337" s="95">
        <v>0</v>
      </c>
      <c r="B337" s="95" t="s">
        <v>228</v>
      </c>
      <c r="C337" s="380" t="s">
        <v>28</v>
      </c>
      <c r="D337" s="98">
        <v>1</v>
      </c>
      <c r="E337" s="447">
        <v>809001</v>
      </c>
      <c r="F337" s="98" t="s">
        <v>319</v>
      </c>
      <c r="G337" s="98">
        <v>809001</v>
      </c>
      <c r="H337" s="98"/>
      <c r="I337" s="98"/>
      <c r="J337" s="285">
        <f t="shared" si="81"/>
        <v>42.25</v>
      </c>
      <c r="K337" s="286" t="s">
        <v>237</v>
      </c>
      <c r="L337" s="98"/>
      <c r="M337" s="374"/>
      <c r="N337" s="360"/>
      <c r="O337" s="360">
        <v>42.25</v>
      </c>
      <c r="P337" s="360"/>
      <c r="Q337" s="362"/>
      <c r="R337" s="360"/>
      <c r="S337" s="288">
        <f t="shared" si="82"/>
        <v>0</v>
      </c>
      <c r="T337" s="288"/>
      <c r="U337" s="288"/>
      <c r="V337" s="288"/>
      <c r="W337" s="288"/>
      <c r="X337" s="364"/>
      <c r="Y337" s="365"/>
      <c r="Z337" s="364"/>
      <c r="AA337" s="365"/>
      <c r="AB337" s="366"/>
      <c r="AC337" s="96"/>
      <c r="AD337" s="96"/>
      <c r="AE337" s="367"/>
      <c r="AF337" s="98"/>
      <c r="AG337" s="367"/>
      <c r="AH337" s="98"/>
      <c r="AI337" s="98" t="s">
        <v>119</v>
      </c>
      <c r="AJ337" s="96"/>
      <c r="AK337" s="367"/>
      <c r="AL337" s="367"/>
      <c r="AM337" s="367"/>
      <c r="AN337" s="369"/>
      <c r="AO337" s="369">
        <v>0</v>
      </c>
      <c r="AP337" s="370"/>
      <c r="AQ337" s="441"/>
      <c r="AR337" s="370"/>
      <c r="AS337" s="376"/>
      <c r="AT337" s="377"/>
    </row>
    <row r="338" spans="1:46" ht="21" customHeight="1">
      <c r="A338" s="95">
        <v>0</v>
      </c>
      <c r="B338" s="95" t="s">
        <v>228</v>
      </c>
      <c r="C338" s="380" t="s">
        <v>28</v>
      </c>
      <c r="D338" s="98">
        <f t="shared" ref="D338:D370" si="83">D337+1</f>
        <v>2</v>
      </c>
      <c r="E338" s="447">
        <v>809003</v>
      </c>
      <c r="F338" s="98" t="s">
        <v>319</v>
      </c>
      <c r="G338" s="98">
        <v>809003</v>
      </c>
      <c r="H338" s="98"/>
      <c r="I338" s="98"/>
      <c r="J338" s="285">
        <f t="shared" si="81"/>
        <v>41.43</v>
      </c>
      <c r="K338" s="286" t="s">
        <v>237</v>
      </c>
      <c r="L338" s="98"/>
      <c r="M338" s="374"/>
      <c r="N338" s="360"/>
      <c r="O338" s="360">
        <v>41.43</v>
      </c>
      <c r="P338" s="360"/>
      <c r="Q338" s="362"/>
      <c r="R338" s="360"/>
      <c r="S338" s="288">
        <f t="shared" si="82"/>
        <v>0</v>
      </c>
      <c r="T338" s="288"/>
      <c r="U338" s="288"/>
      <c r="V338" s="288"/>
      <c r="W338" s="288"/>
      <c r="X338" s="364"/>
      <c r="Y338" s="365"/>
      <c r="Z338" s="364"/>
      <c r="AA338" s="365"/>
      <c r="AB338" s="366"/>
      <c r="AC338" s="96"/>
      <c r="AD338" s="96"/>
      <c r="AE338" s="367"/>
      <c r="AF338" s="98"/>
      <c r="AG338" s="367"/>
      <c r="AH338" s="98"/>
      <c r="AI338" s="98" t="s">
        <v>119</v>
      </c>
      <c r="AJ338" s="96"/>
      <c r="AK338" s="367"/>
      <c r="AL338" s="367"/>
      <c r="AM338" s="367"/>
      <c r="AN338" s="369"/>
      <c r="AO338" s="369">
        <v>0</v>
      </c>
      <c r="AP338" s="370"/>
      <c r="AQ338" s="441"/>
      <c r="AR338" s="370"/>
      <c r="AS338" s="376"/>
      <c r="AT338" s="377"/>
    </row>
    <row r="339" spans="1:46" ht="21" customHeight="1">
      <c r="A339" s="95">
        <v>0</v>
      </c>
      <c r="B339" s="95" t="s">
        <v>228</v>
      </c>
      <c r="C339" s="380" t="s">
        <v>28</v>
      </c>
      <c r="D339" s="98">
        <f t="shared" si="83"/>
        <v>3</v>
      </c>
      <c r="E339" s="447">
        <v>809004</v>
      </c>
      <c r="F339" s="98" t="s">
        <v>319</v>
      </c>
      <c r="G339" s="98">
        <v>809004</v>
      </c>
      <c r="H339" s="98"/>
      <c r="I339" s="98"/>
      <c r="J339" s="285">
        <f t="shared" si="81"/>
        <v>26.55</v>
      </c>
      <c r="K339" s="286" t="s">
        <v>237</v>
      </c>
      <c r="L339" s="98"/>
      <c r="M339" s="374"/>
      <c r="N339" s="360"/>
      <c r="O339" s="360">
        <v>26.55</v>
      </c>
      <c r="P339" s="360"/>
      <c r="Q339" s="362"/>
      <c r="R339" s="360"/>
      <c r="S339" s="288">
        <f t="shared" si="82"/>
        <v>0</v>
      </c>
      <c r="T339" s="288"/>
      <c r="U339" s="288"/>
      <c r="V339" s="288"/>
      <c r="W339" s="288"/>
      <c r="X339" s="364"/>
      <c r="Y339" s="365"/>
      <c r="Z339" s="364"/>
      <c r="AA339" s="365"/>
      <c r="AB339" s="366"/>
      <c r="AC339" s="96"/>
      <c r="AD339" s="96"/>
      <c r="AE339" s="367"/>
      <c r="AF339" s="98"/>
      <c r="AG339" s="367"/>
      <c r="AH339" s="98"/>
      <c r="AI339" s="98" t="s">
        <v>119</v>
      </c>
      <c r="AJ339" s="96"/>
      <c r="AK339" s="367"/>
      <c r="AL339" s="367"/>
      <c r="AM339" s="367"/>
      <c r="AN339" s="369"/>
      <c r="AO339" s="369">
        <v>0</v>
      </c>
      <c r="AP339" s="370"/>
      <c r="AQ339" s="441"/>
      <c r="AR339" s="370"/>
      <c r="AS339" s="376"/>
      <c r="AT339" s="377"/>
    </row>
    <row r="340" spans="1:46" ht="21" customHeight="1">
      <c r="A340" s="95">
        <v>0</v>
      </c>
      <c r="B340" s="95" t="s">
        <v>228</v>
      </c>
      <c r="C340" s="380" t="s">
        <v>28</v>
      </c>
      <c r="D340" s="98">
        <f t="shared" si="83"/>
        <v>4</v>
      </c>
      <c r="E340" s="447">
        <v>809005</v>
      </c>
      <c r="F340" s="98" t="s">
        <v>319</v>
      </c>
      <c r="G340" s="98">
        <v>809005</v>
      </c>
      <c r="H340" s="98"/>
      <c r="I340" s="98"/>
      <c r="J340" s="285">
        <f t="shared" si="81"/>
        <v>36.270000000000003</v>
      </c>
      <c r="K340" s="286" t="s">
        <v>237</v>
      </c>
      <c r="L340" s="98"/>
      <c r="M340" s="374"/>
      <c r="N340" s="360"/>
      <c r="O340" s="360">
        <v>36.270000000000003</v>
      </c>
      <c r="P340" s="360"/>
      <c r="Q340" s="362"/>
      <c r="R340" s="360"/>
      <c r="S340" s="288">
        <f t="shared" si="82"/>
        <v>0</v>
      </c>
      <c r="T340" s="288"/>
      <c r="U340" s="288"/>
      <c r="V340" s="288"/>
      <c r="W340" s="288"/>
      <c r="X340" s="364"/>
      <c r="Y340" s="365"/>
      <c r="Z340" s="364"/>
      <c r="AA340" s="365"/>
      <c r="AB340" s="366"/>
      <c r="AC340" s="96"/>
      <c r="AD340" s="96"/>
      <c r="AE340" s="367"/>
      <c r="AF340" s="98"/>
      <c r="AG340" s="367"/>
      <c r="AH340" s="98"/>
      <c r="AI340" s="98" t="s">
        <v>119</v>
      </c>
      <c r="AJ340" s="96"/>
      <c r="AK340" s="367"/>
      <c r="AL340" s="367"/>
      <c r="AM340" s="367"/>
      <c r="AN340" s="369"/>
      <c r="AO340" s="369">
        <v>0</v>
      </c>
      <c r="AP340" s="370"/>
      <c r="AQ340" s="441"/>
      <c r="AR340" s="370"/>
      <c r="AS340" s="376"/>
      <c r="AT340" s="377"/>
    </row>
    <row r="341" spans="1:46" ht="21" customHeight="1">
      <c r="A341" s="95">
        <v>0</v>
      </c>
      <c r="B341" s="95" t="s">
        <v>228</v>
      </c>
      <c r="C341" s="380" t="s">
        <v>28</v>
      </c>
      <c r="D341" s="98">
        <f t="shared" si="83"/>
        <v>5</v>
      </c>
      <c r="E341" s="447">
        <v>809006</v>
      </c>
      <c r="F341" s="98" t="s">
        <v>319</v>
      </c>
      <c r="G341" s="98">
        <v>809006</v>
      </c>
      <c r="H341" s="98"/>
      <c r="I341" s="98"/>
      <c r="J341" s="285">
        <f t="shared" si="81"/>
        <v>29.98</v>
      </c>
      <c r="K341" s="286" t="s">
        <v>237</v>
      </c>
      <c r="L341" s="98"/>
      <c r="M341" s="374"/>
      <c r="N341" s="360"/>
      <c r="O341" s="360">
        <v>29.98</v>
      </c>
      <c r="P341" s="360"/>
      <c r="Q341" s="362"/>
      <c r="R341" s="360"/>
      <c r="S341" s="288">
        <f t="shared" si="82"/>
        <v>0</v>
      </c>
      <c r="T341" s="288"/>
      <c r="U341" s="288"/>
      <c r="V341" s="288"/>
      <c r="W341" s="288"/>
      <c r="X341" s="364"/>
      <c r="Y341" s="365"/>
      <c r="Z341" s="364"/>
      <c r="AA341" s="365"/>
      <c r="AB341" s="366"/>
      <c r="AC341" s="96"/>
      <c r="AD341" s="96"/>
      <c r="AE341" s="367"/>
      <c r="AF341" s="98"/>
      <c r="AG341" s="367"/>
      <c r="AH341" s="98"/>
      <c r="AI341" s="98" t="s">
        <v>119</v>
      </c>
      <c r="AJ341" s="96"/>
      <c r="AK341" s="367"/>
      <c r="AL341" s="367"/>
      <c r="AM341" s="367"/>
      <c r="AN341" s="369"/>
      <c r="AO341" s="369">
        <v>0</v>
      </c>
      <c r="AP341" s="370"/>
      <c r="AQ341" s="441"/>
      <c r="AR341" s="370"/>
      <c r="AS341" s="376"/>
      <c r="AT341" s="377"/>
    </row>
    <row r="342" spans="1:46" ht="21" customHeight="1">
      <c r="A342" s="95">
        <v>0</v>
      </c>
      <c r="B342" s="95" t="s">
        <v>228</v>
      </c>
      <c r="C342" s="380" t="s">
        <v>28</v>
      </c>
      <c r="D342" s="98">
        <f t="shared" si="83"/>
        <v>6</v>
      </c>
      <c r="E342" s="447">
        <v>809007</v>
      </c>
      <c r="F342" s="98" t="s">
        <v>319</v>
      </c>
      <c r="G342" s="98">
        <v>809007</v>
      </c>
      <c r="H342" s="98"/>
      <c r="I342" s="98"/>
      <c r="J342" s="285">
        <f t="shared" si="81"/>
        <v>36.82</v>
      </c>
      <c r="K342" s="286" t="s">
        <v>237</v>
      </c>
      <c r="L342" s="96"/>
      <c r="M342" s="360"/>
      <c r="N342" s="360"/>
      <c r="O342" s="360">
        <v>36.82</v>
      </c>
      <c r="P342" s="360"/>
      <c r="Q342" s="362"/>
      <c r="R342" s="360"/>
      <c r="S342" s="288">
        <f t="shared" si="82"/>
        <v>0</v>
      </c>
      <c r="T342" s="288"/>
      <c r="U342" s="288"/>
      <c r="V342" s="288"/>
      <c r="W342" s="288"/>
      <c r="X342" s="364"/>
      <c r="Y342" s="365"/>
      <c r="Z342" s="364"/>
      <c r="AA342" s="365"/>
      <c r="AB342" s="366"/>
      <c r="AC342" s="96"/>
      <c r="AD342" s="96"/>
      <c r="AE342" s="367"/>
      <c r="AF342" s="98"/>
      <c r="AG342" s="367"/>
      <c r="AH342" s="98"/>
      <c r="AI342" s="98" t="s">
        <v>119</v>
      </c>
      <c r="AJ342" s="96"/>
      <c r="AK342" s="367"/>
      <c r="AL342" s="367"/>
      <c r="AM342" s="367"/>
      <c r="AN342" s="369"/>
      <c r="AO342" s="369">
        <v>0</v>
      </c>
      <c r="AP342" s="370"/>
      <c r="AQ342" s="441"/>
      <c r="AR342" s="370"/>
      <c r="AS342" s="376"/>
      <c r="AT342" s="377"/>
    </row>
    <row r="343" spans="1:46" ht="21" customHeight="1">
      <c r="A343" s="95">
        <v>0</v>
      </c>
      <c r="B343" s="95" t="s">
        <v>228</v>
      </c>
      <c r="C343" s="380" t="s">
        <v>28</v>
      </c>
      <c r="D343" s="98">
        <f t="shared" si="83"/>
        <v>7</v>
      </c>
      <c r="E343" s="447">
        <v>809008</v>
      </c>
      <c r="F343" s="98" t="s">
        <v>319</v>
      </c>
      <c r="G343" s="98">
        <v>809008</v>
      </c>
      <c r="H343" s="98"/>
      <c r="I343" s="98"/>
      <c r="J343" s="285">
        <f t="shared" si="81"/>
        <v>8.6</v>
      </c>
      <c r="K343" s="286" t="s">
        <v>237</v>
      </c>
      <c r="L343" s="98"/>
      <c r="M343" s="374"/>
      <c r="N343" s="360"/>
      <c r="O343" s="360">
        <v>8.6</v>
      </c>
      <c r="P343" s="360"/>
      <c r="Q343" s="362"/>
      <c r="R343" s="360"/>
      <c r="S343" s="288">
        <f t="shared" si="82"/>
        <v>0</v>
      </c>
      <c r="T343" s="288"/>
      <c r="U343" s="288"/>
      <c r="V343" s="288"/>
      <c r="W343" s="288"/>
      <c r="X343" s="364"/>
      <c r="Y343" s="365"/>
      <c r="Z343" s="364"/>
      <c r="AA343" s="365"/>
      <c r="AB343" s="366"/>
      <c r="AC343" s="96"/>
      <c r="AD343" s="96"/>
      <c r="AE343" s="367"/>
      <c r="AF343" s="98"/>
      <c r="AG343" s="367"/>
      <c r="AH343" s="98"/>
      <c r="AI343" s="98" t="s">
        <v>119</v>
      </c>
      <c r="AJ343" s="96"/>
      <c r="AK343" s="367"/>
      <c r="AL343" s="367"/>
      <c r="AM343" s="367"/>
      <c r="AN343" s="369"/>
      <c r="AO343" s="369">
        <v>0</v>
      </c>
      <c r="AP343" s="370"/>
      <c r="AQ343" s="441"/>
      <c r="AR343" s="370"/>
      <c r="AS343" s="376"/>
      <c r="AT343" s="377"/>
    </row>
    <row r="344" spans="1:46" ht="21" customHeight="1">
      <c r="A344" s="95">
        <v>0</v>
      </c>
      <c r="B344" s="95" t="s">
        <v>228</v>
      </c>
      <c r="C344" s="380" t="s">
        <v>28</v>
      </c>
      <c r="D344" s="98">
        <f t="shared" si="83"/>
        <v>8</v>
      </c>
      <c r="E344" s="447">
        <v>809009</v>
      </c>
      <c r="F344" s="98" t="s">
        <v>319</v>
      </c>
      <c r="G344" s="98">
        <v>809009</v>
      </c>
      <c r="H344" s="98"/>
      <c r="I344" s="98"/>
      <c r="J344" s="285">
        <f t="shared" si="81"/>
        <v>29.39</v>
      </c>
      <c r="K344" s="286" t="s">
        <v>237</v>
      </c>
      <c r="L344" s="98"/>
      <c r="M344" s="374"/>
      <c r="N344" s="360"/>
      <c r="O344" s="360">
        <v>29.39</v>
      </c>
      <c r="P344" s="360"/>
      <c r="Q344" s="362"/>
      <c r="R344" s="360"/>
      <c r="S344" s="288">
        <f t="shared" si="82"/>
        <v>0</v>
      </c>
      <c r="T344" s="288"/>
      <c r="U344" s="288"/>
      <c r="V344" s="288"/>
      <c r="W344" s="288"/>
      <c r="X344" s="364"/>
      <c r="Y344" s="365"/>
      <c r="Z344" s="364"/>
      <c r="AA344" s="365"/>
      <c r="AB344" s="366"/>
      <c r="AC344" s="96"/>
      <c r="AD344" s="96"/>
      <c r="AE344" s="367"/>
      <c r="AF344" s="98"/>
      <c r="AG344" s="367"/>
      <c r="AH344" s="98"/>
      <c r="AI344" s="98" t="s">
        <v>119</v>
      </c>
      <c r="AJ344" s="96"/>
      <c r="AK344" s="367"/>
      <c r="AL344" s="367"/>
      <c r="AM344" s="367"/>
      <c r="AN344" s="369"/>
      <c r="AO344" s="369">
        <v>0</v>
      </c>
      <c r="AP344" s="370"/>
      <c r="AQ344" s="441"/>
      <c r="AR344" s="370"/>
      <c r="AS344" s="376"/>
      <c r="AT344" s="377"/>
    </row>
    <row r="345" spans="1:46" ht="21" customHeight="1">
      <c r="A345" s="95">
        <v>0</v>
      </c>
      <c r="B345" s="95" t="s">
        <v>228</v>
      </c>
      <c r="C345" s="380" t="s">
        <v>28</v>
      </c>
      <c r="D345" s="98">
        <f t="shared" si="83"/>
        <v>9</v>
      </c>
      <c r="E345" s="447">
        <v>809010</v>
      </c>
      <c r="F345" s="98" t="s">
        <v>319</v>
      </c>
      <c r="G345" s="98">
        <v>809010</v>
      </c>
      <c r="H345" s="98"/>
      <c r="I345" s="98"/>
      <c r="J345" s="285">
        <f t="shared" si="81"/>
        <v>3.34</v>
      </c>
      <c r="K345" s="286" t="s">
        <v>237</v>
      </c>
      <c r="L345" s="96"/>
      <c r="M345" s="360"/>
      <c r="N345" s="360"/>
      <c r="O345" s="360">
        <v>3.34</v>
      </c>
      <c r="P345" s="360"/>
      <c r="Q345" s="362"/>
      <c r="R345" s="360"/>
      <c r="S345" s="288">
        <f t="shared" si="82"/>
        <v>0</v>
      </c>
      <c r="T345" s="288"/>
      <c r="U345" s="288"/>
      <c r="V345" s="288"/>
      <c r="W345" s="288"/>
      <c r="X345" s="364"/>
      <c r="Y345" s="365"/>
      <c r="Z345" s="364"/>
      <c r="AA345" s="365"/>
      <c r="AB345" s="366"/>
      <c r="AC345" s="96"/>
      <c r="AD345" s="96"/>
      <c r="AE345" s="367"/>
      <c r="AF345" s="98"/>
      <c r="AG345" s="367"/>
      <c r="AH345" s="98"/>
      <c r="AI345" s="98" t="s">
        <v>119</v>
      </c>
      <c r="AJ345" s="96"/>
      <c r="AK345" s="367"/>
      <c r="AL345" s="367"/>
      <c r="AM345" s="367"/>
      <c r="AN345" s="369"/>
      <c r="AO345" s="369">
        <v>0</v>
      </c>
      <c r="AP345" s="370"/>
      <c r="AQ345" s="441"/>
      <c r="AR345" s="370"/>
      <c r="AS345" s="376"/>
      <c r="AT345" s="377"/>
    </row>
    <row r="346" spans="1:46" ht="21" customHeight="1">
      <c r="A346" s="95">
        <v>0</v>
      </c>
      <c r="B346" s="95" t="s">
        <v>228</v>
      </c>
      <c r="C346" s="380" t="s">
        <v>28</v>
      </c>
      <c r="D346" s="98">
        <f t="shared" si="83"/>
        <v>10</v>
      </c>
      <c r="E346" s="447">
        <v>809011</v>
      </c>
      <c r="F346" s="98" t="s">
        <v>319</v>
      </c>
      <c r="G346" s="98">
        <v>809011</v>
      </c>
      <c r="H346" s="98"/>
      <c r="I346" s="98"/>
      <c r="J346" s="285">
        <f t="shared" si="81"/>
        <v>9.3800000000000008</v>
      </c>
      <c r="K346" s="286" t="s">
        <v>237</v>
      </c>
      <c r="L346" s="98" t="s">
        <v>320</v>
      </c>
      <c r="M346" s="374"/>
      <c r="N346" s="360"/>
      <c r="O346" s="374">
        <v>9.3800000000000008</v>
      </c>
      <c r="P346" s="374"/>
      <c r="Q346" s="362"/>
      <c r="R346" s="360"/>
      <c r="S346" s="288">
        <f t="shared" si="82"/>
        <v>0</v>
      </c>
      <c r="T346" s="288"/>
      <c r="U346" s="288"/>
      <c r="V346" s="288"/>
      <c r="W346" s="288"/>
      <c r="X346" s="364"/>
      <c r="Y346" s="365"/>
      <c r="Z346" s="364"/>
      <c r="AA346" s="365"/>
      <c r="AB346" s="366"/>
      <c r="AC346" s="98"/>
      <c r="AD346" s="98"/>
      <c r="AE346" s="367"/>
      <c r="AF346" s="98"/>
      <c r="AG346" s="367"/>
      <c r="AH346" s="98"/>
      <c r="AI346" s="98" t="s">
        <v>119</v>
      </c>
      <c r="AJ346" s="96"/>
      <c r="AK346" s="367"/>
      <c r="AL346" s="367"/>
      <c r="AM346" s="367"/>
      <c r="AN346" s="369"/>
      <c r="AO346" s="369">
        <v>0</v>
      </c>
      <c r="AP346" s="370"/>
      <c r="AQ346" s="441"/>
      <c r="AR346" s="370"/>
      <c r="AS346" s="376"/>
      <c r="AT346" s="377"/>
    </row>
    <row r="347" spans="1:46" ht="21" customHeight="1">
      <c r="A347" s="95">
        <v>0</v>
      </c>
      <c r="B347" s="95" t="s">
        <v>228</v>
      </c>
      <c r="C347" s="380" t="s">
        <v>28</v>
      </c>
      <c r="D347" s="98">
        <f t="shared" si="83"/>
        <v>11</v>
      </c>
      <c r="E347" s="447">
        <v>809012</v>
      </c>
      <c r="F347" s="98" t="s">
        <v>319</v>
      </c>
      <c r="G347" s="98">
        <v>809012</v>
      </c>
      <c r="H347" s="98"/>
      <c r="I347" s="98"/>
      <c r="J347" s="285">
        <f t="shared" si="81"/>
        <v>13.83</v>
      </c>
      <c r="K347" s="286" t="s">
        <v>237</v>
      </c>
      <c r="L347" s="98" t="s">
        <v>320</v>
      </c>
      <c r="M347" s="374"/>
      <c r="N347" s="360"/>
      <c r="O347" s="374">
        <v>13.83</v>
      </c>
      <c r="P347" s="374"/>
      <c r="Q347" s="362"/>
      <c r="R347" s="360"/>
      <c r="S347" s="288">
        <f t="shared" si="82"/>
        <v>0</v>
      </c>
      <c r="T347" s="288"/>
      <c r="U347" s="288"/>
      <c r="V347" s="288"/>
      <c r="W347" s="288"/>
      <c r="X347" s="364"/>
      <c r="Y347" s="365"/>
      <c r="Z347" s="364"/>
      <c r="AA347" s="365"/>
      <c r="AB347" s="366"/>
      <c r="AC347" s="98"/>
      <c r="AD347" s="98"/>
      <c r="AE347" s="367"/>
      <c r="AF347" s="98"/>
      <c r="AG347" s="367"/>
      <c r="AH347" s="98"/>
      <c r="AI347" s="98" t="s">
        <v>119</v>
      </c>
      <c r="AJ347" s="96"/>
      <c r="AK347" s="367"/>
      <c r="AL347" s="367"/>
      <c r="AM347" s="367"/>
      <c r="AN347" s="369"/>
      <c r="AO347" s="369">
        <v>0</v>
      </c>
      <c r="AP347" s="370"/>
      <c r="AQ347" s="441"/>
      <c r="AR347" s="370"/>
      <c r="AS347" s="376"/>
      <c r="AT347" s="377"/>
    </row>
    <row r="348" spans="1:46" ht="21" customHeight="1">
      <c r="A348" s="95">
        <v>0</v>
      </c>
      <c r="B348" s="95" t="s">
        <v>228</v>
      </c>
      <c r="C348" s="380" t="s">
        <v>28</v>
      </c>
      <c r="D348" s="98">
        <f t="shared" si="83"/>
        <v>12</v>
      </c>
      <c r="E348" s="447">
        <v>809013</v>
      </c>
      <c r="F348" s="98" t="s">
        <v>319</v>
      </c>
      <c r="G348" s="98">
        <v>809013</v>
      </c>
      <c r="H348" s="98"/>
      <c r="I348" s="98"/>
      <c r="J348" s="285">
        <f t="shared" si="81"/>
        <v>19.23</v>
      </c>
      <c r="K348" s="286" t="s">
        <v>237</v>
      </c>
      <c r="L348" s="98" t="s">
        <v>320</v>
      </c>
      <c r="M348" s="374"/>
      <c r="N348" s="360"/>
      <c r="O348" s="374">
        <v>19.23</v>
      </c>
      <c r="P348" s="374"/>
      <c r="Q348" s="362"/>
      <c r="R348" s="360"/>
      <c r="S348" s="288">
        <f t="shared" si="82"/>
        <v>0</v>
      </c>
      <c r="T348" s="288"/>
      <c r="U348" s="288"/>
      <c r="V348" s="288"/>
      <c r="W348" s="288"/>
      <c r="X348" s="364"/>
      <c r="Y348" s="365"/>
      <c r="Z348" s="364"/>
      <c r="AA348" s="365"/>
      <c r="AB348" s="366"/>
      <c r="AC348" s="98"/>
      <c r="AD348" s="98"/>
      <c r="AE348" s="367"/>
      <c r="AF348" s="98"/>
      <c r="AG348" s="367"/>
      <c r="AH348" s="98"/>
      <c r="AI348" s="98" t="s">
        <v>119</v>
      </c>
      <c r="AJ348" s="96"/>
      <c r="AK348" s="367"/>
      <c r="AL348" s="367"/>
      <c r="AM348" s="367"/>
      <c r="AN348" s="369"/>
      <c r="AO348" s="369">
        <v>0</v>
      </c>
      <c r="AP348" s="370"/>
      <c r="AQ348" s="441"/>
      <c r="AR348" s="370"/>
      <c r="AS348" s="376"/>
      <c r="AT348" s="377"/>
    </row>
    <row r="349" spans="1:46" ht="21" customHeight="1">
      <c r="A349" s="95">
        <v>0</v>
      </c>
      <c r="B349" s="95" t="s">
        <v>228</v>
      </c>
      <c r="C349" s="380" t="s">
        <v>28</v>
      </c>
      <c r="D349" s="98">
        <f t="shared" si="83"/>
        <v>13</v>
      </c>
      <c r="E349" s="447">
        <v>809014</v>
      </c>
      <c r="F349" s="98" t="s">
        <v>319</v>
      </c>
      <c r="G349" s="98">
        <v>809014</v>
      </c>
      <c r="H349" s="98"/>
      <c r="I349" s="98"/>
      <c r="J349" s="285">
        <f t="shared" si="81"/>
        <v>7.22</v>
      </c>
      <c r="K349" s="286" t="s">
        <v>245</v>
      </c>
      <c r="L349" s="98" t="s">
        <v>245</v>
      </c>
      <c r="M349" s="360">
        <v>7.22</v>
      </c>
      <c r="N349" s="360">
        <v>0</v>
      </c>
      <c r="O349" s="96"/>
      <c r="P349" s="96"/>
      <c r="Q349" s="362"/>
      <c r="R349" s="360"/>
      <c r="S349" s="288">
        <f t="shared" si="82"/>
        <v>0</v>
      </c>
      <c r="T349" s="288"/>
      <c r="U349" s="288"/>
      <c r="V349" s="288"/>
      <c r="W349" s="288"/>
      <c r="X349" s="364"/>
      <c r="Y349" s="365"/>
      <c r="Z349" s="364"/>
      <c r="AA349" s="365"/>
      <c r="AB349" s="366"/>
      <c r="AC349" s="96"/>
      <c r="AD349" s="96"/>
      <c r="AE349" s="368"/>
      <c r="AF349" s="98"/>
      <c r="AG349" s="368"/>
      <c r="AH349" s="98"/>
      <c r="AI349" s="98" t="s">
        <v>119</v>
      </c>
      <c r="AJ349" s="96"/>
      <c r="AK349" s="367"/>
      <c r="AL349" s="367"/>
      <c r="AM349" s="367"/>
      <c r="AN349" s="369"/>
      <c r="AO349" s="369">
        <v>0</v>
      </c>
      <c r="AP349" s="370"/>
      <c r="AQ349" s="441"/>
      <c r="AR349" s="370"/>
      <c r="AS349" s="376"/>
      <c r="AT349" s="377"/>
    </row>
    <row r="350" spans="1:46" ht="21" customHeight="1">
      <c r="A350" s="95">
        <v>0</v>
      </c>
      <c r="B350" s="95" t="s">
        <v>228</v>
      </c>
      <c r="C350" s="380" t="s">
        <v>28</v>
      </c>
      <c r="D350" s="98">
        <f t="shared" si="83"/>
        <v>14</v>
      </c>
      <c r="E350" s="447">
        <v>809015</v>
      </c>
      <c r="F350" s="98" t="s">
        <v>319</v>
      </c>
      <c r="G350" s="98">
        <v>809015</v>
      </c>
      <c r="H350" s="98"/>
      <c r="I350" s="98"/>
      <c r="J350" s="285">
        <f t="shared" si="81"/>
        <v>18.63</v>
      </c>
      <c r="K350" s="286" t="s">
        <v>237</v>
      </c>
      <c r="L350" s="96"/>
      <c r="M350" s="360"/>
      <c r="N350" s="360"/>
      <c r="O350" s="360">
        <v>18.63</v>
      </c>
      <c r="P350" s="360"/>
      <c r="Q350" s="362"/>
      <c r="R350" s="360"/>
      <c r="S350" s="288">
        <f t="shared" si="82"/>
        <v>0</v>
      </c>
      <c r="T350" s="288"/>
      <c r="U350" s="288"/>
      <c r="V350" s="288"/>
      <c r="W350" s="288"/>
      <c r="X350" s="364"/>
      <c r="Y350" s="365"/>
      <c r="Z350" s="364"/>
      <c r="AA350" s="365"/>
      <c r="AB350" s="366"/>
      <c r="AC350" s="96"/>
      <c r="AD350" s="96"/>
      <c r="AE350" s="367"/>
      <c r="AF350" s="98"/>
      <c r="AG350" s="367"/>
      <c r="AH350" s="98"/>
      <c r="AI350" s="98" t="s">
        <v>119</v>
      </c>
      <c r="AJ350" s="96"/>
      <c r="AK350" s="367"/>
      <c r="AL350" s="367"/>
      <c r="AM350" s="367"/>
      <c r="AN350" s="369"/>
      <c r="AO350" s="369">
        <v>0</v>
      </c>
      <c r="AP350" s="370"/>
      <c r="AQ350" s="441"/>
      <c r="AR350" s="370"/>
      <c r="AS350" s="376"/>
      <c r="AT350" s="377"/>
    </row>
    <row r="351" spans="1:46" ht="21" customHeight="1">
      <c r="A351" s="95">
        <v>0</v>
      </c>
      <c r="B351" s="95" t="s">
        <v>228</v>
      </c>
      <c r="C351" s="380" t="s">
        <v>28</v>
      </c>
      <c r="D351" s="98">
        <f t="shared" si="83"/>
        <v>15</v>
      </c>
      <c r="E351" s="447">
        <v>809016</v>
      </c>
      <c r="F351" s="98" t="s">
        <v>319</v>
      </c>
      <c r="G351" s="98">
        <v>809016</v>
      </c>
      <c r="H351" s="98"/>
      <c r="I351" s="98"/>
      <c r="J351" s="285">
        <f t="shared" si="81"/>
        <v>41.56</v>
      </c>
      <c r="K351" s="286" t="s">
        <v>237</v>
      </c>
      <c r="L351" s="98"/>
      <c r="M351" s="374"/>
      <c r="N351" s="360"/>
      <c r="O351" s="360">
        <v>41.56</v>
      </c>
      <c r="P351" s="360"/>
      <c r="Q351" s="362"/>
      <c r="R351" s="360"/>
      <c r="S351" s="288">
        <f t="shared" si="82"/>
        <v>0</v>
      </c>
      <c r="T351" s="288"/>
      <c r="U351" s="288"/>
      <c r="V351" s="288"/>
      <c r="W351" s="288"/>
      <c r="X351" s="364"/>
      <c r="Y351" s="365"/>
      <c r="Z351" s="364"/>
      <c r="AA351" s="365"/>
      <c r="AB351" s="366"/>
      <c r="AC351" s="96"/>
      <c r="AD351" s="96"/>
      <c r="AE351" s="367"/>
      <c r="AF351" s="98"/>
      <c r="AG351" s="367"/>
      <c r="AH351" s="98"/>
      <c r="AI351" s="98" t="s">
        <v>119</v>
      </c>
      <c r="AJ351" s="96"/>
      <c r="AK351" s="367"/>
      <c r="AL351" s="367"/>
      <c r="AM351" s="367"/>
      <c r="AN351" s="369"/>
      <c r="AO351" s="369">
        <v>0</v>
      </c>
      <c r="AP351" s="370"/>
      <c r="AQ351" s="441"/>
      <c r="AR351" s="370"/>
      <c r="AS351" s="376"/>
      <c r="AT351" s="377"/>
    </row>
    <row r="352" spans="1:46" ht="21" customHeight="1">
      <c r="A352" s="95">
        <v>0</v>
      </c>
      <c r="B352" s="95" t="s">
        <v>228</v>
      </c>
      <c r="C352" s="380" t="s">
        <v>28</v>
      </c>
      <c r="D352" s="98">
        <f t="shared" si="83"/>
        <v>16</v>
      </c>
      <c r="E352" s="447">
        <v>809017</v>
      </c>
      <c r="F352" s="98" t="s">
        <v>319</v>
      </c>
      <c r="G352" s="98">
        <v>809017</v>
      </c>
      <c r="H352" s="98"/>
      <c r="I352" s="98"/>
      <c r="J352" s="285">
        <f t="shared" si="81"/>
        <v>28.5</v>
      </c>
      <c r="K352" s="286" t="s">
        <v>237</v>
      </c>
      <c r="L352" s="98"/>
      <c r="M352" s="374"/>
      <c r="N352" s="360"/>
      <c r="O352" s="360">
        <v>28.5</v>
      </c>
      <c r="P352" s="360"/>
      <c r="Q352" s="362"/>
      <c r="R352" s="360"/>
      <c r="S352" s="288">
        <f t="shared" si="82"/>
        <v>0</v>
      </c>
      <c r="T352" s="288"/>
      <c r="U352" s="288"/>
      <c r="V352" s="288"/>
      <c r="W352" s="288"/>
      <c r="X352" s="364"/>
      <c r="Y352" s="365"/>
      <c r="Z352" s="364"/>
      <c r="AA352" s="365"/>
      <c r="AB352" s="366"/>
      <c r="AC352" s="96"/>
      <c r="AD352" s="96"/>
      <c r="AE352" s="367"/>
      <c r="AF352" s="98"/>
      <c r="AG352" s="367"/>
      <c r="AH352" s="98"/>
      <c r="AI352" s="98" t="s">
        <v>119</v>
      </c>
      <c r="AJ352" s="96"/>
      <c r="AK352" s="367"/>
      <c r="AL352" s="367"/>
      <c r="AM352" s="367"/>
      <c r="AN352" s="369"/>
      <c r="AO352" s="369">
        <v>0</v>
      </c>
      <c r="AP352" s="370"/>
      <c r="AQ352" s="441"/>
      <c r="AR352" s="370"/>
      <c r="AS352" s="376"/>
      <c r="AT352" s="377"/>
    </row>
    <row r="353" spans="1:46" ht="21" customHeight="1">
      <c r="A353" s="95">
        <v>0</v>
      </c>
      <c r="B353" s="95" t="s">
        <v>228</v>
      </c>
      <c r="C353" s="380" t="s">
        <v>28</v>
      </c>
      <c r="D353" s="98">
        <f t="shared" si="83"/>
        <v>17</v>
      </c>
      <c r="E353" s="447">
        <v>809018</v>
      </c>
      <c r="F353" s="98" t="s">
        <v>319</v>
      </c>
      <c r="G353" s="98">
        <v>809018</v>
      </c>
      <c r="H353" s="98"/>
      <c r="I353" s="98"/>
      <c r="J353" s="285">
        <f t="shared" si="81"/>
        <v>27.59</v>
      </c>
      <c r="K353" s="286" t="s">
        <v>237</v>
      </c>
      <c r="L353" s="98" t="s">
        <v>320</v>
      </c>
      <c r="M353" s="374"/>
      <c r="N353" s="360"/>
      <c r="O353" s="374">
        <v>27.59</v>
      </c>
      <c r="P353" s="391"/>
      <c r="Q353" s="362"/>
      <c r="R353" s="360"/>
      <c r="S353" s="288">
        <f t="shared" si="82"/>
        <v>0</v>
      </c>
      <c r="T353" s="288"/>
      <c r="U353" s="288"/>
      <c r="V353" s="288"/>
      <c r="W353" s="288"/>
      <c r="X353" s="364"/>
      <c r="Y353" s="365"/>
      <c r="Z353" s="364"/>
      <c r="AA353" s="365"/>
      <c r="AB353" s="366"/>
      <c r="AC353" s="98"/>
      <c r="AD353" s="98"/>
      <c r="AE353" s="368"/>
      <c r="AF353" s="98"/>
      <c r="AG353" s="368"/>
      <c r="AH353" s="98"/>
      <c r="AI353" s="98" t="s">
        <v>119</v>
      </c>
      <c r="AJ353" s="98"/>
      <c r="AK353" s="367"/>
      <c r="AL353" s="367"/>
      <c r="AM353" s="367"/>
      <c r="AN353" s="369"/>
      <c r="AO353" s="369">
        <v>0</v>
      </c>
      <c r="AP353" s="370"/>
      <c r="AQ353" s="441"/>
      <c r="AR353" s="370"/>
      <c r="AS353" s="376"/>
      <c r="AT353" s="377"/>
    </row>
    <row r="354" spans="1:46" ht="21" customHeight="1">
      <c r="A354" s="95">
        <v>0</v>
      </c>
      <c r="B354" s="95" t="s">
        <v>228</v>
      </c>
      <c r="C354" s="380" t="s">
        <v>28</v>
      </c>
      <c r="D354" s="98">
        <f t="shared" si="83"/>
        <v>18</v>
      </c>
      <c r="E354" s="447">
        <v>809019</v>
      </c>
      <c r="F354" s="98" t="s">
        <v>319</v>
      </c>
      <c r="G354" s="98">
        <v>809019</v>
      </c>
      <c r="H354" s="98"/>
      <c r="I354" s="98"/>
      <c r="J354" s="285">
        <f t="shared" si="81"/>
        <v>42.02</v>
      </c>
      <c r="K354" s="286" t="s">
        <v>237</v>
      </c>
      <c r="L354" s="98" t="s">
        <v>320</v>
      </c>
      <c r="M354" s="374"/>
      <c r="N354" s="360"/>
      <c r="O354" s="374">
        <v>42.02</v>
      </c>
      <c r="P354" s="391"/>
      <c r="Q354" s="362"/>
      <c r="R354" s="360"/>
      <c r="S354" s="288">
        <f t="shared" si="82"/>
        <v>0</v>
      </c>
      <c r="T354" s="288"/>
      <c r="U354" s="288"/>
      <c r="V354" s="288"/>
      <c r="W354" s="288"/>
      <c r="X354" s="364"/>
      <c r="Y354" s="365"/>
      <c r="Z354" s="364"/>
      <c r="AA354" s="365"/>
      <c r="AB354" s="366"/>
      <c r="AC354" s="98"/>
      <c r="AD354" s="98"/>
      <c r="AE354" s="368"/>
      <c r="AF354" s="98"/>
      <c r="AG354" s="368"/>
      <c r="AH354" s="98"/>
      <c r="AI354" s="98" t="s">
        <v>119</v>
      </c>
      <c r="AJ354" s="98"/>
      <c r="AK354" s="367"/>
      <c r="AL354" s="367"/>
      <c r="AM354" s="367"/>
      <c r="AN354" s="369"/>
      <c r="AO354" s="369">
        <v>0</v>
      </c>
      <c r="AP354" s="370"/>
      <c r="AQ354" s="441"/>
      <c r="AR354" s="370"/>
      <c r="AS354" s="376"/>
      <c r="AT354" s="377"/>
    </row>
    <row r="355" spans="1:46" ht="21" customHeight="1">
      <c r="A355" s="95">
        <v>0</v>
      </c>
      <c r="B355" s="95" t="s">
        <v>228</v>
      </c>
      <c r="C355" s="380" t="s">
        <v>28</v>
      </c>
      <c r="D355" s="98">
        <f t="shared" si="83"/>
        <v>19</v>
      </c>
      <c r="E355" s="447">
        <v>809020</v>
      </c>
      <c r="F355" s="98" t="s">
        <v>319</v>
      </c>
      <c r="G355" s="98">
        <v>809020</v>
      </c>
      <c r="H355" s="98"/>
      <c r="I355" s="299"/>
      <c r="J355" s="285">
        <f t="shared" si="81"/>
        <v>8.5</v>
      </c>
      <c r="K355" s="286" t="s">
        <v>237</v>
      </c>
      <c r="L355" s="98"/>
      <c r="M355" s="374"/>
      <c r="N355" s="360"/>
      <c r="O355" s="374">
        <v>8.5</v>
      </c>
      <c r="P355" s="374"/>
      <c r="Q355" s="362"/>
      <c r="R355" s="360"/>
      <c r="S355" s="288">
        <f t="shared" si="82"/>
        <v>0</v>
      </c>
      <c r="T355" s="288"/>
      <c r="U355" s="288"/>
      <c r="V355" s="288"/>
      <c r="W355" s="288"/>
      <c r="X355" s="364"/>
      <c r="Y355" s="365"/>
      <c r="Z355" s="364"/>
      <c r="AA355" s="365"/>
      <c r="AB355" s="366"/>
      <c r="AC355" s="98"/>
      <c r="AD355" s="98"/>
      <c r="AE355" s="367"/>
      <c r="AF355" s="98"/>
      <c r="AG355" s="367"/>
      <c r="AH355" s="98"/>
      <c r="AI355" s="98" t="s">
        <v>119</v>
      </c>
      <c r="AJ355" s="96"/>
      <c r="AK355" s="367"/>
      <c r="AL355" s="367"/>
      <c r="AM355" s="367"/>
      <c r="AN355" s="369"/>
      <c r="AO355" s="369">
        <v>0</v>
      </c>
      <c r="AP355" s="370"/>
      <c r="AQ355" s="441"/>
      <c r="AR355" s="370"/>
      <c r="AS355" s="376"/>
      <c r="AT355" s="377"/>
    </row>
    <row r="356" spans="1:46" ht="21" customHeight="1">
      <c r="A356" s="95">
        <v>0</v>
      </c>
      <c r="B356" s="95" t="s">
        <v>228</v>
      </c>
      <c r="C356" s="380" t="s">
        <v>28</v>
      </c>
      <c r="D356" s="98">
        <f t="shared" si="83"/>
        <v>20</v>
      </c>
      <c r="E356" s="447">
        <v>809021</v>
      </c>
      <c r="F356" s="98" t="s">
        <v>319</v>
      </c>
      <c r="G356" s="98">
        <v>809021</v>
      </c>
      <c r="H356" s="98"/>
      <c r="I356" s="98"/>
      <c r="J356" s="285">
        <f t="shared" si="81"/>
        <v>28.3</v>
      </c>
      <c r="K356" s="286" t="s">
        <v>237</v>
      </c>
      <c r="L356" s="96"/>
      <c r="M356" s="360"/>
      <c r="N356" s="360"/>
      <c r="O356" s="360">
        <v>28.3</v>
      </c>
      <c r="P356" s="360"/>
      <c r="Q356" s="362"/>
      <c r="R356" s="360"/>
      <c r="S356" s="288">
        <f t="shared" si="82"/>
        <v>0</v>
      </c>
      <c r="T356" s="288"/>
      <c r="U356" s="288"/>
      <c r="V356" s="288"/>
      <c r="W356" s="288"/>
      <c r="X356" s="364"/>
      <c r="Y356" s="365"/>
      <c r="Z356" s="364"/>
      <c r="AA356" s="365"/>
      <c r="AB356" s="366"/>
      <c r="AC356" s="96"/>
      <c r="AD356" s="96"/>
      <c r="AE356" s="367"/>
      <c r="AF356" s="98"/>
      <c r="AG356" s="367"/>
      <c r="AH356" s="98"/>
      <c r="AI356" s="98" t="s">
        <v>119</v>
      </c>
      <c r="AJ356" s="96"/>
      <c r="AK356" s="367"/>
      <c r="AL356" s="367"/>
      <c r="AM356" s="367"/>
      <c r="AN356" s="369"/>
      <c r="AO356" s="369">
        <v>0</v>
      </c>
      <c r="AP356" s="370"/>
      <c r="AQ356" s="441"/>
      <c r="AR356" s="370"/>
      <c r="AS356" s="376"/>
      <c r="AT356" s="377"/>
    </row>
    <row r="357" spans="1:46" ht="21" customHeight="1">
      <c r="A357" s="95">
        <v>0</v>
      </c>
      <c r="B357" s="95" t="s">
        <v>228</v>
      </c>
      <c r="C357" s="380" t="s">
        <v>28</v>
      </c>
      <c r="D357" s="98">
        <f t="shared" si="83"/>
        <v>21</v>
      </c>
      <c r="E357" s="447">
        <v>809022</v>
      </c>
      <c r="F357" s="98" t="s">
        <v>319</v>
      </c>
      <c r="G357" s="98">
        <v>809022</v>
      </c>
      <c r="H357" s="98"/>
      <c r="I357" s="299"/>
      <c r="J357" s="285">
        <f t="shared" si="81"/>
        <v>18.95</v>
      </c>
      <c r="K357" s="286" t="s">
        <v>237</v>
      </c>
      <c r="L357" s="98"/>
      <c r="M357" s="374"/>
      <c r="N357" s="360"/>
      <c r="O357" s="374">
        <v>18.95</v>
      </c>
      <c r="P357" s="374"/>
      <c r="Q357" s="362"/>
      <c r="R357" s="360"/>
      <c r="S357" s="288">
        <f t="shared" si="82"/>
        <v>0</v>
      </c>
      <c r="T357" s="288"/>
      <c r="U357" s="288"/>
      <c r="V357" s="288"/>
      <c r="W357" s="288"/>
      <c r="X357" s="364"/>
      <c r="Y357" s="365"/>
      <c r="Z357" s="364"/>
      <c r="AA357" s="365"/>
      <c r="AB357" s="366"/>
      <c r="AC357" s="98"/>
      <c r="AD357" s="98"/>
      <c r="AE357" s="367"/>
      <c r="AF357" s="98"/>
      <c r="AG357" s="367"/>
      <c r="AH357" s="98"/>
      <c r="AI357" s="98" t="s">
        <v>119</v>
      </c>
      <c r="AJ357" s="96"/>
      <c r="AK357" s="367"/>
      <c r="AL357" s="367"/>
      <c r="AM357" s="367"/>
      <c r="AN357" s="369"/>
      <c r="AO357" s="369">
        <v>0</v>
      </c>
      <c r="AP357" s="370"/>
      <c r="AQ357" s="441"/>
      <c r="AR357" s="370"/>
      <c r="AS357" s="376"/>
      <c r="AT357" s="377"/>
    </row>
    <row r="358" spans="1:46" ht="21" customHeight="1">
      <c r="A358" s="95">
        <v>0</v>
      </c>
      <c r="B358" s="95" t="s">
        <v>228</v>
      </c>
      <c r="C358" s="380" t="s">
        <v>28</v>
      </c>
      <c r="D358" s="98">
        <f t="shared" si="83"/>
        <v>22</v>
      </c>
      <c r="E358" s="447">
        <v>809023</v>
      </c>
      <c r="F358" s="98" t="s">
        <v>319</v>
      </c>
      <c r="G358" s="98">
        <v>809023</v>
      </c>
      <c r="H358" s="98"/>
      <c r="I358" s="98"/>
      <c r="J358" s="285">
        <f t="shared" si="81"/>
        <v>9.1999999999999993</v>
      </c>
      <c r="K358" s="286" t="s">
        <v>237</v>
      </c>
      <c r="L358" s="96"/>
      <c r="M358" s="360"/>
      <c r="N358" s="360"/>
      <c r="O358" s="374">
        <v>9.1999999999999993</v>
      </c>
      <c r="P358" s="374"/>
      <c r="Q358" s="362"/>
      <c r="R358" s="360"/>
      <c r="S358" s="288">
        <f t="shared" si="82"/>
        <v>0</v>
      </c>
      <c r="T358" s="288"/>
      <c r="U358" s="288"/>
      <c r="V358" s="288"/>
      <c r="W358" s="288"/>
      <c r="X358" s="364"/>
      <c r="Y358" s="365"/>
      <c r="Z358" s="364"/>
      <c r="AA358" s="365"/>
      <c r="AB358" s="366"/>
      <c r="AC358" s="98"/>
      <c r="AD358" s="98"/>
      <c r="AE358" s="367"/>
      <c r="AF358" s="98"/>
      <c r="AG358" s="367"/>
      <c r="AH358" s="98"/>
      <c r="AI358" s="98" t="s">
        <v>119</v>
      </c>
      <c r="AJ358" s="96"/>
      <c r="AK358" s="367"/>
      <c r="AL358" s="367"/>
      <c r="AM358" s="367"/>
      <c r="AN358" s="369"/>
      <c r="AO358" s="369">
        <v>0</v>
      </c>
      <c r="AP358" s="370"/>
      <c r="AQ358" s="441"/>
      <c r="AR358" s="370"/>
      <c r="AS358" s="376"/>
      <c r="AT358" s="377"/>
    </row>
    <row r="359" spans="1:46" ht="21" customHeight="1">
      <c r="A359" s="95">
        <v>0</v>
      </c>
      <c r="B359" s="95" t="s">
        <v>228</v>
      </c>
      <c r="C359" s="380" t="s">
        <v>28</v>
      </c>
      <c r="D359" s="98">
        <f t="shared" si="83"/>
        <v>23</v>
      </c>
      <c r="E359" s="447">
        <v>809024</v>
      </c>
      <c r="F359" s="98" t="s">
        <v>319</v>
      </c>
      <c r="G359" s="98">
        <v>809024</v>
      </c>
      <c r="H359" s="98"/>
      <c r="I359" s="98"/>
      <c r="J359" s="285">
        <f t="shared" si="81"/>
        <v>14.03</v>
      </c>
      <c r="K359" s="286" t="s">
        <v>237</v>
      </c>
      <c r="L359" s="96"/>
      <c r="M359" s="360"/>
      <c r="N359" s="360"/>
      <c r="O359" s="374">
        <v>14.03</v>
      </c>
      <c r="P359" s="374"/>
      <c r="Q359" s="362"/>
      <c r="R359" s="360"/>
      <c r="S359" s="288">
        <f t="shared" si="82"/>
        <v>0</v>
      </c>
      <c r="T359" s="288"/>
      <c r="U359" s="288"/>
      <c r="V359" s="288"/>
      <c r="W359" s="288"/>
      <c r="X359" s="364"/>
      <c r="Y359" s="365"/>
      <c r="Z359" s="364"/>
      <c r="AA359" s="365"/>
      <c r="AB359" s="366"/>
      <c r="AC359" s="98"/>
      <c r="AD359" s="98"/>
      <c r="AE359" s="367"/>
      <c r="AF359" s="98"/>
      <c r="AG359" s="367"/>
      <c r="AH359" s="98"/>
      <c r="AI359" s="98" t="s">
        <v>119</v>
      </c>
      <c r="AJ359" s="96"/>
      <c r="AK359" s="367"/>
      <c r="AL359" s="367"/>
      <c r="AM359" s="367"/>
      <c r="AN359" s="369"/>
      <c r="AO359" s="369">
        <v>0</v>
      </c>
      <c r="AP359" s="370"/>
      <c r="AQ359" s="441"/>
      <c r="AR359" s="370"/>
      <c r="AS359" s="376"/>
      <c r="AT359" s="377"/>
    </row>
    <row r="360" spans="1:46" ht="21" customHeight="1">
      <c r="A360" s="95">
        <v>0</v>
      </c>
      <c r="B360" s="95" t="s">
        <v>228</v>
      </c>
      <c r="C360" s="380" t="s">
        <v>28</v>
      </c>
      <c r="D360" s="98">
        <f t="shared" si="83"/>
        <v>24</v>
      </c>
      <c r="E360" s="447">
        <v>809025</v>
      </c>
      <c r="F360" s="98" t="s">
        <v>319</v>
      </c>
      <c r="G360" s="98">
        <v>809025</v>
      </c>
      <c r="H360" s="98"/>
      <c r="I360" s="98"/>
      <c r="J360" s="285">
        <f t="shared" si="81"/>
        <v>25.47</v>
      </c>
      <c r="K360" s="286" t="s">
        <v>237</v>
      </c>
      <c r="L360" s="96"/>
      <c r="M360" s="360"/>
      <c r="N360" s="360"/>
      <c r="O360" s="360">
        <v>25.47</v>
      </c>
      <c r="P360" s="360"/>
      <c r="Q360" s="362"/>
      <c r="R360" s="360"/>
      <c r="S360" s="288">
        <f t="shared" si="82"/>
        <v>0</v>
      </c>
      <c r="T360" s="288"/>
      <c r="U360" s="288"/>
      <c r="V360" s="288"/>
      <c r="W360" s="288"/>
      <c r="X360" s="364"/>
      <c r="Y360" s="365"/>
      <c r="Z360" s="364"/>
      <c r="AA360" s="365"/>
      <c r="AB360" s="366"/>
      <c r="AC360" s="96"/>
      <c r="AD360" s="96"/>
      <c r="AE360" s="367"/>
      <c r="AF360" s="98"/>
      <c r="AG360" s="367"/>
      <c r="AH360" s="98"/>
      <c r="AI360" s="98" t="s">
        <v>119</v>
      </c>
      <c r="AJ360" s="96"/>
      <c r="AK360" s="367"/>
      <c r="AL360" s="367"/>
      <c r="AM360" s="367"/>
      <c r="AN360" s="369"/>
      <c r="AO360" s="369">
        <v>0</v>
      </c>
      <c r="AP360" s="370"/>
      <c r="AQ360" s="441"/>
      <c r="AR360" s="370"/>
      <c r="AS360" s="376"/>
      <c r="AT360" s="377"/>
    </row>
    <row r="361" spans="1:46" ht="21" customHeight="1">
      <c r="A361" s="95">
        <v>0</v>
      </c>
      <c r="B361" s="95" t="s">
        <v>228</v>
      </c>
      <c r="C361" s="380" t="s">
        <v>28</v>
      </c>
      <c r="D361" s="98">
        <f t="shared" si="83"/>
        <v>25</v>
      </c>
      <c r="E361" s="447">
        <v>809026</v>
      </c>
      <c r="F361" s="98" t="s">
        <v>319</v>
      </c>
      <c r="G361" s="98">
        <v>809026</v>
      </c>
      <c r="H361" s="98"/>
      <c r="I361" s="98"/>
      <c r="J361" s="285">
        <f t="shared" si="81"/>
        <v>45.05</v>
      </c>
      <c r="K361" s="286" t="s">
        <v>237</v>
      </c>
      <c r="L361" s="96"/>
      <c r="M361" s="360"/>
      <c r="N361" s="360"/>
      <c r="O361" s="360">
        <v>45.05</v>
      </c>
      <c r="P361" s="360"/>
      <c r="Q361" s="362"/>
      <c r="R361" s="360"/>
      <c r="S361" s="288">
        <f t="shared" si="82"/>
        <v>0</v>
      </c>
      <c r="T361" s="288"/>
      <c r="U361" s="288"/>
      <c r="V361" s="288"/>
      <c r="W361" s="288"/>
      <c r="X361" s="364"/>
      <c r="Y361" s="365"/>
      <c r="Z361" s="364"/>
      <c r="AA361" s="365"/>
      <c r="AB361" s="366"/>
      <c r="AC361" s="96"/>
      <c r="AD361" s="96"/>
      <c r="AE361" s="367"/>
      <c r="AF361" s="98"/>
      <c r="AG361" s="367"/>
      <c r="AH361" s="98"/>
      <c r="AI361" s="98" t="s">
        <v>119</v>
      </c>
      <c r="AJ361" s="96"/>
      <c r="AK361" s="367"/>
      <c r="AL361" s="367"/>
      <c r="AM361" s="367"/>
      <c r="AN361" s="369"/>
      <c r="AO361" s="369">
        <v>0</v>
      </c>
      <c r="AP361" s="370"/>
      <c r="AQ361" s="441"/>
      <c r="AR361" s="370"/>
      <c r="AS361" s="376"/>
      <c r="AT361" s="377"/>
    </row>
    <row r="362" spans="1:46" ht="21" customHeight="1">
      <c r="A362" s="95">
        <v>0</v>
      </c>
      <c r="B362" s="95" t="s">
        <v>228</v>
      </c>
      <c r="C362" s="380" t="s">
        <v>28</v>
      </c>
      <c r="D362" s="98">
        <f t="shared" si="83"/>
        <v>26</v>
      </c>
      <c r="E362" s="447">
        <v>809027</v>
      </c>
      <c r="F362" s="98" t="s">
        <v>319</v>
      </c>
      <c r="G362" s="98">
        <v>809027</v>
      </c>
      <c r="H362" s="98"/>
      <c r="I362" s="98"/>
      <c r="J362" s="285">
        <f t="shared" si="81"/>
        <v>34.21</v>
      </c>
      <c r="K362" s="286" t="s">
        <v>237</v>
      </c>
      <c r="L362" s="98"/>
      <c r="M362" s="374"/>
      <c r="N362" s="360"/>
      <c r="O362" s="374">
        <v>34.21</v>
      </c>
      <c r="P362" s="374"/>
      <c r="Q362" s="362"/>
      <c r="R362" s="360"/>
      <c r="S362" s="288">
        <f t="shared" si="82"/>
        <v>0</v>
      </c>
      <c r="T362" s="288"/>
      <c r="U362" s="288"/>
      <c r="V362" s="288"/>
      <c r="W362" s="288"/>
      <c r="X362" s="364"/>
      <c r="Y362" s="365"/>
      <c r="Z362" s="364"/>
      <c r="AA362" s="365"/>
      <c r="AB362" s="366"/>
      <c r="AC362" s="98"/>
      <c r="AD362" s="98"/>
      <c r="AE362" s="367"/>
      <c r="AF362" s="98"/>
      <c r="AG362" s="367"/>
      <c r="AH362" s="98"/>
      <c r="AI362" s="98" t="s">
        <v>119</v>
      </c>
      <c r="AJ362" s="98"/>
      <c r="AK362" s="367"/>
      <c r="AL362" s="367"/>
      <c r="AM362" s="367"/>
      <c r="AN362" s="369"/>
      <c r="AO362" s="369">
        <v>0</v>
      </c>
      <c r="AP362" s="370"/>
      <c r="AQ362" s="441"/>
      <c r="AR362" s="370"/>
      <c r="AS362" s="376"/>
      <c r="AT362" s="377"/>
    </row>
    <row r="363" spans="1:46" ht="21" customHeight="1">
      <c r="A363" s="95">
        <v>0</v>
      </c>
      <c r="B363" s="95" t="s">
        <v>228</v>
      </c>
      <c r="C363" s="380" t="s">
        <v>28</v>
      </c>
      <c r="D363" s="98">
        <f t="shared" si="83"/>
        <v>27</v>
      </c>
      <c r="E363" s="447">
        <v>809028</v>
      </c>
      <c r="F363" s="98" t="s">
        <v>319</v>
      </c>
      <c r="G363" s="98">
        <v>809028</v>
      </c>
      <c r="H363" s="98"/>
      <c r="I363" s="98"/>
      <c r="J363" s="285">
        <f t="shared" si="81"/>
        <v>28.16</v>
      </c>
      <c r="K363" s="286" t="s">
        <v>237</v>
      </c>
      <c r="L363" s="96"/>
      <c r="M363" s="360"/>
      <c r="N363" s="360"/>
      <c r="O363" s="374">
        <v>28.16</v>
      </c>
      <c r="P363" s="374"/>
      <c r="Q363" s="362"/>
      <c r="R363" s="360"/>
      <c r="S363" s="288">
        <f t="shared" si="82"/>
        <v>0</v>
      </c>
      <c r="T363" s="288"/>
      <c r="U363" s="288"/>
      <c r="V363" s="288"/>
      <c r="W363" s="288"/>
      <c r="X363" s="364"/>
      <c r="Y363" s="365"/>
      <c r="Z363" s="364"/>
      <c r="AA363" s="365"/>
      <c r="AB363" s="366"/>
      <c r="AC363" s="98"/>
      <c r="AD363" s="98"/>
      <c r="AE363" s="367"/>
      <c r="AF363" s="98"/>
      <c r="AG363" s="367"/>
      <c r="AH363" s="98"/>
      <c r="AI363" s="98" t="s">
        <v>119</v>
      </c>
      <c r="AJ363" s="98"/>
      <c r="AK363" s="367"/>
      <c r="AL363" s="367"/>
      <c r="AM363" s="367"/>
      <c r="AN363" s="369"/>
      <c r="AO363" s="369">
        <v>0</v>
      </c>
      <c r="AP363" s="370"/>
      <c r="AQ363" s="441"/>
      <c r="AR363" s="370"/>
      <c r="AS363" s="376"/>
      <c r="AT363" s="377"/>
    </row>
    <row r="364" spans="1:46" ht="21" customHeight="1">
      <c r="A364" s="95">
        <v>0</v>
      </c>
      <c r="B364" s="95" t="s">
        <v>228</v>
      </c>
      <c r="C364" s="380" t="s">
        <v>28</v>
      </c>
      <c r="D364" s="98">
        <f t="shared" si="83"/>
        <v>28</v>
      </c>
      <c r="E364" s="447">
        <v>809029</v>
      </c>
      <c r="F364" s="98" t="s">
        <v>319</v>
      </c>
      <c r="G364" s="98">
        <v>809029</v>
      </c>
      <c r="H364" s="98"/>
      <c r="I364" s="98"/>
      <c r="J364" s="285">
        <f t="shared" si="81"/>
        <v>44.27</v>
      </c>
      <c r="K364" s="286" t="s">
        <v>237</v>
      </c>
      <c r="L364" s="96"/>
      <c r="M364" s="360"/>
      <c r="N364" s="360"/>
      <c r="O364" s="374">
        <v>44.27</v>
      </c>
      <c r="P364" s="374"/>
      <c r="Q364" s="362"/>
      <c r="R364" s="360"/>
      <c r="S364" s="288">
        <f t="shared" si="82"/>
        <v>0</v>
      </c>
      <c r="T364" s="288"/>
      <c r="U364" s="288"/>
      <c r="V364" s="288"/>
      <c r="W364" s="288"/>
      <c r="X364" s="364"/>
      <c r="Y364" s="365"/>
      <c r="Z364" s="364"/>
      <c r="AA364" s="365"/>
      <c r="AB364" s="366"/>
      <c r="AC364" s="98"/>
      <c r="AD364" s="98"/>
      <c r="AE364" s="367"/>
      <c r="AF364" s="98"/>
      <c r="AG364" s="367"/>
      <c r="AH364" s="98"/>
      <c r="AI364" s="98" t="s">
        <v>119</v>
      </c>
      <c r="AJ364" s="98"/>
      <c r="AK364" s="367"/>
      <c r="AL364" s="367"/>
      <c r="AM364" s="367"/>
      <c r="AN364" s="369"/>
      <c r="AO364" s="369">
        <v>0</v>
      </c>
      <c r="AP364" s="370"/>
      <c r="AQ364" s="441"/>
      <c r="AR364" s="370"/>
      <c r="AS364" s="376"/>
      <c r="AT364" s="377"/>
    </row>
    <row r="365" spans="1:46" ht="21" customHeight="1">
      <c r="A365" s="95">
        <v>0</v>
      </c>
      <c r="B365" s="95" t="s">
        <v>228</v>
      </c>
      <c r="C365" s="380" t="s">
        <v>28</v>
      </c>
      <c r="D365" s="98">
        <f t="shared" si="83"/>
        <v>29</v>
      </c>
      <c r="E365" s="447">
        <v>809030</v>
      </c>
      <c r="F365" s="98" t="s">
        <v>319</v>
      </c>
      <c r="G365" s="98">
        <v>809030</v>
      </c>
      <c r="H365" s="98"/>
      <c r="I365" s="98"/>
      <c r="J365" s="285">
        <f t="shared" si="81"/>
        <v>5.65</v>
      </c>
      <c r="K365" s="286" t="s">
        <v>237</v>
      </c>
      <c r="L365" s="96"/>
      <c r="M365" s="360"/>
      <c r="N365" s="360"/>
      <c r="O365" s="374">
        <v>5.65</v>
      </c>
      <c r="P365" s="374"/>
      <c r="Q365" s="362"/>
      <c r="R365" s="360"/>
      <c r="S365" s="288">
        <f t="shared" si="82"/>
        <v>0</v>
      </c>
      <c r="T365" s="288"/>
      <c r="U365" s="288"/>
      <c r="V365" s="288"/>
      <c r="W365" s="288"/>
      <c r="X365" s="364"/>
      <c r="Y365" s="365"/>
      <c r="Z365" s="364"/>
      <c r="AA365" s="365"/>
      <c r="AB365" s="366"/>
      <c r="AC365" s="98"/>
      <c r="AD365" s="98"/>
      <c r="AE365" s="368"/>
      <c r="AF365" s="98"/>
      <c r="AG365" s="367"/>
      <c r="AH365" s="98"/>
      <c r="AI365" s="98" t="s">
        <v>119</v>
      </c>
      <c r="AJ365" s="98"/>
      <c r="AK365" s="367"/>
      <c r="AL365" s="367"/>
      <c r="AM365" s="367"/>
      <c r="AN365" s="369"/>
      <c r="AO365" s="369">
        <v>0</v>
      </c>
      <c r="AP365" s="370"/>
      <c r="AQ365" s="441"/>
      <c r="AR365" s="370"/>
      <c r="AS365" s="376"/>
      <c r="AT365" s="377"/>
    </row>
    <row r="366" spans="1:46" ht="21" customHeight="1">
      <c r="A366" s="95">
        <v>0</v>
      </c>
      <c r="B366" s="95" t="s">
        <v>228</v>
      </c>
      <c r="C366" s="380" t="s">
        <v>28</v>
      </c>
      <c r="D366" s="98">
        <f t="shared" si="83"/>
        <v>30</v>
      </c>
      <c r="E366" s="447">
        <v>809031</v>
      </c>
      <c r="F366" s="98" t="s">
        <v>319</v>
      </c>
      <c r="G366" s="98">
        <v>809031</v>
      </c>
      <c r="H366" s="98"/>
      <c r="I366" s="98"/>
      <c r="J366" s="285">
        <f t="shared" si="81"/>
        <v>24.77</v>
      </c>
      <c r="K366" s="286" t="s">
        <v>237</v>
      </c>
      <c r="L366" s="98"/>
      <c r="M366" s="374"/>
      <c r="N366" s="360"/>
      <c r="O366" s="360">
        <v>24.77</v>
      </c>
      <c r="P366" s="360"/>
      <c r="Q366" s="362"/>
      <c r="R366" s="360"/>
      <c r="S366" s="288">
        <f t="shared" si="82"/>
        <v>0</v>
      </c>
      <c r="T366" s="288"/>
      <c r="U366" s="288"/>
      <c r="V366" s="288"/>
      <c r="W366" s="288"/>
      <c r="X366" s="364"/>
      <c r="Y366" s="365"/>
      <c r="Z366" s="364"/>
      <c r="AA366" s="365"/>
      <c r="AB366" s="366"/>
      <c r="AC366" s="96"/>
      <c r="AD366" s="96"/>
      <c r="AE366" s="367"/>
      <c r="AF366" s="98"/>
      <c r="AG366" s="367"/>
      <c r="AH366" s="98"/>
      <c r="AI366" s="98" t="s">
        <v>119</v>
      </c>
      <c r="AJ366" s="96"/>
      <c r="AK366" s="367"/>
      <c r="AL366" s="367"/>
      <c r="AM366" s="367"/>
      <c r="AN366" s="369"/>
      <c r="AO366" s="369">
        <v>0</v>
      </c>
      <c r="AP366" s="370"/>
      <c r="AQ366" s="441"/>
      <c r="AR366" s="370"/>
      <c r="AS366" s="376"/>
      <c r="AT366" s="377"/>
    </row>
    <row r="367" spans="1:46" ht="21" customHeight="1">
      <c r="A367" s="95">
        <v>0</v>
      </c>
      <c r="B367" s="95" t="s">
        <v>228</v>
      </c>
      <c r="C367" s="380" t="s">
        <v>28</v>
      </c>
      <c r="D367" s="98">
        <f t="shared" si="83"/>
        <v>31</v>
      </c>
      <c r="E367" s="447">
        <v>809032</v>
      </c>
      <c r="F367" s="98" t="s">
        <v>319</v>
      </c>
      <c r="G367" s="98">
        <v>809032</v>
      </c>
      <c r="H367" s="98"/>
      <c r="I367" s="98"/>
      <c r="J367" s="285">
        <f t="shared" si="81"/>
        <v>20.82</v>
      </c>
      <c r="K367" s="286" t="s">
        <v>237</v>
      </c>
      <c r="L367" s="98" t="s">
        <v>320</v>
      </c>
      <c r="M367" s="374"/>
      <c r="N367" s="360"/>
      <c r="O367" s="374">
        <v>20.82</v>
      </c>
      <c r="P367" s="391"/>
      <c r="Q367" s="362"/>
      <c r="R367" s="360"/>
      <c r="S367" s="288">
        <f t="shared" si="82"/>
        <v>0</v>
      </c>
      <c r="T367" s="288"/>
      <c r="U367" s="288"/>
      <c r="V367" s="288"/>
      <c r="W367" s="288"/>
      <c r="X367" s="364"/>
      <c r="Y367" s="365"/>
      <c r="Z367" s="364"/>
      <c r="AA367" s="365"/>
      <c r="AB367" s="366"/>
      <c r="AC367" s="98"/>
      <c r="AD367" s="98"/>
      <c r="AE367" s="368"/>
      <c r="AF367" s="98"/>
      <c r="AG367" s="368"/>
      <c r="AH367" s="98"/>
      <c r="AI367" s="98" t="s">
        <v>119</v>
      </c>
      <c r="AJ367" s="98"/>
      <c r="AK367" s="367"/>
      <c r="AL367" s="367"/>
      <c r="AM367" s="367"/>
      <c r="AN367" s="369"/>
      <c r="AO367" s="369">
        <v>0</v>
      </c>
      <c r="AP367" s="370"/>
      <c r="AQ367" s="441"/>
      <c r="AR367" s="370"/>
      <c r="AS367" s="376"/>
      <c r="AT367" s="377"/>
    </row>
    <row r="368" spans="1:46" ht="21" customHeight="1">
      <c r="A368" s="95">
        <v>0</v>
      </c>
      <c r="B368" s="95" t="s">
        <v>228</v>
      </c>
      <c r="C368" s="380" t="s">
        <v>28</v>
      </c>
      <c r="D368" s="98">
        <f t="shared" si="83"/>
        <v>32</v>
      </c>
      <c r="E368" s="447">
        <v>809033</v>
      </c>
      <c r="F368" s="98" t="s">
        <v>319</v>
      </c>
      <c r="G368" s="98">
        <v>809033</v>
      </c>
      <c r="H368" s="98"/>
      <c r="I368" s="98"/>
      <c r="J368" s="285">
        <f t="shared" si="81"/>
        <v>19.34</v>
      </c>
      <c r="K368" s="286" t="s">
        <v>237</v>
      </c>
      <c r="L368" s="96"/>
      <c r="M368" s="360"/>
      <c r="N368" s="360"/>
      <c r="O368" s="360">
        <v>19.34</v>
      </c>
      <c r="P368" s="360"/>
      <c r="Q368" s="362"/>
      <c r="R368" s="360"/>
      <c r="S368" s="288">
        <f t="shared" si="82"/>
        <v>0</v>
      </c>
      <c r="T368" s="288"/>
      <c r="U368" s="288"/>
      <c r="V368" s="288"/>
      <c r="W368" s="288"/>
      <c r="X368" s="364"/>
      <c r="Y368" s="365"/>
      <c r="Z368" s="364"/>
      <c r="AA368" s="365"/>
      <c r="AB368" s="366"/>
      <c r="AC368" s="96"/>
      <c r="AD368" s="96"/>
      <c r="AE368" s="367"/>
      <c r="AF368" s="98"/>
      <c r="AG368" s="367"/>
      <c r="AH368" s="98"/>
      <c r="AI368" s="98" t="s">
        <v>119</v>
      </c>
      <c r="AJ368" s="96"/>
      <c r="AK368" s="367"/>
      <c r="AL368" s="367"/>
      <c r="AM368" s="367"/>
      <c r="AN368" s="369"/>
      <c r="AO368" s="369">
        <v>0</v>
      </c>
      <c r="AP368" s="370"/>
      <c r="AQ368" s="441"/>
      <c r="AR368" s="370"/>
      <c r="AS368" s="376"/>
      <c r="AT368" s="377"/>
    </row>
    <row r="369" spans="1:46" ht="21" customHeight="1">
      <c r="A369" s="95">
        <v>0</v>
      </c>
      <c r="B369" s="95" t="s">
        <v>228</v>
      </c>
      <c r="C369" s="380" t="s">
        <v>28</v>
      </c>
      <c r="D369" s="98">
        <f t="shared" si="83"/>
        <v>33</v>
      </c>
      <c r="E369" s="447">
        <v>809037</v>
      </c>
      <c r="F369" s="98" t="s">
        <v>319</v>
      </c>
      <c r="G369" s="98">
        <v>809037</v>
      </c>
      <c r="H369" s="98"/>
      <c r="I369" s="98"/>
      <c r="J369" s="285">
        <f t="shared" si="81"/>
        <v>7.18</v>
      </c>
      <c r="K369" s="286" t="s">
        <v>237</v>
      </c>
      <c r="L369" s="96"/>
      <c r="M369" s="360"/>
      <c r="N369" s="360"/>
      <c r="O369" s="360">
        <v>7.18</v>
      </c>
      <c r="P369" s="96"/>
      <c r="Q369" s="362"/>
      <c r="R369" s="360"/>
      <c r="S369" s="288">
        <f t="shared" si="82"/>
        <v>0</v>
      </c>
      <c r="T369" s="288"/>
      <c r="U369" s="288"/>
      <c r="V369" s="288"/>
      <c r="W369" s="288"/>
      <c r="X369" s="364"/>
      <c r="Y369" s="365"/>
      <c r="Z369" s="364"/>
      <c r="AA369" s="365"/>
      <c r="AB369" s="366"/>
      <c r="AC369" s="96"/>
      <c r="AD369" s="96"/>
      <c r="AE369" s="368"/>
      <c r="AF369" s="98"/>
      <c r="AG369" s="368"/>
      <c r="AH369" s="98"/>
      <c r="AI369" s="98" t="s">
        <v>119</v>
      </c>
      <c r="AJ369" s="96"/>
      <c r="AK369" s="367"/>
      <c r="AL369" s="367"/>
      <c r="AM369" s="367"/>
      <c r="AN369" s="369"/>
      <c r="AO369" s="369">
        <v>0</v>
      </c>
      <c r="AP369" s="370"/>
      <c r="AQ369" s="441"/>
      <c r="AR369" s="370"/>
      <c r="AS369" s="376"/>
      <c r="AT369" s="377"/>
    </row>
    <row r="370" spans="1:46" ht="21" customHeight="1">
      <c r="A370" s="95">
        <v>0</v>
      </c>
      <c r="B370" s="95" t="s">
        <v>228</v>
      </c>
      <c r="C370" s="380" t="s">
        <v>28</v>
      </c>
      <c r="D370" s="98">
        <f t="shared" si="83"/>
        <v>34</v>
      </c>
      <c r="E370" s="447">
        <v>809038</v>
      </c>
      <c r="F370" s="98" t="s">
        <v>319</v>
      </c>
      <c r="G370" s="98">
        <v>809038</v>
      </c>
      <c r="H370" s="98"/>
      <c r="I370" s="299"/>
      <c r="J370" s="285">
        <f t="shared" si="81"/>
        <v>3.92</v>
      </c>
      <c r="K370" s="286" t="s">
        <v>237</v>
      </c>
      <c r="L370" s="98"/>
      <c r="M370" s="374"/>
      <c r="N370" s="360"/>
      <c r="O370" s="374">
        <v>3.92</v>
      </c>
      <c r="P370" s="98"/>
      <c r="Q370" s="362"/>
      <c r="R370" s="360"/>
      <c r="S370" s="288">
        <f t="shared" si="82"/>
        <v>0</v>
      </c>
      <c r="T370" s="288"/>
      <c r="U370" s="288"/>
      <c r="V370" s="288"/>
      <c r="W370" s="288"/>
      <c r="X370" s="364"/>
      <c r="Y370" s="365"/>
      <c r="Z370" s="364"/>
      <c r="AA370" s="365"/>
      <c r="AB370" s="366"/>
      <c r="AC370" s="98"/>
      <c r="AD370" s="98"/>
      <c r="AE370" s="368"/>
      <c r="AF370" s="98"/>
      <c r="AG370" s="368"/>
      <c r="AH370" s="98"/>
      <c r="AI370" s="98" t="s">
        <v>119</v>
      </c>
      <c r="AJ370" s="98"/>
      <c r="AK370" s="367"/>
      <c r="AL370" s="367"/>
      <c r="AM370" s="367"/>
      <c r="AN370" s="369"/>
      <c r="AO370" s="369">
        <v>0</v>
      </c>
      <c r="AP370" s="370"/>
      <c r="AQ370" s="441"/>
      <c r="AR370" s="370"/>
      <c r="AS370" s="376"/>
      <c r="AT370" s="377"/>
    </row>
    <row r="371" spans="1:46" ht="21" customHeight="1">
      <c r="A371" s="95">
        <v>2</v>
      </c>
      <c r="B371" s="95" t="s">
        <v>228</v>
      </c>
      <c r="C371" s="392" t="s">
        <v>25</v>
      </c>
      <c r="D371" s="98">
        <v>1</v>
      </c>
      <c r="E371" s="447">
        <v>1201</v>
      </c>
      <c r="F371" s="98" t="s">
        <v>321</v>
      </c>
      <c r="G371" s="98">
        <v>1201</v>
      </c>
      <c r="H371" s="96">
        <v>9070001201</v>
      </c>
      <c r="I371" s="299" t="s">
        <v>230</v>
      </c>
      <c r="J371" s="285">
        <f t="shared" si="81"/>
        <v>33.520000000000003</v>
      </c>
      <c r="K371" s="286" t="str">
        <f>AC371</f>
        <v>อ้อยตอ 1</v>
      </c>
      <c r="L371" s="98"/>
      <c r="M371" s="374"/>
      <c r="N371" s="360">
        <v>0</v>
      </c>
      <c r="O371" s="96"/>
      <c r="P371" s="360"/>
      <c r="Q371" s="362">
        <v>33.520000000000003</v>
      </c>
      <c r="R371" s="360"/>
      <c r="S371" s="288">
        <f t="shared" si="82"/>
        <v>33.520000000000003</v>
      </c>
      <c r="T371" s="360">
        <f>Q371*U371</f>
        <v>402.24</v>
      </c>
      <c r="U371" s="288">
        <v>12</v>
      </c>
      <c r="V371" s="288">
        <f>Q371*W371</f>
        <v>402.24</v>
      </c>
      <c r="W371" s="288">
        <v>12</v>
      </c>
      <c r="X371" s="364">
        <v>339.66709383816794</v>
      </c>
      <c r="Y371" s="365">
        <v>10.133266522618374</v>
      </c>
      <c r="Z371" s="364">
        <v>392.74317399639654</v>
      </c>
      <c r="AA371" s="365">
        <f>Z371/Q371</f>
        <v>11.716681801801805</v>
      </c>
      <c r="AB371" s="366">
        <v>242871</v>
      </c>
      <c r="AC371" s="96" t="s">
        <v>93</v>
      </c>
      <c r="AD371" s="96" t="s">
        <v>2</v>
      </c>
      <c r="AE371" s="367" t="s">
        <v>280</v>
      </c>
      <c r="AF371" s="98" t="s">
        <v>91</v>
      </c>
      <c r="AG371" s="367">
        <v>1.85</v>
      </c>
      <c r="AH371" s="98" t="s">
        <v>232</v>
      </c>
      <c r="AI371" s="368" t="s">
        <v>90</v>
      </c>
      <c r="AJ371" s="367" t="s">
        <v>322</v>
      </c>
      <c r="AK371" s="367">
        <v>0</v>
      </c>
      <c r="AL371" s="367" t="s">
        <v>236</v>
      </c>
      <c r="AM371" s="367"/>
      <c r="AN371" s="369"/>
      <c r="AO371" s="369" t="s">
        <v>95</v>
      </c>
      <c r="AP371" s="370" t="str">
        <f>IF(Q371&gt;15,"พื้นที่มากกว่า 15 ไร่",IF(Q371&gt;10,"พื้นที่ 10 - 15 ไร่",IF(Q371&gt;6,"พื้นที่ 6 - 10 ไร่",IF(Q371&gt;3,"พื้นที่ 3 - 6 ไร่","พื้นที่น้อยกว่า 3 ไร่"))))</f>
        <v>พื้นที่มากกว่า 15 ไร่</v>
      </c>
      <c r="AQ371" s="440">
        <v>11.874105011933175</v>
      </c>
      <c r="AR371" s="371">
        <v>13.230518064418872</v>
      </c>
      <c r="AS371" s="372" t="s">
        <v>233</v>
      </c>
      <c r="AT371" s="373">
        <v>243302</v>
      </c>
    </row>
    <row r="372" spans="1:46" ht="21" customHeight="1">
      <c r="A372" s="95">
        <v>2</v>
      </c>
      <c r="B372" s="95" t="s">
        <v>228</v>
      </c>
      <c r="C372" s="392" t="s">
        <v>25</v>
      </c>
      <c r="D372" s="98">
        <f t="shared" ref="D372:D383" si="84">D371+1</f>
        <v>2</v>
      </c>
      <c r="E372" s="447">
        <v>1202</v>
      </c>
      <c r="F372" s="98" t="s">
        <v>321</v>
      </c>
      <c r="G372" s="98">
        <v>1202</v>
      </c>
      <c r="H372" s="96">
        <v>9070001202</v>
      </c>
      <c r="I372" s="299" t="s">
        <v>230</v>
      </c>
      <c r="J372" s="285">
        <f t="shared" si="81"/>
        <v>20.95</v>
      </c>
      <c r="K372" s="286" t="str">
        <f>AC372</f>
        <v>อ้อยตอ 1</v>
      </c>
      <c r="L372" s="98"/>
      <c r="M372" s="374"/>
      <c r="N372" s="360">
        <v>0</v>
      </c>
      <c r="O372" s="96"/>
      <c r="P372" s="360"/>
      <c r="Q372" s="362">
        <v>20.95</v>
      </c>
      <c r="R372" s="360"/>
      <c r="S372" s="288">
        <f t="shared" si="82"/>
        <v>20.95</v>
      </c>
      <c r="T372" s="360">
        <f>Q372*U372</f>
        <v>251.39999999999998</v>
      </c>
      <c r="U372" s="288">
        <v>12</v>
      </c>
      <c r="V372" s="288">
        <f>Q372*W372</f>
        <v>230.45</v>
      </c>
      <c r="W372" s="288">
        <v>11</v>
      </c>
      <c r="X372" s="364">
        <v>212.70702978521859</v>
      </c>
      <c r="Y372" s="365">
        <v>10.153080180678693</v>
      </c>
      <c r="Z372" s="364">
        <v>274.30895711711713</v>
      </c>
      <c r="AA372" s="365">
        <f>Z372/Q372</f>
        <v>13.093506306306308</v>
      </c>
      <c r="AB372" s="366">
        <v>242898</v>
      </c>
      <c r="AC372" s="96" t="s">
        <v>93</v>
      </c>
      <c r="AD372" s="96" t="s">
        <v>2</v>
      </c>
      <c r="AE372" s="367" t="s">
        <v>280</v>
      </c>
      <c r="AF372" s="98" t="s">
        <v>91</v>
      </c>
      <c r="AG372" s="367">
        <v>1.85</v>
      </c>
      <c r="AH372" s="98" t="s">
        <v>232</v>
      </c>
      <c r="AI372" s="368" t="s">
        <v>90</v>
      </c>
      <c r="AJ372" s="367" t="s">
        <v>322</v>
      </c>
      <c r="AK372" s="367">
        <v>0</v>
      </c>
      <c r="AL372" s="367" t="s">
        <v>236</v>
      </c>
      <c r="AM372" s="367"/>
      <c r="AN372" s="369"/>
      <c r="AO372" s="369" t="s">
        <v>95</v>
      </c>
      <c r="AP372" s="370" t="str">
        <f>IF(Q372&gt;15,"พื้นที่มากกว่า 15 ไร่",IF(Q372&gt;10,"พื้นที่ 10 - 15 ไร่",IF(Q372&gt;6,"พื้นที่ 6 - 10 ไร่",IF(Q372&gt;3,"พื้นที่ 3 - 6 ไร่","พื้นที่น้อยกว่า 3 ไร่"))))</f>
        <v>พื้นที่มากกว่า 15 ไร่</v>
      </c>
      <c r="AQ372" s="440">
        <v>11.101193317422437</v>
      </c>
      <c r="AR372" s="371">
        <v>13.756596723567096</v>
      </c>
      <c r="AS372" s="372" t="s">
        <v>233</v>
      </c>
      <c r="AT372" s="373">
        <v>243303</v>
      </c>
    </row>
    <row r="373" spans="1:46" ht="21" customHeight="1">
      <c r="A373" s="95">
        <v>2</v>
      </c>
      <c r="B373" s="95" t="s">
        <v>228</v>
      </c>
      <c r="C373" s="392" t="s">
        <v>25</v>
      </c>
      <c r="D373" s="98">
        <f t="shared" si="84"/>
        <v>3</v>
      </c>
      <c r="E373" s="447">
        <v>1203</v>
      </c>
      <c r="F373" s="98" t="s">
        <v>321</v>
      </c>
      <c r="G373" s="98">
        <v>1203</v>
      </c>
      <c r="H373" s="98"/>
      <c r="I373" s="299" t="s">
        <v>230</v>
      </c>
      <c r="J373" s="285">
        <f t="shared" si="81"/>
        <v>48.09</v>
      </c>
      <c r="K373" s="286">
        <f>AC373</f>
        <v>0</v>
      </c>
      <c r="L373" s="96"/>
      <c r="M373" s="360"/>
      <c r="N373" s="360">
        <v>0</v>
      </c>
      <c r="O373" s="98"/>
      <c r="P373" s="374">
        <v>48.09</v>
      </c>
      <c r="Q373" s="362"/>
      <c r="R373" s="360"/>
      <c r="S373" s="288">
        <f t="shared" si="82"/>
        <v>48.09</v>
      </c>
      <c r="T373" s="363"/>
      <c r="U373" s="288"/>
      <c r="V373" s="288"/>
      <c r="W373" s="288"/>
      <c r="X373" s="364"/>
      <c r="Y373" s="365"/>
      <c r="Z373" s="364"/>
      <c r="AA373" s="365"/>
      <c r="AB373" s="366"/>
      <c r="AC373" s="96"/>
      <c r="AD373" s="96"/>
      <c r="AE373" s="367" t="s">
        <v>280</v>
      </c>
      <c r="AF373" s="98"/>
      <c r="AG373" s="367"/>
      <c r="AH373" s="98"/>
      <c r="AI373" s="368" t="s">
        <v>90</v>
      </c>
      <c r="AJ373" s="367" t="str">
        <f>VLOOKUP(E373,'[1]รายแปลง6465 (พื้นที่ 10,005 (2'!$G:$BH,54,0)</f>
        <v>คนตัด</v>
      </c>
      <c r="AK373" s="367"/>
      <c r="AL373" s="367"/>
      <c r="AM373" s="367"/>
      <c r="AN373" s="369"/>
      <c r="AO373" s="369" t="s">
        <v>98</v>
      </c>
      <c r="AP373" s="370"/>
      <c r="AQ373" s="441"/>
      <c r="AR373" s="370"/>
      <c r="AS373" s="376"/>
      <c r="AT373" s="377"/>
    </row>
    <row r="374" spans="1:46" ht="21" customHeight="1">
      <c r="A374" s="95">
        <v>2</v>
      </c>
      <c r="B374" s="95" t="s">
        <v>228</v>
      </c>
      <c r="C374" s="392" t="s">
        <v>25</v>
      </c>
      <c r="D374" s="98">
        <f t="shared" si="84"/>
        <v>4</v>
      </c>
      <c r="E374" s="447">
        <v>1204</v>
      </c>
      <c r="F374" s="98" t="s">
        <v>321</v>
      </c>
      <c r="G374" s="98">
        <v>1204</v>
      </c>
      <c r="H374" s="98"/>
      <c r="I374" s="299" t="s">
        <v>230</v>
      </c>
      <c r="J374" s="285">
        <f t="shared" si="81"/>
        <v>24.79</v>
      </c>
      <c r="K374" s="286" t="e">
        <f>#REF!</f>
        <v>#REF!</v>
      </c>
      <c r="L374" s="96"/>
      <c r="M374" s="360"/>
      <c r="N374" s="360">
        <v>0</v>
      </c>
      <c r="O374" s="98"/>
      <c r="P374" s="374">
        <v>24.79</v>
      </c>
      <c r="Q374" s="362"/>
      <c r="R374" s="360"/>
      <c r="S374" s="288">
        <f t="shared" si="82"/>
        <v>24.79</v>
      </c>
      <c r="T374" s="363"/>
      <c r="U374" s="288"/>
      <c r="V374" s="288"/>
      <c r="W374" s="288"/>
      <c r="X374" s="364"/>
      <c r="Y374" s="365"/>
      <c r="Z374" s="364"/>
      <c r="AA374" s="365"/>
      <c r="AB374" s="366"/>
      <c r="AC374" s="96"/>
      <c r="AD374" s="96"/>
      <c r="AE374" s="367" t="s">
        <v>280</v>
      </c>
      <c r="AF374" s="98"/>
      <c r="AG374" s="367"/>
      <c r="AH374" s="98"/>
      <c r="AI374" s="368" t="s">
        <v>90</v>
      </c>
      <c r="AJ374" s="368"/>
      <c r="AK374" s="367"/>
      <c r="AL374" s="367"/>
      <c r="AM374" s="367"/>
      <c r="AN374" s="369"/>
      <c r="AO374" s="369" t="s">
        <v>98</v>
      </c>
      <c r="AP374" s="370"/>
      <c r="AQ374" s="441"/>
      <c r="AR374" s="370"/>
      <c r="AS374" s="376"/>
      <c r="AT374" s="377"/>
    </row>
    <row r="375" spans="1:46" ht="21" customHeight="1">
      <c r="A375" s="95">
        <v>2</v>
      </c>
      <c r="B375" s="95" t="s">
        <v>228</v>
      </c>
      <c r="C375" s="392" t="s">
        <v>25</v>
      </c>
      <c r="D375" s="98">
        <f t="shared" si="84"/>
        <v>5</v>
      </c>
      <c r="E375" s="447">
        <v>1205</v>
      </c>
      <c r="F375" s="98" t="s">
        <v>321</v>
      </c>
      <c r="G375" s="98">
        <v>1205</v>
      </c>
      <c r="H375" s="96">
        <v>9070001205</v>
      </c>
      <c r="I375" s="299" t="s">
        <v>230</v>
      </c>
      <c r="J375" s="285">
        <f t="shared" si="81"/>
        <v>5.75</v>
      </c>
      <c r="K375" s="286" t="str">
        <f t="shared" ref="K375:K382" si="85">AC375</f>
        <v>อ้อยน้ำราด</v>
      </c>
      <c r="L375" s="96"/>
      <c r="M375" s="360"/>
      <c r="N375" s="360">
        <v>0</v>
      </c>
      <c r="O375" s="96"/>
      <c r="P375" s="96"/>
      <c r="Q375" s="362">
        <v>5.75</v>
      </c>
      <c r="R375" s="360"/>
      <c r="S375" s="288">
        <f t="shared" si="82"/>
        <v>5.75</v>
      </c>
      <c r="T375" s="360">
        <f t="shared" ref="T375:T382" si="86">Q375*U375</f>
        <v>74.75</v>
      </c>
      <c r="U375" s="288">
        <v>13</v>
      </c>
      <c r="V375" s="288">
        <f t="shared" ref="V375:V382" si="87">Q375*W375</f>
        <v>57.5</v>
      </c>
      <c r="W375" s="288">
        <v>10</v>
      </c>
      <c r="X375" s="364">
        <v>67.38845069331353</v>
      </c>
      <c r="Y375" s="365">
        <v>11.719730555358876</v>
      </c>
      <c r="Z375" s="364">
        <v>67.826212612612608</v>
      </c>
      <c r="AA375" s="365">
        <f t="shared" ref="AA375:AA382" si="88">Z375/Q375</f>
        <v>11.795863063063063</v>
      </c>
      <c r="AB375" s="366">
        <v>242954</v>
      </c>
      <c r="AC375" s="96" t="s">
        <v>1</v>
      </c>
      <c r="AD375" s="96" t="s">
        <v>88</v>
      </c>
      <c r="AE375" s="368" t="s">
        <v>234</v>
      </c>
      <c r="AF375" s="98" t="s">
        <v>91</v>
      </c>
      <c r="AG375" s="367">
        <v>1.85</v>
      </c>
      <c r="AH375" s="96" t="s">
        <v>232</v>
      </c>
      <c r="AI375" s="368" t="s">
        <v>90</v>
      </c>
      <c r="AJ375" s="367" t="s">
        <v>322</v>
      </c>
      <c r="AK375" s="367">
        <v>0</v>
      </c>
      <c r="AL375" s="367" t="s">
        <v>236</v>
      </c>
      <c r="AM375" s="367"/>
      <c r="AN375" s="369"/>
      <c r="AO375" s="369" t="s">
        <v>93</v>
      </c>
      <c r="AP375" s="370" t="str">
        <f t="shared" ref="AP375:AP382" si="89">IF(Q375&gt;15,"พื้นที่มากกว่า 15 ไร่",IF(Q375&gt;10,"พื้นที่ 10 - 15 ไร่",IF(Q375&gt;6,"พื้นที่ 6 - 10 ไร่",IF(Q375&gt;3,"พื้นที่ 3 - 6 ไร่","พื้นที่น้อยกว่า 3 ไร่"))))</f>
        <v>พื้นที่ 3 - 6 ไร่</v>
      </c>
      <c r="AQ375" s="440">
        <v>20.387826086956522</v>
      </c>
      <c r="AR375" s="371">
        <v>12.357890471722257</v>
      </c>
      <c r="AS375" s="372" t="s">
        <v>233</v>
      </c>
      <c r="AT375" s="373">
        <v>243270</v>
      </c>
    </row>
    <row r="376" spans="1:46" ht="21" customHeight="1">
      <c r="A376" s="95">
        <v>2</v>
      </c>
      <c r="B376" s="95" t="s">
        <v>228</v>
      </c>
      <c r="C376" s="392" t="s">
        <v>25</v>
      </c>
      <c r="D376" s="98">
        <f t="shared" si="84"/>
        <v>6</v>
      </c>
      <c r="E376" s="447" t="s">
        <v>124</v>
      </c>
      <c r="F376" s="98" t="s">
        <v>321</v>
      </c>
      <c r="G376" s="98">
        <v>12051</v>
      </c>
      <c r="H376" s="96">
        <v>9070012051</v>
      </c>
      <c r="I376" s="98"/>
      <c r="J376" s="285">
        <f t="shared" si="81"/>
        <v>18.59</v>
      </c>
      <c r="K376" s="286" t="str">
        <f t="shared" si="85"/>
        <v>อ้อยตอ 1</v>
      </c>
      <c r="L376" s="98"/>
      <c r="M376" s="374"/>
      <c r="N376" s="360">
        <v>0</v>
      </c>
      <c r="O376" s="96"/>
      <c r="P376" s="288"/>
      <c r="Q376" s="362">
        <v>18.59</v>
      </c>
      <c r="R376" s="360"/>
      <c r="S376" s="288">
        <f t="shared" si="82"/>
        <v>18.59</v>
      </c>
      <c r="T376" s="360">
        <f t="shared" si="86"/>
        <v>185.9</v>
      </c>
      <c r="U376" s="288">
        <v>10</v>
      </c>
      <c r="V376" s="288">
        <f t="shared" si="87"/>
        <v>204.49</v>
      </c>
      <c r="W376" s="288">
        <v>11</v>
      </c>
      <c r="X376" s="364">
        <v>193.39699097669487</v>
      </c>
      <c r="Y376" s="365">
        <v>10.403280848665673</v>
      </c>
      <c r="Z376" s="364">
        <v>279.59588337777774</v>
      </c>
      <c r="AA376" s="365">
        <f t="shared" si="88"/>
        <v>15.040122828282826</v>
      </c>
      <c r="AB376" s="366">
        <v>242962</v>
      </c>
      <c r="AC376" s="96" t="s">
        <v>93</v>
      </c>
      <c r="AD376" s="96" t="s">
        <v>2</v>
      </c>
      <c r="AE376" s="367" t="s">
        <v>234</v>
      </c>
      <c r="AF376" s="98" t="s">
        <v>91</v>
      </c>
      <c r="AG376" s="367">
        <v>1.65</v>
      </c>
      <c r="AH376" s="98" t="s">
        <v>247</v>
      </c>
      <c r="AI376" s="368" t="s">
        <v>90</v>
      </c>
      <c r="AJ376" s="367" t="s">
        <v>220</v>
      </c>
      <c r="AK376" s="367" t="s">
        <v>288</v>
      </c>
      <c r="AL376" s="367" t="s">
        <v>236</v>
      </c>
      <c r="AM376" s="367"/>
      <c r="AN376" s="369"/>
      <c r="AO376" s="369" t="s">
        <v>95</v>
      </c>
      <c r="AP376" s="370" t="str">
        <f t="shared" si="89"/>
        <v>พื้นที่มากกว่า 15 ไร่</v>
      </c>
      <c r="AQ376" s="440">
        <v>10.257127487896719</v>
      </c>
      <c r="AR376" s="371">
        <v>12.868274071743233</v>
      </c>
      <c r="AS376" s="372" t="s">
        <v>233</v>
      </c>
      <c r="AT376" s="373">
        <v>243270</v>
      </c>
    </row>
    <row r="377" spans="1:46" ht="21" customHeight="1">
      <c r="A377" s="95">
        <v>2</v>
      </c>
      <c r="B377" s="95" t="s">
        <v>228</v>
      </c>
      <c r="C377" s="392" t="s">
        <v>25</v>
      </c>
      <c r="D377" s="98">
        <f t="shared" si="84"/>
        <v>7</v>
      </c>
      <c r="E377" s="447">
        <v>1206</v>
      </c>
      <c r="F377" s="98" t="s">
        <v>321</v>
      </c>
      <c r="G377" s="98">
        <v>1206</v>
      </c>
      <c r="H377" s="96">
        <v>9070001206</v>
      </c>
      <c r="I377" s="299" t="s">
        <v>230</v>
      </c>
      <c r="J377" s="285">
        <f t="shared" si="81"/>
        <v>36.67</v>
      </c>
      <c r="K377" s="286" t="str">
        <f t="shared" si="85"/>
        <v>อ้อยตอ 1</v>
      </c>
      <c r="L377" s="98"/>
      <c r="M377" s="374"/>
      <c r="N377" s="360">
        <v>0</v>
      </c>
      <c r="O377" s="96"/>
      <c r="P377" s="360"/>
      <c r="Q377" s="362">
        <v>36.67</v>
      </c>
      <c r="R377" s="360"/>
      <c r="S377" s="288">
        <f t="shared" si="82"/>
        <v>36.67</v>
      </c>
      <c r="T377" s="360">
        <f t="shared" si="86"/>
        <v>440.04</v>
      </c>
      <c r="U377" s="288">
        <v>12</v>
      </c>
      <c r="V377" s="288">
        <f t="shared" si="87"/>
        <v>366.70000000000005</v>
      </c>
      <c r="W377" s="288">
        <v>10</v>
      </c>
      <c r="X377" s="364">
        <v>390.88623465599187</v>
      </c>
      <c r="Y377" s="365">
        <v>10.305051395036593</v>
      </c>
      <c r="Z377" s="364">
        <v>501.9976319999999</v>
      </c>
      <c r="AA377" s="365">
        <f t="shared" si="88"/>
        <v>13.689599999999997</v>
      </c>
      <c r="AB377" s="366">
        <v>242893</v>
      </c>
      <c r="AC377" s="96" t="s">
        <v>93</v>
      </c>
      <c r="AD377" s="96" t="s">
        <v>2</v>
      </c>
      <c r="AE377" s="367" t="s">
        <v>231</v>
      </c>
      <c r="AF377" s="98" t="s">
        <v>94</v>
      </c>
      <c r="AG377" s="367">
        <v>1.85</v>
      </c>
      <c r="AH377" s="98" t="s">
        <v>232</v>
      </c>
      <c r="AI377" s="368" t="s">
        <v>90</v>
      </c>
      <c r="AJ377" s="367" t="s">
        <v>322</v>
      </c>
      <c r="AK377" s="367">
        <v>0</v>
      </c>
      <c r="AL377" s="367" t="s">
        <v>236</v>
      </c>
      <c r="AM377" s="367"/>
      <c r="AN377" s="369"/>
      <c r="AO377" s="369" t="s">
        <v>95</v>
      </c>
      <c r="AP377" s="370" t="str">
        <f t="shared" si="89"/>
        <v>พื้นที่มากกว่า 15 ไร่</v>
      </c>
      <c r="AQ377" s="440">
        <v>10.436869375511316</v>
      </c>
      <c r="AR377" s="371">
        <v>12.268227424749163</v>
      </c>
      <c r="AS377" s="372" t="s">
        <v>233</v>
      </c>
      <c r="AT377" s="373">
        <v>243271</v>
      </c>
    </row>
    <row r="378" spans="1:46" ht="21" customHeight="1">
      <c r="A378" s="95">
        <v>2</v>
      </c>
      <c r="B378" s="95" t="s">
        <v>228</v>
      </c>
      <c r="C378" s="392" t="s">
        <v>25</v>
      </c>
      <c r="D378" s="98">
        <f t="shared" si="84"/>
        <v>8</v>
      </c>
      <c r="E378" s="447">
        <v>1207</v>
      </c>
      <c r="F378" s="98" t="s">
        <v>321</v>
      </c>
      <c r="G378" s="98">
        <v>1207</v>
      </c>
      <c r="H378" s="96">
        <v>9070001207</v>
      </c>
      <c r="I378" s="299" t="s">
        <v>230</v>
      </c>
      <c r="J378" s="285">
        <f t="shared" si="81"/>
        <v>38.92</v>
      </c>
      <c r="K378" s="286" t="str">
        <f t="shared" si="85"/>
        <v>อ้อยตอ 1</v>
      </c>
      <c r="L378" s="98"/>
      <c r="M378" s="374"/>
      <c r="N378" s="360">
        <v>0</v>
      </c>
      <c r="O378" s="96"/>
      <c r="P378" s="360"/>
      <c r="Q378" s="362">
        <v>38.92</v>
      </c>
      <c r="R378" s="360"/>
      <c r="S378" s="288">
        <f t="shared" si="82"/>
        <v>38.92</v>
      </c>
      <c r="T378" s="360">
        <f t="shared" si="86"/>
        <v>467.04</v>
      </c>
      <c r="U378" s="288">
        <v>12</v>
      </c>
      <c r="V378" s="288">
        <f t="shared" si="87"/>
        <v>428.12</v>
      </c>
      <c r="W378" s="288">
        <v>11</v>
      </c>
      <c r="X378" s="364">
        <v>390.33902528671189</v>
      </c>
      <c r="Y378" s="365">
        <v>10.029265809011097</v>
      </c>
      <c r="Z378" s="364">
        <v>541.51574117477492</v>
      </c>
      <c r="AA378" s="365">
        <f t="shared" si="88"/>
        <v>13.913559639639642</v>
      </c>
      <c r="AB378" s="366">
        <v>242873</v>
      </c>
      <c r="AC378" s="96" t="s">
        <v>93</v>
      </c>
      <c r="AD378" s="96" t="s">
        <v>2</v>
      </c>
      <c r="AE378" s="367" t="s">
        <v>280</v>
      </c>
      <c r="AF378" s="98" t="s">
        <v>91</v>
      </c>
      <c r="AG378" s="367">
        <v>1.85</v>
      </c>
      <c r="AH378" s="98" t="s">
        <v>232</v>
      </c>
      <c r="AI378" s="368" t="s">
        <v>90</v>
      </c>
      <c r="AJ378" s="367" t="s">
        <v>322</v>
      </c>
      <c r="AK378" s="367">
        <v>0</v>
      </c>
      <c r="AL378" s="367" t="s">
        <v>236</v>
      </c>
      <c r="AM378" s="367"/>
      <c r="AN378" s="369"/>
      <c r="AO378" s="369" t="s">
        <v>95</v>
      </c>
      <c r="AP378" s="370" t="str">
        <f t="shared" si="89"/>
        <v>พื้นที่มากกว่า 15 ไร่</v>
      </c>
      <c r="AQ378" s="440">
        <v>10.671377183967113</v>
      </c>
      <c r="AR378" s="371">
        <v>12.064274913923866</v>
      </c>
      <c r="AS378" s="372" t="s">
        <v>233</v>
      </c>
      <c r="AT378" s="373">
        <v>243255</v>
      </c>
    </row>
    <row r="379" spans="1:46" ht="21" customHeight="1">
      <c r="A379" s="95">
        <v>2</v>
      </c>
      <c r="B379" s="95" t="s">
        <v>228</v>
      </c>
      <c r="C379" s="392" t="s">
        <v>25</v>
      </c>
      <c r="D379" s="98">
        <f t="shared" si="84"/>
        <v>9</v>
      </c>
      <c r="E379" s="447">
        <v>1208</v>
      </c>
      <c r="F379" s="98" t="s">
        <v>321</v>
      </c>
      <c r="G379" s="98">
        <v>1208</v>
      </c>
      <c r="H379" s="96">
        <v>9070001208</v>
      </c>
      <c r="I379" s="299" t="s">
        <v>230</v>
      </c>
      <c r="J379" s="285">
        <f t="shared" si="81"/>
        <v>11.36</v>
      </c>
      <c r="K379" s="286" t="str">
        <f t="shared" si="85"/>
        <v>อ้อยตอ 2</v>
      </c>
      <c r="L379" s="96"/>
      <c r="M379" s="360"/>
      <c r="N379" s="360">
        <v>0</v>
      </c>
      <c r="O379" s="98"/>
      <c r="P379" s="98"/>
      <c r="Q379" s="362">
        <v>11.36</v>
      </c>
      <c r="R379" s="381"/>
      <c r="S379" s="288">
        <f t="shared" si="82"/>
        <v>11.36</v>
      </c>
      <c r="T379" s="360">
        <f t="shared" si="86"/>
        <v>124.96</v>
      </c>
      <c r="U379" s="288">
        <v>11</v>
      </c>
      <c r="V379" s="288">
        <f t="shared" si="87"/>
        <v>68.16</v>
      </c>
      <c r="W379" s="288">
        <v>6</v>
      </c>
      <c r="X379" s="364">
        <v>117.9566377480685</v>
      </c>
      <c r="Y379" s="365">
        <v>10.383506844020115</v>
      </c>
      <c r="Z379" s="364">
        <v>106.25866447567569</v>
      </c>
      <c r="AA379" s="365">
        <f t="shared" si="88"/>
        <v>9.3537556756756768</v>
      </c>
      <c r="AB379" s="366">
        <v>242925</v>
      </c>
      <c r="AC379" s="96" t="s">
        <v>95</v>
      </c>
      <c r="AD379" s="96" t="s">
        <v>2</v>
      </c>
      <c r="AE379" s="367" t="s">
        <v>280</v>
      </c>
      <c r="AF379" s="98" t="s">
        <v>91</v>
      </c>
      <c r="AG379" s="367">
        <v>1.85</v>
      </c>
      <c r="AH379" s="98" t="s">
        <v>232</v>
      </c>
      <c r="AI379" s="368" t="s">
        <v>90</v>
      </c>
      <c r="AJ379" s="367" t="s">
        <v>220</v>
      </c>
      <c r="AK379" s="367" t="s">
        <v>288</v>
      </c>
      <c r="AL379" s="367" t="s">
        <v>236</v>
      </c>
      <c r="AM379" s="367"/>
      <c r="AN379" s="369"/>
      <c r="AO379" s="369" t="s">
        <v>248</v>
      </c>
      <c r="AP379" s="370" t="str">
        <f t="shared" si="89"/>
        <v>พื้นที่ 10 - 15 ไร่</v>
      </c>
      <c r="AQ379" s="440">
        <v>9.0448943661971839</v>
      </c>
      <c r="AR379" s="371">
        <v>13.475239902676398</v>
      </c>
      <c r="AS379" s="372" t="s">
        <v>233</v>
      </c>
      <c r="AT379" s="373">
        <v>243296</v>
      </c>
    </row>
    <row r="380" spans="1:46" ht="21" customHeight="1">
      <c r="A380" s="95">
        <v>2</v>
      </c>
      <c r="B380" s="95" t="s">
        <v>228</v>
      </c>
      <c r="C380" s="392" t="s">
        <v>25</v>
      </c>
      <c r="D380" s="98">
        <f t="shared" si="84"/>
        <v>10</v>
      </c>
      <c r="E380" s="447" t="s">
        <v>125</v>
      </c>
      <c r="F380" s="98" t="s">
        <v>321</v>
      </c>
      <c r="G380" s="98">
        <v>12081</v>
      </c>
      <c r="H380" s="96">
        <v>9070012081</v>
      </c>
      <c r="I380" s="299" t="s">
        <v>230</v>
      </c>
      <c r="J380" s="285">
        <f t="shared" si="81"/>
        <v>16.559999999999999</v>
      </c>
      <c r="K380" s="286" t="str">
        <f t="shared" si="85"/>
        <v>อ้อยตอ 1</v>
      </c>
      <c r="L380" s="98"/>
      <c r="M380" s="374"/>
      <c r="N380" s="360">
        <v>0</v>
      </c>
      <c r="O380" s="96"/>
      <c r="P380" s="288"/>
      <c r="Q380" s="362">
        <v>16.559999999999999</v>
      </c>
      <c r="R380" s="381"/>
      <c r="S380" s="288">
        <f t="shared" si="82"/>
        <v>16.559999999999999</v>
      </c>
      <c r="T380" s="360">
        <f t="shared" si="86"/>
        <v>165.6</v>
      </c>
      <c r="U380" s="288">
        <v>10</v>
      </c>
      <c r="V380" s="288">
        <f t="shared" si="87"/>
        <v>115.91999999999999</v>
      </c>
      <c r="W380" s="288">
        <v>7</v>
      </c>
      <c r="X380" s="364">
        <v>175.71890499204542</v>
      </c>
      <c r="Y380" s="365">
        <v>10.490272040582454</v>
      </c>
      <c r="Z380" s="364">
        <v>123.49844479999999</v>
      </c>
      <c r="AA380" s="365">
        <f t="shared" si="88"/>
        <v>7.4576355555555551</v>
      </c>
      <c r="AB380" s="366">
        <v>242975</v>
      </c>
      <c r="AC380" s="96" t="s">
        <v>93</v>
      </c>
      <c r="AD380" s="96" t="s">
        <v>2</v>
      </c>
      <c r="AE380" s="367" t="s">
        <v>265</v>
      </c>
      <c r="AF380" s="98" t="s">
        <v>91</v>
      </c>
      <c r="AG380" s="367">
        <v>1.65</v>
      </c>
      <c r="AH380" s="98" t="s">
        <v>247</v>
      </c>
      <c r="AI380" s="368" t="s">
        <v>90</v>
      </c>
      <c r="AJ380" s="367" t="s">
        <v>322</v>
      </c>
      <c r="AK380" s="367">
        <v>0</v>
      </c>
      <c r="AL380" s="367" t="s">
        <v>236</v>
      </c>
      <c r="AM380" s="367"/>
      <c r="AN380" s="369"/>
      <c r="AO380" s="369" t="s">
        <v>95</v>
      </c>
      <c r="AP380" s="370" t="str">
        <f t="shared" si="89"/>
        <v>พื้นที่มากกว่า 15 ไร่</v>
      </c>
      <c r="AQ380" s="440">
        <v>8.3055555555555554</v>
      </c>
      <c r="AR380" s="371">
        <v>13.537050312636325</v>
      </c>
      <c r="AS380" s="372" t="s">
        <v>233</v>
      </c>
      <c r="AT380" s="373">
        <v>243297</v>
      </c>
    </row>
    <row r="381" spans="1:46" ht="21" customHeight="1">
      <c r="A381" s="95">
        <v>2</v>
      </c>
      <c r="B381" s="95" t="s">
        <v>228</v>
      </c>
      <c r="C381" s="392" t="s">
        <v>25</v>
      </c>
      <c r="D381" s="98">
        <f t="shared" si="84"/>
        <v>11</v>
      </c>
      <c r="E381" s="447" t="s">
        <v>126</v>
      </c>
      <c r="F381" s="98" t="s">
        <v>321</v>
      </c>
      <c r="G381" s="98">
        <v>12082</v>
      </c>
      <c r="H381" s="96">
        <v>9070012082</v>
      </c>
      <c r="I381" s="98"/>
      <c r="J381" s="285">
        <f t="shared" si="81"/>
        <v>5.46</v>
      </c>
      <c r="K381" s="286" t="str">
        <f t="shared" si="85"/>
        <v>อ้อยตอ 1</v>
      </c>
      <c r="L381" s="98"/>
      <c r="M381" s="374"/>
      <c r="N381" s="360">
        <v>0</v>
      </c>
      <c r="O381" s="96"/>
      <c r="P381" s="288"/>
      <c r="Q381" s="362">
        <v>5.46</v>
      </c>
      <c r="R381" s="381"/>
      <c r="S381" s="288">
        <f t="shared" si="82"/>
        <v>5.46</v>
      </c>
      <c r="T381" s="360">
        <f t="shared" si="86"/>
        <v>54.6</v>
      </c>
      <c r="U381" s="288">
        <v>10</v>
      </c>
      <c r="V381" s="288">
        <f t="shared" si="87"/>
        <v>43.68</v>
      </c>
      <c r="W381" s="288">
        <v>8</v>
      </c>
      <c r="X381" s="364">
        <v>57.567497119696796</v>
      </c>
      <c r="Y381" s="365">
        <v>10.543497640970109</v>
      </c>
      <c r="Z381" s="364">
        <v>65.748653769696958</v>
      </c>
      <c r="AA381" s="365">
        <f t="shared" si="88"/>
        <v>12.041877979797977</v>
      </c>
      <c r="AB381" s="366">
        <v>242974</v>
      </c>
      <c r="AC381" s="96" t="s">
        <v>93</v>
      </c>
      <c r="AD381" s="96" t="s">
        <v>2</v>
      </c>
      <c r="AE381" s="367" t="s">
        <v>280</v>
      </c>
      <c r="AF381" s="98" t="s">
        <v>91</v>
      </c>
      <c r="AG381" s="367">
        <v>1.65</v>
      </c>
      <c r="AH381" s="98" t="s">
        <v>247</v>
      </c>
      <c r="AI381" s="368" t="s">
        <v>90</v>
      </c>
      <c r="AJ381" s="367" t="s">
        <v>322</v>
      </c>
      <c r="AK381" s="367">
        <v>0</v>
      </c>
      <c r="AL381" s="367" t="s">
        <v>236</v>
      </c>
      <c r="AM381" s="367"/>
      <c r="AN381" s="369"/>
      <c r="AO381" s="369" t="s">
        <v>95</v>
      </c>
      <c r="AP381" s="370" t="str">
        <f t="shared" si="89"/>
        <v>พื้นที่ 3 - 6 ไร่</v>
      </c>
      <c r="AQ381" s="440">
        <v>12.747252747252746</v>
      </c>
      <c r="AR381" s="371">
        <v>13.372181034482759</v>
      </c>
      <c r="AS381" s="372" t="s">
        <v>233</v>
      </c>
      <c r="AT381" s="373">
        <v>243296</v>
      </c>
    </row>
    <row r="382" spans="1:46" ht="21" customHeight="1">
      <c r="A382" s="95">
        <v>2</v>
      </c>
      <c r="B382" s="95" t="s">
        <v>228</v>
      </c>
      <c r="C382" s="392" t="s">
        <v>25</v>
      </c>
      <c r="D382" s="98">
        <f t="shared" si="84"/>
        <v>12</v>
      </c>
      <c r="E382" s="447">
        <v>1209</v>
      </c>
      <c r="F382" s="98" t="s">
        <v>321</v>
      </c>
      <c r="G382" s="98">
        <v>1209</v>
      </c>
      <c r="H382" s="96">
        <v>9070001209</v>
      </c>
      <c r="I382" s="299" t="s">
        <v>230</v>
      </c>
      <c r="J382" s="285">
        <f t="shared" si="81"/>
        <v>17</v>
      </c>
      <c r="K382" s="286" t="str">
        <f t="shared" si="85"/>
        <v>อ้อยตอ 1</v>
      </c>
      <c r="L382" s="98"/>
      <c r="M382" s="374"/>
      <c r="N382" s="360">
        <v>0</v>
      </c>
      <c r="O382" s="96"/>
      <c r="P382" s="360"/>
      <c r="Q382" s="362">
        <v>17</v>
      </c>
      <c r="R382" s="360"/>
      <c r="S382" s="288">
        <f t="shared" si="82"/>
        <v>17</v>
      </c>
      <c r="T382" s="360">
        <f t="shared" si="86"/>
        <v>170</v>
      </c>
      <c r="U382" s="288">
        <v>10</v>
      </c>
      <c r="V382" s="288">
        <f t="shared" si="87"/>
        <v>170</v>
      </c>
      <c r="W382" s="288">
        <v>10</v>
      </c>
      <c r="X382" s="364">
        <v>180.17595751509464</v>
      </c>
      <c r="Y382" s="365">
        <v>10.304468089123214</v>
      </c>
      <c r="Z382" s="364">
        <v>216.95308108108111</v>
      </c>
      <c r="AA382" s="365">
        <f t="shared" si="88"/>
        <v>12.761945945945948</v>
      </c>
      <c r="AB382" s="366">
        <v>242960</v>
      </c>
      <c r="AC382" s="96" t="s">
        <v>93</v>
      </c>
      <c r="AD382" s="96" t="s">
        <v>2</v>
      </c>
      <c r="AE382" s="367" t="s">
        <v>265</v>
      </c>
      <c r="AF382" s="98" t="s">
        <v>91</v>
      </c>
      <c r="AG382" s="367">
        <v>1.85</v>
      </c>
      <c r="AH382" s="98" t="s">
        <v>232</v>
      </c>
      <c r="AI382" s="368" t="s">
        <v>90</v>
      </c>
      <c r="AJ382" s="367" t="s">
        <v>220</v>
      </c>
      <c r="AK382" s="367" t="s">
        <v>288</v>
      </c>
      <c r="AL382" s="367" t="s">
        <v>236</v>
      </c>
      <c r="AM382" s="367"/>
      <c r="AN382" s="369"/>
      <c r="AO382" s="369" t="s">
        <v>95</v>
      </c>
      <c r="AP382" s="370" t="str">
        <f t="shared" si="89"/>
        <v>พื้นที่มากกว่า 15 ไร่</v>
      </c>
      <c r="AQ382" s="440">
        <v>10.294117647058824</v>
      </c>
      <c r="AR382" s="371">
        <v>12.504776571428572</v>
      </c>
      <c r="AS382" s="372" t="s">
        <v>233</v>
      </c>
      <c r="AT382" s="373">
        <v>243281</v>
      </c>
    </row>
    <row r="383" spans="1:46" ht="21" customHeight="1">
      <c r="A383" s="95">
        <v>2</v>
      </c>
      <c r="B383" s="95" t="s">
        <v>228</v>
      </c>
      <c r="C383" s="392" t="s">
        <v>25</v>
      </c>
      <c r="D383" s="98">
        <f t="shared" si="84"/>
        <v>13</v>
      </c>
      <c r="E383" s="447">
        <v>1210</v>
      </c>
      <c r="F383" s="98" t="s">
        <v>321</v>
      </c>
      <c r="G383" s="98">
        <v>1210</v>
      </c>
      <c r="H383" s="98"/>
      <c r="I383" s="299" t="s">
        <v>230</v>
      </c>
      <c r="J383" s="285">
        <f t="shared" si="81"/>
        <v>35.479999999999997</v>
      </c>
      <c r="K383" s="286" t="e">
        <f>#REF!</f>
        <v>#REF!</v>
      </c>
      <c r="L383" s="96"/>
      <c r="M383" s="360"/>
      <c r="N383" s="360">
        <v>0</v>
      </c>
      <c r="O383" s="98"/>
      <c r="P383" s="374">
        <v>35.479999999999997</v>
      </c>
      <c r="Q383" s="362"/>
      <c r="R383" s="360"/>
      <c r="S383" s="288">
        <f t="shared" si="82"/>
        <v>35.479999999999997</v>
      </c>
      <c r="T383" s="363"/>
      <c r="U383" s="288"/>
      <c r="V383" s="288"/>
      <c r="W383" s="288"/>
      <c r="X383" s="364"/>
      <c r="Y383" s="365"/>
      <c r="Z383" s="364"/>
      <c r="AA383" s="365"/>
      <c r="AB383" s="366"/>
      <c r="AC383" s="96"/>
      <c r="AD383" s="96"/>
      <c r="AE383" s="367" t="s">
        <v>265</v>
      </c>
      <c r="AF383" s="98"/>
      <c r="AG383" s="367"/>
      <c r="AH383" s="98"/>
      <c r="AI383" s="368" t="s">
        <v>90</v>
      </c>
      <c r="AJ383" s="367" t="s">
        <v>322</v>
      </c>
      <c r="AK383" s="367"/>
      <c r="AL383" s="367"/>
      <c r="AM383" s="367"/>
      <c r="AN383" s="369"/>
      <c r="AO383" s="369" t="s">
        <v>98</v>
      </c>
      <c r="AP383" s="370"/>
      <c r="AQ383" s="441"/>
      <c r="AR383" s="370"/>
      <c r="AS383" s="376"/>
      <c r="AT383" s="377"/>
    </row>
    <row r="384" spans="1:46" ht="21" customHeight="1">
      <c r="A384" s="95">
        <v>2</v>
      </c>
      <c r="B384" s="95" t="s">
        <v>228</v>
      </c>
      <c r="C384" s="392" t="s">
        <v>25</v>
      </c>
      <c r="D384" s="98">
        <f>D382+1</f>
        <v>13</v>
      </c>
      <c r="E384" s="447">
        <v>1211</v>
      </c>
      <c r="F384" s="98" t="s">
        <v>321</v>
      </c>
      <c r="G384" s="98">
        <v>1211</v>
      </c>
      <c r="H384" s="96">
        <v>9070001211</v>
      </c>
      <c r="I384" s="299" t="s">
        <v>230</v>
      </c>
      <c r="J384" s="285">
        <f t="shared" si="81"/>
        <v>22.16</v>
      </c>
      <c r="K384" s="286" t="str">
        <f>AC384</f>
        <v>อ้อยตุลาคม</v>
      </c>
      <c r="L384" s="98"/>
      <c r="M384" s="374"/>
      <c r="N384" s="360">
        <v>0</v>
      </c>
      <c r="O384" s="360"/>
      <c r="P384" s="360"/>
      <c r="Q384" s="362">
        <v>22.16</v>
      </c>
      <c r="R384" s="360"/>
      <c r="S384" s="288">
        <f t="shared" si="82"/>
        <v>22.16</v>
      </c>
      <c r="T384" s="360">
        <f>Q384*U384</f>
        <v>354.56</v>
      </c>
      <c r="U384" s="288">
        <v>16</v>
      </c>
      <c r="V384" s="288">
        <f>Q384*W384</f>
        <v>265.92</v>
      </c>
      <c r="W384" s="288">
        <v>12</v>
      </c>
      <c r="X384" s="364">
        <v>306.07427292856278</v>
      </c>
      <c r="Y384" s="365">
        <v>13.586384157426117</v>
      </c>
      <c r="Z384" s="364">
        <v>318.05629117117115</v>
      </c>
      <c r="AA384" s="365">
        <f>Z384/Q384</f>
        <v>14.35272072072072</v>
      </c>
      <c r="AB384" s="366">
        <v>242879</v>
      </c>
      <c r="AC384" s="96" t="s">
        <v>98</v>
      </c>
      <c r="AD384" s="96" t="s">
        <v>88</v>
      </c>
      <c r="AE384" s="367" t="s">
        <v>280</v>
      </c>
      <c r="AF384" s="98" t="s">
        <v>99</v>
      </c>
      <c r="AG384" s="367">
        <v>1.85</v>
      </c>
      <c r="AH384" s="98" t="s">
        <v>232</v>
      </c>
      <c r="AI384" s="368" t="s">
        <v>90</v>
      </c>
      <c r="AJ384" s="367" t="s">
        <v>220</v>
      </c>
      <c r="AK384" s="367" t="s">
        <v>288</v>
      </c>
      <c r="AL384" s="367" t="s">
        <v>236</v>
      </c>
      <c r="AM384" s="367"/>
      <c r="AN384" s="369"/>
      <c r="AO384" s="369" t="s">
        <v>93</v>
      </c>
      <c r="AP384" s="370" t="str">
        <f>IF(Q384&gt;15,"พื้นที่มากกว่า 15 ไร่",IF(Q384&gt;10,"พื้นที่ 10 - 15 ไร่",IF(Q384&gt;6,"พื้นที่ 6 - 10 ไร่",IF(Q384&gt;3,"พื้นที่ 3 - 6 ไร่","พื้นที่น้อยกว่า 3 ไร่"))))</f>
        <v>พื้นที่มากกว่า 15 ไร่</v>
      </c>
      <c r="AQ384" s="440">
        <v>12.933212996389893</v>
      </c>
      <c r="AR384" s="371">
        <v>12.734038729937195</v>
      </c>
      <c r="AS384" s="372" t="s">
        <v>233</v>
      </c>
      <c r="AT384" s="373">
        <v>243275</v>
      </c>
    </row>
    <row r="385" spans="1:46" ht="21" customHeight="1">
      <c r="A385" s="95">
        <v>2</v>
      </c>
      <c r="B385" s="95" t="s">
        <v>228</v>
      </c>
      <c r="C385" s="392" t="s">
        <v>25</v>
      </c>
      <c r="D385" s="98">
        <f>D384+1</f>
        <v>14</v>
      </c>
      <c r="E385" s="447">
        <v>1212</v>
      </c>
      <c r="F385" s="98" t="s">
        <v>321</v>
      </c>
      <c r="G385" s="98">
        <v>1212</v>
      </c>
      <c r="H385" s="96">
        <v>9070001212</v>
      </c>
      <c r="I385" s="98"/>
      <c r="J385" s="285">
        <f t="shared" si="81"/>
        <v>71.400000000000006</v>
      </c>
      <c r="K385" s="286" t="s">
        <v>323</v>
      </c>
      <c r="L385" s="98"/>
      <c r="M385" s="374">
        <v>24.570000000000007</v>
      </c>
      <c r="N385" s="360">
        <v>0</v>
      </c>
      <c r="O385" s="393">
        <v>0</v>
      </c>
      <c r="P385" s="360"/>
      <c r="Q385" s="362">
        <v>46.83</v>
      </c>
      <c r="R385" s="360"/>
      <c r="S385" s="288">
        <f t="shared" si="82"/>
        <v>46.83</v>
      </c>
      <c r="T385" s="360">
        <f>Q385*U385</f>
        <v>515.13</v>
      </c>
      <c r="U385" s="288">
        <v>11</v>
      </c>
      <c r="V385" s="288">
        <f>Q385*W385</f>
        <v>327.81</v>
      </c>
      <c r="W385" s="288">
        <v>7</v>
      </c>
      <c r="X385" s="364">
        <v>476.56120641868324</v>
      </c>
      <c r="Y385" s="365">
        <v>10.454008251520035</v>
      </c>
      <c r="Z385" s="364">
        <v>408.7820569945946</v>
      </c>
      <c r="AA385" s="365">
        <f>Z385/Q385</f>
        <v>8.7290637837837846</v>
      </c>
      <c r="AB385" s="366">
        <v>242925</v>
      </c>
      <c r="AC385" s="96" t="s">
        <v>93</v>
      </c>
      <c r="AD385" s="96" t="s">
        <v>2</v>
      </c>
      <c r="AE385" s="367" t="s">
        <v>265</v>
      </c>
      <c r="AF385" s="98" t="s">
        <v>91</v>
      </c>
      <c r="AG385" s="367">
        <v>1.85</v>
      </c>
      <c r="AH385" s="98" t="s">
        <v>232</v>
      </c>
      <c r="AI385" s="368" t="s">
        <v>90</v>
      </c>
      <c r="AJ385" s="367" t="s">
        <v>220</v>
      </c>
      <c r="AK385" s="367" t="s">
        <v>288</v>
      </c>
      <c r="AL385" s="367" t="s">
        <v>236</v>
      </c>
      <c r="AM385" s="367"/>
      <c r="AN385" s="369"/>
      <c r="AO385" s="369" t="s">
        <v>248</v>
      </c>
      <c r="AP385" s="370" t="str">
        <f>IF(Q385&gt;15,"พื้นที่มากกว่า 15 ไร่",IF(Q385&gt;10,"พื้นที่ 10 - 15 ไร่",IF(Q385&gt;6,"พื้นที่ 6 - 10 ไร่",IF(Q385&gt;3,"พื้นที่ 3 - 6 ไร่","พื้นที่น้อยกว่า 3 ไร่"))))</f>
        <v>พื้นที่มากกว่า 15 ไร่</v>
      </c>
      <c r="AQ385" s="440">
        <v>7.9786461669869739</v>
      </c>
      <c r="AR385" s="371">
        <v>12.679034632266355</v>
      </c>
      <c r="AS385" s="372" t="s">
        <v>233</v>
      </c>
      <c r="AT385" s="373">
        <v>243273</v>
      </c>
    </row>
    <row r="386" spans="1:46" ht="21" customHeight="1">
      <c r="A386" s="95">
        <v>2</v>
      </c>
      <c r="B386" s="95" t="s">
        <v>228</v>
      </c>
      <c r="C386" s="392" t="s">
        <v>25</v>
      </c>
      <c r="D386" s="98"/>
      <c r="E386" s="447" t="s">
        <v>324</v>
      </c>
      <c r="F386" s="98" t="s">
        <v>321</v>
      </c>
      <c r="G386" s="98">
        <v>12121</v>
      </c>
      <c r="H386" s="98"/>
      <c r="I386" s="98"/>
      <c r="J386" s="285">
        <f t="shared" si="81"/>
        <v>10.67</v>
      </c>
      <c r="K386" s="286">
        <f>AC386</f>
        <v>0</v>
      </c>
      <c r="L386" s="96"/>
      <c r="M386" s="360"/>
      <c r="N386" s="360"/>
      <c r="O386" s="393"/>
      <c r="P386" s="360">
        <v>10.67</v>
      </c>
      <c r="Q386" s="362"/>
      <c r="R386" s="360"/>
      <c r="S386" s="288">
        <f t="shared" si="82"/>
        <v>10.67</v>
      </c>
      <c r="T386" s="363"/>
      <c r="U386" s="288"/>
      <c r="V386" s="288"/>
      <c r="W386" s="288"/>
      <c r="X386" s="364"/>
      <c r="Y386" s="365"/>
      <c r="Z386" s="364"/>
      <c r="AA386" s="365"/>
      <c r="AB386" s="366"/>
      <c r="AC386" s="96"/>
      <c r="AD386" s="96"/>
      <c r="AE386" s="367" t="s">
        <v>280</v>
      </c>
      <c r="AF386" s="98"/>
      <c r="AG386" s="367"/>
      <c r="AH386" s="98"/>
      <c r="AI386" s="368" t="s">
        <v>90</v>
      </c>
      <c r="AJ386" s="368"/>
      <c r="AK386" s="367"/>
      <c r="AL386" s="367"/>
      <c r="AM386" s="367"/>
      <c r="AN386" s="369"/>
      <c r="AO386" s="369" t="s">
        <v>98</v>
      </c>
      <c r="AP386" s="370"/>
      <c r="AQ386" s="441"/>
      <c r="AR386" s="370"/>
      <c r="AS386" s="376"/>
      <c r="AT386" s="377"/>
    </row>
    <row r="387" spans="1:46" ht="21" customHeight="1">
      <c r="A387" s="95">
        <v>2</v>
      </c>
      <c r="B387" s="95" t="s">
        <v>228</v>
      </c>
      <c r="C387" s="392" t="s">
        <v>25</v>
      </c>
      <c r="D387" s="98">
        <f>D385+1</f>
        <v>15</v>
      </c>
      <c r="E387" s="447">
        <v>1213</v>
      </c>
      <c r="F387" s="98" t="s">
        <v>321</v>
      </c>
      <c r="G387" s="98">
        <v>1213</v>
      </c>
      <c r="H387" s="96">
        <v>9070001213</v>
      </c>
      <c r="I387" s="299" t="s">
        <v>230</v>
      </c>
      <c r="J387" s="285">
        <f t="shared" si="81"/>
        <v>24.05</v>
      </c>
      <c r="K387" s="286" t="str">
        <f>AC387</f>
        <v>อ้อยตุลาคม</v>
      </c>
      <c r="L387" s="96"/>
      <c r="M387" s="360"/>
      <c r="N387" s="360">
        <v>0</v>
      </c>
      <c r="O387" s="96"/>
      <c r="P387" s="360"/>
      <c r="Q387" s="362">
        <v>24.05</v>
      </c>
      <c r="R387" s="360"/>
      <c r="S387" s="288">
        <f t="shared" si="82"/>
        <v>24.05</v>
      </c>
      <c r="T387" s="360">
        <f>Q387*U387</f>
        <v>384.8</v>
      </c>
      <c r="U387" s="288">
        <v>16</v>
      </c>
      <c r="V387" s="288">
        <f>Q387*W387</f>
        <v>240.5</v>
      </c>
      <c r="W387" s="288">
        <v>10</v>
      </c>
      <c r="X387" s="364">
        <v>332.12623821508072</v>
      </c>
      <c r="Y387" s="365">
        <v>13.80982279480585</v>
      </c>
      <c r="Z387" s="364">
        <v>313.80266666666665</v>
      </c>
      <c r="AA387" s="365">
        <f>Z387/Q387</f>
        <v>13.047927927927926</v>
      </c>
      <c r="AB387" s="366">
        <v>242743</v>
      </c>
      <c r="AC387" s="96" t="s">
        <v>98</v>
      </c>
      <c r="AD387" s="96" t="s">
        <v>88</v>
      </c>
      <c r="AE387" s="367" t="s">
        <v>280</v>
      </c>
      <c r="AF387" s="98" t="s">
        <v>127</v>
      </c>
      <c r="AG387" s="367">
        <v>1.85</v>
      </c>
      <c r="AH387" s="98" t="s">
        <v>232</v>
      </c>
      <c r="AI387" s="368" t="s">
        <v>90</v>
      </c>
      <c r="AJ387" s="367" t="s">
        <v>220</v>
      </c>
      <c r="AK387" s="367" t="s">
        <v>288</v>
      </c>
      <c r="AL387" s="367" t="s">
        <v>236</v>
      </c>
      <c r="AM387" s="367"/>
      <c r="AN387" s="369"/>
      <c r="AO387" s="369" t="s">
        <v>1</v>
      </c>
      <c r="AP387" s="370" t="str">
        <f>IF(Q387&gt;15,"พื้นที่มากกว่า 15 ไร่",IF(Q387&gt;10,"พื้นที่ 10 - 15 ไร่",IF(Q387&gt;6,"พื้นที่ 6 - 10 ไร่",IF(Q387&gt;3,"พื้นที่ 3 - 6 ไร่","พื้นที่น้อยกว่า 3 ไร่"))))</f>
        <v>พื้นที่มากกว่า 15 ไร่</v>
      </c>
      <c r="AQ387" s="440">
        <v>11.942203742203743</v>
      </c>
      <c r="AR387" s="371">
        <v>12.400678249364578</v>
      </c>
      <c r="AS387" s="372" t="s">
        <v>233</v>
      </c>
      <c r="AT387" s="373">
        <v>243272</v>
      </c>
    </row>
    <row r="388" spans="1:46" ht="21" customHeight="1">
      <c r="A388" s="95">
        <v>2</v>
      </c>
      <c r="B388" s="95" t="s">
        <v>228</v>
      </c>
      <c r="C388" s="392" t="s">
        <v>25</v>
      </c>
      <c r="D388" s="98">
        <f t="shared" ref="D388:D402" si="90">D387+1</f>
        <v>16</v>
      </c>
      <c r="E388" s="447">
        <v>1214</v>
      </c>
      <c r="F388" s="98" t="s">
        <v>321</v>
      </c>
      <c r="G388" s="98">
        <v>1214</v>
      </c>
      <c r="H388" s="96">
        <v>9070001214</v>
      </c>
      <c r="I388" s="299" t="s">
        <v>230</v>
      </c>
      <c r="J388" s="285">
        <f t="shared" si="81"/>
        <v>43.12</v>
      </c>
      <c r="K388" s="286" t="str">
        <f>AC388</f>
        <v>อ้อยตุลาคม</v>
      </c>
      <c r="L388" s="98"/>
      <c r="M388" s="374"/>
      <c r="N388" s="360">
        <v>0</v>
      </c>
      <c r="O388" s="96"/>
      <c r="P388" s="361"/>
      <c r="Q388" s="362">
        <v>43.12</v>
      </c>
      <c r="R388" s="360"/>
      <c r="S388" s="288">
        <f t="shared" si="82"/>
        <v>43.12</v>
      </c>
      <c r="T388" s="360">
        <f>Q388*U388</f>
        <v>689.92</v>
      </c>
      <c r="U388" s="288">
        <v>16</v>
      </c>
      <c r="V388" s="288">
        <f>Q388*W388</f>
        <v>388.08</v>
      </c>
      <c r="W388" s="288">
        <v>9</v>
      </c>
      <c r="X388" s="364">
        <v>587.28587395589523</v>
      </c>
      <c r="Y388" s="365">
        <v>13.503846798606105</v>
      </c>
      <c r="Z388" s="364">
        <v>497.11532972972969</v>
      </c>
      <c r="AA388" s="365">
        <f>Z388/Q388</f>
        <v>11.528648648648648</v>
      </c>
      <c r="AB388" s="366">
        <v>242849</v>
      </c>
      <c r="AC388" s="96" t="s">
        <v>98</v>
      </c>
      <c r="AD388" s="96" t="s">
        <v>88</v>
      </c>
      <c r="AE388" s="367" t="s">
        <v>280</v>
      </c>
      <c r="AF388" s="98" t="s">
        <v>99</v>
      </c>
      <c r="AG388" s="367">
        <v>1.85</v>
      </c>
      <c r="AH388" s="98" t="s">
        <v>232</v>
      </c>
      <c r="AI388" s="368" t="s">
        <v>90</v>
      </c>
      <c r="AJ388" s="367" t="s">
        <v>220</v>
      </c>
      <c r="AK388" s="367" t="s">
        <v>288</v>
      </c>
      <c r="AL388" s="367" t="s">
        <v>236</v>
      </c>
      <c r="AM388" s="367"/>
      <c r="AN388" s="369"/>
      <c r="AO388" s="369" t="s">
        <v>93</v>
      </c>
      <c r="AP388" s="370" t="str">
        <f>IF(Q388&gt;15,"พื้นที่มากกว่า 15 ไร่",IF(Q388&gt;10,"พื้นที่ 10 - 15 ไร่",IF(Q388&gt;6,"พื้นที่ 6 - 10 ไร่",IF(Q388&gt;3,"พื้นที่ 3 - 6 ไร่","พื้นที่น้อยกว่า 3 ไร่"))))</f>
        <v>พื้นที่มากกว่า 15 ไร่</v>
      </c>
      <c r="AQ388" s="440">
        <v>13.161873840445269</v>
      </c>
      <c r="AR388" s="371">
        <v>11.914640201571695</v>
      </c>
      <c r="AS388" s="372" t="s">
        <v>233</v>
      </c>
      <c r="AT388" s="373">
        <v>243260</v>
      </c>
    </row>
    <row r="389" spans="1:46" ht="21" customHeight="1">
      <c r="A389" s="95">
        <v>2</v>
      </c>
      <c r="B389" s="95" t="s">
        <v>228</v>
      </c>
      <c r="C389" s="392" t="s">
        <v>25</v>
      </c>
      <c r="D389" s="98">
        <f t="shared" si="90"/>
        <v>17</v>
      </c>
      <c r="E389" s="447">
        <v>1215</v>
      </c>
      <c r="F389" s="98" t="s">
        <v>321</v>
      </c>
      <c r="G389" s="98">
        <v>1215</v>
      </c>
      <c r="H389" s="98"/>
      <c r="I389" s="299" t="s">
        <v>230</v>
      </c>
      <c r="J389" s="285">
        <f t="shared" ref="J389:J452" si="91">M389+N389+O389+P389+Q389</f>
        <v>23.55</v>
      </c>
      <c r="K389" s="286" t="s">
        <v>237</v>
      </c>
      <c r="L389" s="98"/>
      <c r="M389" s="374"/>
      <c r="N389" s="360">
        <v>0</v>
      </c>
      <c r="O389" s="374">
        <v>23.55</v>
      </c>
      <c r="P389" s="98"/>
      <c r="Q389" s="362"/>
      <c r="R389" s="360"/>
      <c r="S389" s="288">
        <f t="shared" ref="S389:S452" si="92">P389+Q389</f>
        <v>0</v>
      </c>
      <c r="T389" s="375"/>
      <c r="U389" s="288"/>
      <c r="V389" s="288"/>
      <c r="W389" s="288"/>
      <c r="X389" s="364"/>
      <c r="Y389" s="365"/>
      <c r="Z389" s="364"/>
      <c r="AA389" s="365"/>
      <c r="AB389" s="366"/>
      <c r="AC389" s="96"/>
      <c r="AD389" s="98"/>
      <c r="AE389" s="368"/>
      <c r="AF389" s="98"/>
      <c r="AG389" s="368"/>
      <c r="AH389" s="98"/>
      <c r="AI389" s="368" t="s">
        <v>90</v>
      </c>
      <c r="AJ389" s="368"/>
      <c r="AK389" s="367"/>
      <c r="AL389" s="367"/>
      <c r="AM389" s="367"/>
      <c r="AN389" s="369"/>
      <c r="AO389" s="369">
        <v>0</v>
      </c>
      <c r="AP389" s="370"/>
      <c r="AQ389" s="441"/>
      <c r="AR389" s="370"/>
      <c r="AS389" s="376"/>
      <c r="AT389" s="377"/>
    </row>
    <row r="390" spans="1:46" ht="21" customHeight="1">
      <c r="A390" s="95">
        <v>2</v>
      </c>
      <c r="B390" s="95" t="s">
        <v>228</v>
      </c>
      <c r="C390" s="392" t="s">
        <v>25</v>
      </c>
      <c r="D390" s="98">
        <f t="shared" si="90"/>
        <v>18</v>
      </c>
      <c r="E390" s="447" t="s">
        <v>325</v>
      </c>
      <c r="F390" s="98" t="s">
        <v>321</v>
      </c>
      <c r="G390" s="98">
        <v>12151</v>
      </c>
      <c r="H390" s="98"/>
      <c r="I390" s="98"/>
      <c r="J390" s="285">
        <f t="shared" si="91"/>
        <v>15.7</v>
      </c>
      <c r="K390" s="286" t="s">
        <v>237</v>
      </c>
      <c r="L390" s="98"/>
      <c r="M390" s="374"/>
      <c r="N390" s="360">
        <v>0</v>
      </c>
      <c r="O390" s="374">
        <v>15.7</v>
      </c>
      <c r="P390" s="98"/>
      <c r="Q390" s="362"/>
      <c r="R390" s="360"/>
      <c r="S390" s="288">
        <f t="shared" si="92"/>
        <v>0</v>
      </c>
      <c r="T390" s="375"/>
      <c r="U390" s="288"/>
      <c r="V390" s="288"/>
      <c r="W390" s="288"/>
      <c r="X390" s="364"/>
      <c r="Y390" s="365"/>
      <c r="Z390" s="364"/>
      <c r="AA390" s="365"/>
      <c r="AB390" s="366"/>
      <c r="AC390" s="96"/>
      <c r="AD390" s="98"/>
      <c r="AE390" s="368"/>
      <c r="AF390" s="98"/>
      <c r="AG390" s="368"/>
      <c r="AH390" s="98"/>
      <c r="AI390" s="368" t="s">
        <v>90</v>
      </c>
      <c r="AJ390" s="368"/>
      <c r="AK390" s="367"/>
      <c r="AL390" s="367"/>
      <c r="AM390" s="367"/>
      <c r="AN390" s="369"/>
      <c r="AO390" s="369">
        <v>0</v>
      </c>
      <c r="AP390" s="370"/>
      <c r="AQ390" s="441"/>
      <c r="AR390" s="370"/>
      <c r="AS390" s="376"/>
      <c r="AT390" s="377"/>
    </row>
    <row r="391" spans="1:46" ht="21" customHeight="1">
      <c r="A391" s="95">
        <v>2</v>
      </c>
      <c r="B391" s="95" t="s">
        <v>228</v>
      </c>
      <c r="C391" s="392" t="s">
        <v>25</v>
      </c>
      <c r="D391" s="98">
        <f t="shared" si="90"/>
        <v>19</v>
      </c>
      <c r="E391" s="447">
        <v>1216</v>
      </c>
      <c r="F391" s="98" t="s">
        <v>321</v>
      </c>
      <c r="G391" s="98">
        <v>1216</v>
      </c>
      <c r="H391" s="98"/>
      <c r="I391" s="299" t="s">
        <v>230</v>
      </c>
      <c r="J391" s="285">
        <f t="shared" si="91"/>
        <v>42.12</v>
      </c>
      <c r="K391" s="286" t="s">
        <v>237</v>
      </c>
      <c r="L391" s="98"/>
      <c r="M391" s="374"/>
      <c r="N391" s="360">
        <v>0</v>
      </c>
      <c r="O391" s="360">
        <v>42.12</v>
      </c>
      <c r="P391" s="360"/>
      <c r="Q391" s="362"/>
      <c r="R391" s="360"/>
      <c r="S391" s="288">
        <f t="shared" si="92"/>
        <v>0</v>
      </c>
      <c r="T391" s="375"/>
      <c r="U391" s="288"/>
      <c r="V391" s="288"/>
      <c r="W391" s="288"/>
      <c r="X391" s="364"/>
      <c r="Y391" s="365"/>
      <c r="Z391" s="364"/>
      <c r="AA391" s="365"/>
      <c r="AB391" s="366"/>
      <c r="AC391" s="96"/>
      <c r="AD391" s="98"/>
      <c r="AE391" s="368"/>
      <c r="AF391" s="98"/>
      <c r="AG391" s="367"/>
      <c r="AH391" s="98"/>
      <c r="AI391" s="368" t="s">
        <v>90</v>
      </c>
      <c r="AJ391" s="367"/>
      <c r="AK391" s="367"/>
      <c r="AL391" s="367"/>
      <c r="AM391" s="367"/>
      <c r="AN391" s="369"/>
      <c r="AO391" s="369">
        <v>0</v>
      </c>
      <c r="AP391" s="370"/>
      <c r="AQ391" s="441"/>
      <c r="AR391" s="370"/>
      <c r="AS391" s="376"/>
      <c r="AT391" s="377"/>
    </row>
    <row r="392" spans="1:46" ht="21" customHeight="1">
      <c r="A392" s="95">
        <v>2</v>
      </c>
      <c r="B392" s="95" t="s">
        <v>228</v>
      </c>
      <c r="C392" s="392" t="s">
        <v>25</v>
      </c>
      <c r="D392" s="98">
        <f t="shared" si="90"/>
        <v>20</v>
      </c>
      <c r="E392" s="447">
        <v>1217</v>
      </c>
      <c r="F392" s="98" t="s">
        <v>321</v>
      </c>
      <c r="G392" s="98">
        <v>1217</v>
      </c>
      <c r="H392" s="98"/>
      <c r="I392" s="299" t="s">
        <v>230</v>
      </c>
      <c r="J392" s="285">
        <f t="shared" si="91"/>
        <v>14.05</v>
      </c>
      <c r="K392" s="286" t="s">
        <v>237</v>
      </c>
      <c r="L392" s="96" t="s">
        <v>326</v>
      </c>
      <c r="M392" s="360"/>
      <c r="N392" s="360">
        <v>0</v>
      </c>
      <c r="O392" s="360">
        <v>14.05</v>
      </c>
      <c r="P392" s="360"/>
      <c r="Q392" s="362"/>
      <c r="R392" s="360"/>
      <c r="S392" s="288">
        <f t="shared" si="92"/>
        <v>0</v>
      </c>
      <c r="T392" s="375"/>
      <c r="U392" s="288"/>
      <c r="V392" s="288"/>
      <c r="W392" s="288"/>
      <c r="X392" s="364"/>
      <c r="Y392" s="365"/>
      <c r="Z392" s="364"/>
      <c r="AA392" s="365"/>
      <c r="AB392" s="366"/>
      <c r="AC392" s="96"/>
      <c r="AD392" s="98"/>
      <c r="AE392" s="368"/>
      <c r="AF392" s="98"/>
      <c r="AG392" s="367"/>
      <c r="AH392" s="98"/>
      <c r="AI392" s="368" t="s">
        <v>90</v>
      </c>
      <c r="AJ392" s="367"/>
      <c r="AK392" s="367"/>
      <c r="AL392" s="367"/>
      <c r="AM392" s="367"/>
      <c r="AN392" s="369"/>
      <c r="AO392" s="369">
        <v>0</v>
      </c>
      <c r="AP392" s="370"/>
      <c r="AQ392" s="441"/>
      <c r="AR392" s="370"/>
      <c r="AS392" s="376"/>
      <c r="AT392" s="377"/>
    </row>
    <row r="393" spans="1:46" ht="21" customHeight="1">
      <c r="A393" s="95">
        <v>2</v>
      </c>
      <c r="B393" s="95" t="s">
        <v>228</v>
      </c>
      <c r="C393" s="392" t="s">
        <v>25</v>
      </c>
      <c r="D393" s="98">
        <f t="shared" si="90"/>
        <v>21</v>
      </c>
      <c r="E393" s="447">
        <v>1218</v>
      </c>
      <c r="F393" s="98" t="s">
        <v>321</v>
      </c>
      <c r="G393" s="98">
        <v>1218</v>
      </c>
      <c r="H393" s="98"/>
      <c r="I393" s="299" t="s">
        <v>230</v>
      </c>
      <c r="J393" s="285">
        <f t="shared" si="91"/>
        <v>7.83</v>
      </c>
      <c r="K393" s="286" t="e">
        <f>#REF!</f>
        <v>#REF!</v>
      </c>
      <c r="L393" s="98"/>
      <c r="M393" s="374"/>
      <c r="N393" s="360">
        <v>0</v>
      </c>
      <c r="O393" s="374"/>
      <c r="P393" s="374">
        <v>7.83</v>
      </c>
      <c r="Q393" s="362"/>
      <c r="R393" s="360"/>
      <c r="S393" s="288">
        <f t="shared" si="92"/>
        <v>7.83</v>
      </c>
      <c r="T393" s="363"/>
      <c r="U393" s="288"/>
      <c r="V393" s="288"/>
      <c r="W393" s="288"/>
      <c r="X393" s="364"/>
      <c r="Y393" s="365"/>
      <c r="Z393" s="364"/>
      <c r="AA393" s="365"/>
      <c r="AB393" s="366"/>
      <c r="AC393" s="96"/>
      <c r="AD393" s="96"/>
      <c r="AE393" s="368" t="s">
        <v>265</v>
      </c>
      <c r="AF393" s="98"/>
      <c r="AG393" s="367"/>
      <c r="AH393" s="98"/>
      <c r="AI393" s="368" t="s">
        <v>90</v>
      </c>
      <c r="AJ393" s="368" t="s">
        <v>322</v>
      </c>
      <c r="AK393" s="367"/>
      <c r="AL393" s="367"/>
      <c r="AM393" s="367"/>
      <c r="AN393" s="369"/>
      <c r="AO393" s="369" t="s">
        <v>98</v>
      </c>
      <c r="AP393" s="370"/>
      <c r="AQ393" s="441"/>
      <c r="AR393" s="370"/>
      <c r="AS393" s="376"/>
      <c r="AT393" s="377"/>
    </row>
    <row r="394" spans="1:46" ht="21" customHeight="1">
      <c r="A394" s="95">
        <v>2</v>
      </c>
      <c r="B394" s="95" t="s">
        <v>228</v>
      </c>
      <c r="C394" s="392" t="s">
        <v>25</v>
      </c>
      <c r="D394" s="98">
        <f t="shared" si="90"/>
        <v>22</v>
      </c>
      <c r="E394" s="447" t="s">
        <v>327</v>
      </c>
      <c r="F394" s="98" t="s">
        <v>321</v>
      </c>
      <c r="G394" s="98">
        <v>12181</v>
      </c>
      <c r="H394" s="98"/>
      <c r="I394" s="299" t="s">
        <v>230</v>
      </c>
      <c r="J394" s="285">
        <f t="shared" si="91"/>
        <v>5.22</v>
      </c>
      <c r="K394" s="286" t="s">
        <v>237</v>
      </c>
      <c r="L394" s="98"/>
      <c r="M394" s="374"/>
      <c r="N394" s="360">
        <v>0</v>
      </c>
      <c r="O394" s="374">
        <v>5.22</v>
      </c>
      <c r="P394" s="374"/>
      <c r="Q394" s="362"/>
      <c r="R394" s="360"/>
      <c r="S394" s="288">
        <f t="shared" si="92"/>
        <v>0</v>
      </c>
      <c r="T394" s="375"/>
      <c r="U394" s="288"/>
      <c r="V394" s="288"/>
      <c r="W394" s="288"/>
      <c r="X394" s="364"/>
      <c r="Y394" s="365"/>
      <c r="Z394" s="364"/>
      <c r="AA394" s="365"/>
      <c r="AB394" s="366"/>
      <c r="AC394" s="96"/>
      <c r="AD394" s="98"/>
      <c r="AE394" s="368"/>
      <c r="AF394" s="98"/>
      <c r="AG394" s="368"/>
      <c r="AH394" s="98"/>
      <c r="AI394" s="368" t="s">
        <v>90</v>
      </c>
      <c r="AJ394" s="368"/>
      <c r="AK394" s="367"/>
      <c r="AL394" s="367"/>
      <c r="AM394" s="367"/>
      <c r="AN394" s="369"/>
      <c r="AO394" s="369">
        <v>0</v>
      </c>
      <c r="AP394" s="370"/>
      <c r="AQ394" s="441"/>
      <c r="AR394" s="370"/>
      <c r="AS394" s="376"/>
      <c r="AT394" s="377"/>
    </row>
    <row r="395" spans="1:46" ht="21" customHeight="1">
      <c r="A395" s="95">
        <v>2</v>
      </c>
      <c r="B395" s="95" t="s">
        <v>228</v>
      </c>
      <c r="C395" s="392" t="s">
        <v>25</v>
      </c>
      <c r="D395" s="98">
        <f t="shared" si="90"/>
        <v>23</v>
      </c>
      <c r="E395" s="447">
        <v>1219</v>
      </c>
      <c r="F395" s="98" t="s">
        <v>321</v>
      </c>
      <c r="G395" s="98">
        <v>1219</v>
      </c>
      <c r="H395" s="98"/>
      <c r="I395" s="299" t="s">
        <v>230</v>
      </c>
      <c r="J395" s="285">
        <f t="shared" si="91"/>
        <v>14.07</v>
      </c>
      <c r="K395" s="286" t="s">
        <v>237</v>
      </c>
      <c r="L395" s="96"/>
      <c r="M395" s="360"/>
      <c r="N395" s="360">
        <v>0</v>
      </c>
      <c r="O395" s="360">
        <v>14.07</v>
      </c>
      <c r="P395" s="360"/>
      <c r="Q395" s="362"/>
      <c r="R395" s="360"/>
      <c r="S395" s="288">
        <f t="shared" si="92"/>
        <v>0</v>
      </c>
      <c r="T395" s="375"/>
      <c r="U395" s="288"/>
      <c r="V395" s="288"/>
      <c r="W395" s="288"/>
      <c r="X395" s="364"/>
      <c r="Y395" s="365"/>
      <c r="Z395" s="364"/>
      <c r="AA395" s="365"/>
      <c r="AB395" s="366"/>
      <c r="AC395" s="96"/>
      <c r="AD395" s="98"/>
      <c r="AE395" s="368"/>
      <c r="AF395" s="98"/>
      <c r="AG395" s="367"/>
      <c r="AH395" s="98"/>
      <c r="AI395" s="368" t="s">
        <v>90</v>
      </c>
      <c r="AJ395" s="367"/>
      <c r="AK395" s="367"/>
      <c r="AL395" s="367"/>
      <c r="AM395" s="367"/>
      <c r="AN395" s="369"/>
      <c r="AO395" s="369">
        <v>0</v>
      </c>
      <c r="AP395" s="370"/>
      <c r="AQ395" s="441"/>
      <c r="AR395" s="370"/>
      <c r="AS395" s="376"/>
      <c r="AT395" s="377"/>
    </row>
    <row r="396" spans="1:46" ht="21" customHeight="1">
      <c r="A396" s="95">
        <v>2</v>
      </c>
      <c r="B396" s="95" t="s">
        <v>228</v>
      </c>
      <c r="C396" s="392" t="s">
        <v>25</v>
      </c>
      <c r="D396" s="98">
        <f t="shared" si="90"/>
        <v>24</v>
      </c>
      <c r="E396" s="447">
        <v>1220</v>
      </c>
      <c r="F396" s="98" t="s">
        <v>321</v>
      </c>
      <c r="G396" s="98">
        <v>1220</v>
      </c>
      <c r="H396" s="98"/>
      <c r="I396" s="299" t="s">
        <v>230</v>
      </c>
      <c r="J396" s="285">
        <f t="shared" si="91"/>
        <v>18.79</v>
      </c>
      <c r="K396" s="286" t="e">
        <f>#REF!</f>
        <v>#REF!</v>
      </c>
      <c r="L396" s="98"/>
      <c r="M396" s="374"/>
      <c r="N396" s="360">
        <v>0</v>
      </c>
      <c r="O396" s="374"/>
      <c r="P396" s="374">
        <v>18.79</v>
      </c>
      <c r="Q396" s="362"/>
      <c r="R396" s="360"/>
      <c r="S396" s="288">
        <f t="shared" si="92"/>
        <v>18.79</v>
      </c>
      <c r="T396" s="363"/>
      <c r="U396" s="288"/>
      <c r="V396" s="288"/>
      <c r="W396" s="288"/>
      <c r="X396" s="364"/>
      <c r="Y396" s="365"/>
      <c r="Z396" s="364"/>
      <c r="AA396" s="365"/>
      <c r="AB396" s="366"/>
      <c r="AC396" s="96"/>
      <c r="AD396" s="96"/>
      <c r="AE396" s="368" t="s">
        <v>265</v>
      </c>
      <c r="AF396" s="98"/>
      <c r="AG396" s="367"/>
      <c r="AH396" s="98"/>
      <c r="AI396" s="368" t="s">
        <v>90</v>
      </c>
      <c r="AJ396" s="368" t="s">
        <v>322</v>
      </c>
      <c r="AK396" s="367"/>
      <c r="AL396" s="367"/>
      <c r="AM396" s="367"/>
      <c r="AN396" s="369"/>
      <c r="AO396" s="369" t="s">
        <v>98</v>
      </c>
      <c r="AP396" s="370"/>
      <c r="AQ396" s="441"/>
      <c r="AR396" s="370"/>
      <c r="AS396" s="376"/>
      <c r="AT396" s="377"/>
    </row>
    <row r="397" spans="1:46" ht="21" customHeight="1">
      <c r="A397" s="95">
        <v>2</v>
      </c>
      <c r="B397" s="95" t="s">
        <v>228</v>
      </c>
      <c r="C397" s="392" t="s">
        <v>25</v>
      </c>
      <c r="D397" s="98">
        <f t="shared" si="90"/>
        <v>25</v>
      </c>
      <c r="E397" s="447">
        <v>1221</v>
      </c>
      <c r="F397" s="98" t="s">
        <v>321</v>
      </c>
      <c r="G397" s="98">
        <v>1221</v>
      </c>
      <c r="H397" s="98"/>
      <c r="I397" s="98"/>
      <c r="J397" s="285">
        <f t="shared" si="91"/>
        <v>20.93</v>
      </c>
      <c r="K397" s="286" t="s">
        <v>237</v>
      </c>
      <c r="L397" s="98"/>
      <c r="M397" s="374"/>
      <c r="N397" s="360">
        <v>0</v>
      </c>
      <c r="O397" s="374">
        <v>20.93</v>
      </c>
      <c r="P397" s="98"/>
      <c r="Q397" s="362"/>
      <c r="R397" s="360"/>
      <c r="S397" s="288">
        <f t="shared" si="92"/>
        <v>0</v>
      </c>
      <c r="T397" s="375"/>
      <c r="U397" s="288"/>
      <c r="V397" s="288"/>
      <c r="W397" s="288"/>
      <c r="X397" s="364"/>
      <c r="Y397" s="365"/>
      <c r="Z397" s="364"/>
      <c r="AA397" s="365"/>
      <c r="AB397" s="366"/>
      <c r="AC397" s="96"/>
      <c r="AD397" s="98"/>
      <c r="AE397" s="368"/>
      <c r="AF397" s="98"/>
      <c r="AG397" s="368"/>
      <c r="AH397" s="98"/>
      <c r="AI397" s="368" t="s">
        <v>90</v>
      </c>
      <c r="AJ397" s="368"/>
      <c r="AK397" s="367"/>
      <c r="AL397" s="367"/>
      <c r="AM397" s="367"/>
      <c r="AN397" s="369"/>
      <c r="AO397" s="369">
        <v>0</v>
      </c>
      <c r="AP397" s="370"/>
      <c r="AQ397" s="441"/>
      <c r="AR397" s="370"/>
      <c r="AS397" s="376"/>
      <c r="AT397" s="377"/>
    </row>
    <row r="398" spans="1:46" ht="21" customHeight="1">
      <c r="A398" s="95">
        <v>2</v>
      </c>
      <c r="B398" s="95" t="s">
        <v>228</v>
      </c>
      <c r="C398" s="392" t="s">
        <v>25</v>
      </c>
      <c r="D398" s="98">
        <f t="shared" si="90"/>
        <v>26</v>
      </c>
      <c r="E398" s="447">
        <v>1222</v>
      </c>
      <c r="F398" s="98" t="s">
        <v>321</v>
      </c>
      <c r="G398" s="98">
        <v>1222</v>
      </c>
      <c r="H398" s="98"/>
      <c r="I398" s="299" t="s">
        <v>230</v>
      </c>
      <c r="J398" s="285">
        <f t="shared" si="91"/>
        <v>18.34</v>
      </c>
      <c r="K398" s="286" t="s">
        <v>237</v>
      </c>
      <c r="L398" s="98"/>
      <c r="M398" s="374"/>
      <c r="N398" s="360">
        <v>0</v>
      </c>
      <c r="O398" s="374">
        <v>18.34</v>
      </c>
      <c r="P398" s="98"/>
      <c r="Q398" s="362"/>
      <c r="R398" s="360"/>
      <c r="S398" s="288">
        <f t="shared" si="92"/>
        <v>0</v>
      </c>
      <c r="T398" s="375"/>
      <c r="U398" s="288"/>
      <c r="V398" s="288"/>
      <c r="W398" s="288"/>
      <c r="X398" s="364"/>
      <c r="Y398" s="365"/>
      <c r="Z398" s="364"/>
      <c r="AA398" s="365"/>
      <c r="AB398" s="366"/>
      <c r="AC398" s="96"/>
      <c r="AD398" s="98"/>
      <c r="AE398" s="368"/>
      <c r="AF398" s="98"/>
      <c r="AG398" s="368"/>
      <c r="AH398" s="98"/>
      <c r="AI398" s="368" t="s">
        <v>90</v>
      </c>
      <c r="AJ398" s="368"/>
      <c r="AK398" s="367"/>
      <c r="AL398" s="367"/>
      <c r="AM398" s="367"/>
      <c r="AN398" s="369"/>
      <c r="AO398" s="369">
        <v>0</v>
      </c>
      <c r="AP398" s="370"/>
      <c r="AQ398" s="441"/>
      <c r="AR398" s="370"/>
      <c r="AS398" s="376"/>
      <c r="AT398" s="377"/>
    </row>
    <row r="399" spans="1:46" ht="21" customHeight="1">
      <c r="A399" s="95">
        <v>2</v>
      </c>
      <c r="B399" s="95" t="s">
        <v>228</v>
      </c>
      <c r="C399" s="392" t="s">
        <v>25</v>
      </c>
      <c r="D399" s="98">
        <f t="shared" si="90"/>
        <v>27</v>
      </c>
      <c r="E399" s="447" t="s">
        <v>328</v>
      </c>
      <c r="F399" s="98" t="s">
        <v>321</v>
      </c>
      <c r="G399" s="98">
        <v>12222</v>
      </c>
      <c r="H399" s="98"/>
      <c r="I399" s="98"/>
      <c r="J399" s="285">
        <f t="shared" si="91"/>
        <v>14.68</v>
      </c>
      <c r="K399" s="286" t="s">
        <v>237</v>
      </c>
      <c r="L399" s="98"/>
      <c r="M399" s="374"/>
      <c r="N399" s="360">
        <v>0</v>
      </c>
      <c r="O399" s="374">
        <v>14.68</v>
      </c>
      <c r="P399" s="98"/>
      <c r="Q399" s="362"/>
      <c r="R399" s="360"/>
      <c r="S399" s="288">
        <f t="shared" si="92"/>
        <v>0</v>
      </c>
      <c r="T399" s="375"/>
      <c r="U399" s="288"/>
      <c r="V399" s="288"/>
      <c r="W399" s="288"/>
      <c r="X399" s="364"/>
      <c r="Y399" s="365"/>
      <c r="Z399" s="364"/>
      <c r="AA399" s="365"/>
      <c r="AB399" s="366"/>
      <c r="AC399" s="96"/>
      <c r="AD399" s="98"/>
      <c r="AE399" s="368"/>
      <c r="AF399" s="98"/>
      <c r="AG399" s="368"/>
      <c r="AH399" s="98"/>
      <c r="AI399" s="368" t="s">
        <v>90</v>
      </c>
      <c r="AJ399" s="368"/>
      <c r="AK399" s="367"/>
      <c r="AL399" s="367"/>
      <c r="AM399" s="367"/>
      <c r="AN399" s="369"/>
      <c r="AO399" s="369">
        <v>0</v>
      </c>
      <c r="AP399" s="370"/>
      <c r="AQ399" s="441"/>
      <c r="AR399" s="370"/>
      <c r="AS399" s="376"/>
      <c r="AT399" s="377"/>
    </row>
    <row r="400" spans="1:46" ht="21" customHeight="1">
      <c r="A400" s="95">
        <v>2</v>
      </c>
      <c r="B400" s="95" t="s">
        <v>228</v>
      </c>
      <c r="C400" s="392" t="s">
        <v>25</v>
      </c>
      <c r="D400" s="98">
        <f t="shared" si="90"/>
        <v>28</v>
      </c>
      <c r="E400" s="447">
        <v>1223</v>
      </c>
      <c r="F400" s="98" t="s">
        <v>321</v>
      </c>
      <c r="G400" s="98">
        <v>1223</v>
      </c>
      <c r="H400" s="98"/>
      <c r="I400" s="98"/>
      <c r="J400" s="285">
        <f t="shared" si="91"/>
        <v>14.09</v>
      </c>
      <c r="K400" s="286" t="s">
        <v>237</v>
      </c>
      <c r="L400" s="98"/>
      <c r="M400" s="374"/>
      <c r="N400" s="360">
        <v>0</v>
      </c>
      <c r="O400" s="374">
        <v>14.09</v>
      </c>
      <c r="P400" s="98"/>
      <c r="Q400" s="362"/>
      <c r="R400" s="360"/>
      <c r="S400" s="288">
        <f t="shared" si="92"/>
        <v>0</v>
      </c>
      <c r="T400" s="375"/>
      <c r="U400" s="288"/>
      <c r="V400" s="288"/>
      <c r="W400" s="288"/>
      <c r="X400" s="364"/>
      <c r="Y400" s="365"/>
      <c r="Z400" s="364"/>
      <c r="AA400" s="365"/>
      <c r="AB400" s="366"/>
      <c r="AC400" s="96"/>
      <c r="AD400" s="98"/>
      <c r="AE400" s="368"/>
      <c r="AF400" s="98"/>
      <c r="AG400" s="368"/>
      <c r="AH400" s="98"/>
      <c r="AI400" s="368" t="s">
        <v>90</v>
      </c>
      <c r="AJ400" s="368"/>
      <c r="AK400" s="367"/>
      <c r="AL400" s="367"/>
      <c r="AM400" s="367"/>
      <c r="AN400" s="369"/>
      <c r="AO400" s="369">
        <v>0</v>
      </c>
      <c r="AP400" s="370"/>
      <c r="AQ400" s="441"/>
      <c r="AR400" s="370"/>
      <c r="AS400" s="376"/>
      <c r="AT400" s="377"/>
    </row>
    <row r="401" spans="1:46" ht="21" customHeight="1">
      <c r="A401" s="95">
        <v>2</v>
      </c>
      <c r="B401" s="95" t="s">
        <v>228</v>
      </c>
      <c r="C401" s="392" t="s">
        <v>25</v>
      </c>
      <c r="D401" s="98">
        <f t="shared" si="90"/>
        <v>29</v>
      </c>
      <c r="E401" s="447" t="s">
        <v>329</v>
      </c>
      <c r="F401" s="98" t="s">
        <v>321</v>
      </c>
      <c r="G401" s="98">
        <v>12231</v>
      </c>
      <c r="H401" s="98"/>
      <c r="I401" s="98"/>
      <c r="J401" s="285">
        <f t="shared" si="91"/>
        <v>14.26</v>
      </c>
      <c r="K401" s="286" t="s">
        <v>237</v>
      </c>
      <c r="L401" s="98"/>
      <c r="M401" s="374"/>
      <c r="N401" s="360">
        <v>0</v>
      </c>
      <c r="O401" s="374">
        <v>14.26</v>
      </c>
      <c r="P401" s="98"/>
      <c r="Q401" s="362"/>
      <c r="R401" s="360"/>
      <c r="S401" s="288">
        <f t="shared" si="92"/>
        <v>0</v>
      </c>
      <c r="T401" s="375"/>
      <c r="U401" s="288"/>
      <c r="V401" s="288"/>
      <c r="W401" s="288"/>
      <c r="X401" s="364"/>
      <c r="Y401" s="365"/>
      <c r="Z401" s="364"/>
      <c r="AA401" s="365"/>
      <c r="AB401" s="366"/>
      <c r="AC401" s="96"/>
      <c r="AD401" s="98"/>
      <c r="AE401" s="368"/>
      <c r="AF401" s="98"/>
      <c r="AG401" s="368"/>
      <c r="AH401" s="98"/>
      <c r="AI401" s="368" t="s">
        <v>90</v>
      </c>
      <c r="AJ401" s="368"/>
      <c r="AK401" s="367"/>
      <c r="AL401" s="367"/>
      <c r="AM401" s="367"/>
      <c r="AN401" s="369"/>
      <c r="AO401" s="369">
        <v>0</v>
      </c>
      <c r="AP401" s="370"/>
      <c r="AQ401" s="441"/>
      <c r="AR401" s="370"/>
      <c r="AS401" s="376"/>
      <c r="AT401" s="377"/>
    </row>
    <row r="402" spans="1:46" ht="21" customHeight="1">
      <c r="A402" s="95">
        <v>2</v>
      </c>
      <c r="B402" s="95" t="s">
        <v>228</v>
      </c>
      <c r="C402" s="392" t="s">
        <v>25</v>
      </c>
      <c r="D402" s="98">
        <f t="shared" si="90"/>
        <v>30</v>
      </c>
      <c r="E402" s="447">
        <v>1224</v>
      </c>
      <c r="F402" s="98" t="s">
        <v>321</v>
      </c>
      <c r="G402" s="98">
        <v>1224</v>
      </c>
      <c r="H402" s="98"/>
      <c r="I402" s="299" t="s">
        <v>230</v>
      </c>
      <c r="J402" s="285">
        <f t="shared" si="91"/>
        <v>23.01</v>
      </c>
      <c r="K402" s="286" t="s">
        <v>237</v>
      </c>
      <c r="L402" s="98"/>
      <c r="M402" s="374"/>
      <c r="N402" s="360">
        <v>0</v>
      </c>
      <c r="O402" s="360">
        <v>23.01</v>
      </c>
      <c r="P402" s="360"/>
      <c r="Q402" s="362"/>
      <c r="R402" s="360"/>
      <c r="S402" s="288">
        <f t="shared" si="92"/>
        <v>0</v>
      </c>
      <c r="T402" s="375"/>
      <c r="U402" s="288"/>
      <c r="V402" s="288"/>
      <c r="W402" s="288"/>
      <c r="X402" s="364"/>
      <c r="Y402" s="365"/>
      <c r="Z402" s="364"/>
      <c r="AA402" s="365"/>
      <c r="AB402" s="366"/>
      <c r="AC402" s="96"/>
      <c r="AD402" s="96"/>
      <c r="AE402" s="367"/>
      <c r="AF402" s="98"/>
      <c r="AG402" s="367"/>
      <c r="AH402" s="98"/>
      <c r="AI402" s="368" t="s">
        <v>90</v>
      </c>
      <c r="AJ402" s="367"/>
      <c r="AK402" s="367"/>
      <c r="AL402" s="367"/>
      <c r="AM402" s="367"/>
      <c r="AN402" s="369"/>
      <c r="AO402" s="369">
        <v>0</v>
      </c>
      <c r="AP402" s="370"/>
      <c r="AQ402" s="441"/>
      <c r="AR402" s="370"/>
      <c r="AS402" s="376"/>
      <c r="AT402" s="377"/>
    </row>
    <row r="403" spans="1:46" ht="21" customHeight="1">
      <c r="A403" s="95">
        <v>2</v>
      </c>
      <c r="B403" s="95" t="s">
        <v>228</v>
      </c>
      <c r="C403" s="392" t="s">
        <v>25</v>
      </c>
      <c r="D403" s="98">
        <f>D388+1</f>
        <v>17</v>
      </c>
      <c r="E403" s="447" t="s">
        <v>128</v>
      </c>
      <c r="F403" s="98" t="s">
        <v>321</v>
      </c>
      <c r="G403" s="98">
        <v>12241</v>
      </c>
      <c r="H403" s="96">
        <v>9070012241</v>
      </c>
      <c r="I403" s="98"/>
      <c r="J403" s="285">
        <f t="shared" si="91"/>
        <v>10.36</v>
      </c>
      <c r="K403" s="286" t="str">
        <f>AC403</f>
        <v>อ้อยน้ำราด</v>
      </c>
      <c r="L403" s="96" t="s">
        <v>330</v>
      </c>
      <c r="M403" s="360"/>
      <c r="N403" s="360">
        <v>4.1999999999999993</v>
      </c>
      <c r="O403" s="374"/>
      <c r="P403" s="374"/>
      <c r="Q403" s="362">
        <v>6.16</v>
      </c>
      <c r="R403" s="360"/>
      <c r="S403" s="288">
        <f t="shared" si="92"/>
        <v>6.16</v>
      </c>
      <c r="T403" s="360">
        <f>Q403*U403</f>
        <v>86.240000000000009</v>
      </c>
      <c r="U403" s="288">
        <v>14</v>
      </c>
      <c r="V403" s="288">
        <f>Q403*W403</f>
        <v>61.6</v>
      </c>
      <c r="W403" s="288">
        <v>10</v>
      </c>
      <c r="X403" s="364">
        <v>70.703097393452467</v>
      </c>
      <c r="Y403" s="365">
        <v>11.477775550885141</v>
      </c>
      <c r="Z403" s="364">
        <v>78.544772612612604</v>
      </c>
      <c r="AA403" s="365">
        <f>Z403/Q403</f>
        <v>12.750774774774774</v>
      </c>
      <c r="AB403" s="366">
        <v>242909</v>
      </c>
      <c r="AC403" s="96" t="s">
        <v>1</v>
      </c>
      <c r="AD403" s="96" t="s">
        <v>88</v>
      </c>
      <c r="AE403" s="367" t="s">
        <v>231</v>
      </c>
      <c r="AF403" s="98" t="s">
        <v>99</v>
      </c>
      <c r="AG403" s="367">
        <v>1.85</v>
      </c>
      <c r="AH403" s="96" t="s">
        <v>232</v>
      </c>
      <c r="AI403" s="368" t="s">
        <v>90</v>
      </c>
      <c r="AJ403" s="367" t="s">
        <v>220</v>
      </c>
      <c r="AK403" s="367" t="s">
        <v>288</v>
      </c>
      <c r="AL403" s="367" t="s">
        <v>236</v>
      </c>
      <c r="AM403" s="367"/>
      <c r="AN403" s="369"/>
      <c r="AO403" s="369" t="s">
        <v>93</v>
      </c>
      <c r="AP403" s="370" t="str">
        <f>IF(Q403&gt;15,"พื้นที่มากกว่า 15 ไร่",IF(Q403&gt;10,"พื้นที่ 10 - 15 ไร่",IF(Q403&gt;6,"พื้นที่ 6 - 10 ไร่",IF(Q403&gt;3,"พื้นที่ 3 - 6 ไร่","พื้นที่น้อยกว่า 3 ไร่"))))</f>
        <v>พื้นที่ 6 - 10 ไร่</v>
      </c>
      <c r="AQ403" s="440">
        <v>8.9399350649350637</v>
      </c>
      <c r="AR403" s="371">
        <v>11.714232794625024</v>
      </c>
      <c r="AS403" s="372" t="s">
        <v>233</v>
      </c>
      <c r="AT403" s="373">
        <v>243268</v>
      </c>
    </row>
    <row r="404" spans="1:46" ht="21" customHeight="1">
      <c r="A404" s="95">
        <v>2</v>
      </c>
      <c r="B404" s="95" t="s">
        <v>228</v>
      </c>
      <c r="C404" s="392" t="s">
        <v>25</v>
      </c>
      <c r="D404" s="98">
        <f t="shared" ref="D404:D413" si="93">D403+1</f>
        <v>18</v>
      </c>
      <c r="E404" s="447">
        <v>1226</v>
      </c>
      <c r="F404" s="98" t="s">
        <v>321</v>
      </c>
      <c r="G404" s="98">
        <v>1226</v>
      </c>
      <c r="H404" s="96">
        <v>9070001226</v>
      </c>
      <c r="I404" s="98"/>
      <c r="J404" s="285">
        <f t="shared" si="91"/>
        <v>21.35</v>
      </c>
      <c r="K404" s="286" t="str">
        <f>AC404</f>
        <v>อ้อยน้ำราด</v>
      </c>
      <c r="L404" s="96"/>
      <c r="M404" s="360"/>
      <c r="N404" s="360">
        <v>0</v>
      </c>
      <c r="O404" s="374"/>
      <c r="P404" s="374"/>
      <c r="Q404" s="362">
        <v>21.35</v>
      </c>
      <c r="R404" s="360"/>
      <c r="S404" s="288">
        <f t="shared" si="92"/>
        <v>21.35</v>
      </c>
      <c r="T404" s="360">
        <f>Q404*U404</f>
        <v>298.90000000000003</v>
      </c>
      <c r="U404" s="288">
        <v>14</v>
      </c>
      <c r="V404" s="288">
        <f>Q404*W404</f>
        <v>256.20000000000005</v>
      </c>
      <c r="W404" s="288">
        <v>12</v>
      </c>
      <c r="X404" s="364">
        <v>249.15268421380412</v>
      </c>
      <c r="Y404" s="365">
        <v>11.435722913995509</v>
      </c>
      <c r="Z404" s="364">
        <v>229.12650738738742</v>
      </c>
      <c r="AA404" s="365">
        <f>Z404/Q404</f>
        <v>10.731920720720721</v>
      </c>
      <c r="AB404" s="366">
        <v>242914</v>
      </c>
      <c r="AC404" s="96" t="s">
        <v>1</v>
      </c>
      <c r="AD404" s="96" t="s">
        <v>88</v>
      </c>
      <c r="AE404" s="367" t="s">
        <v>234</v>
      </c>
      <c r="AF404" s="98" t="s">
        <v>99</v>
      </c>
      <c r="AG404" s="367">
        <v>1.85</v>
      </c>
      <c r="AH404" s="96" t="s">
        <v>232</v>
      </c>
      <c r="AI404" s="368" t="s">
        <v>90</v>
      </c>
      <c r="AJ404" s="367" t="s">
        <v>220</v>
      </c>
      <c r="AK404" s="367" t="s">
        <v>288</v>
      </c>
      <c r="AL404" s="367" t="s">
        <v>236</v>
      </c>
      <c r="AM404" s="367"/>
      <c r="AN404" s="369"/>
      <c r="AO404" s="369" t="s">
        <v>93</v>
      </c>
      <c r="AP404" s="370" t="str">
        <f>IF(Q404&gt;15,"พื้นที่มากกว่า 15 ไร่",IF(Q404&gt;10,"พื้นที่ 10 - 15 ไร่",IF(Q404&gt;6,"พื้นที่ 6 - 10 ไร่",IF(Q404&gt;3,"พื้นที่ 3 - 6 ไร่","พื้นที่น้อยกว่า 3 ไร่"))))</f>
        <v>พื้นที่มากกว่า 15 ไร่</v>
      </c>
      <c r="AQ404" s="440">
        <v>14.822950819672132</v>
      </c>
      <c r="AR404" s="371">
        <v>12.109622713053367</v>
      </c>
      <c r="AS404" s="372" t="s">
        <v>233</v>
      </c>
      <c r="AT404" s="373">
        <v>243268</v>
      </c>
    </row>
    <row r="405" spans="1:46" ht="21" customHeight="1">
      <c r="A405" s="95">
        <v>2</v>
      </c>
      <c r="B405" s="95" t="s">
        <v>228</v>
      </c>
      <c r="C405" s="392" t="s">
        <v>25</v>
      </c>
      <c r="D405" s="98">
        <f t="shared" si="93"/>
        <v>19</v>
      </c>
      <c r="E405" s="447" t="s">
        <v>331</v>
      </c>
      <c r="F405" s="98" t="s">
        <v>321</v>
      </c>
      <c r="G405" s="98">
        <v>12261</v>
      </c>
      <c r="H405" s="98"/>
      <c r="I405" s="299" t="s">
        <v>230</v>
      </c>
      <c r="J405" s="285">
        <f t="shared" si="91"/>
        <v>8.0500000000000007</v>
      </c>
      <c r="K405" s="286" t="s">
        <v>237</v>
      </c>
      <c r="L405" s="98"/>
      <c r="M405" s="374"/>
      <c r="N405" s="360">
        <v>0</v>
      </c>
      <c r="O405" s="360">
        <v>8.0500000000000007</v>
      </c>
      <c r="P405" s="360"/>
      <c r="Q405" s="362"/>
      <c r="R405" s="360"/>
      <c r="S405" s="288">
        <f t="shared" si="92"/>
        <v>0</v>
      </c>
      <c r="T405" s="375"/>
      <c r="U405" s="288"/>
      <c r="V405" s="288"/>
      <c r="W405" s="288"/>
      <c r="X405" s="364"/>
      <c r="Y405" s="365"/>
      <c r="Z405" s="364"/>
      <c r="AA405" s="365"/>
      <c r="AB405" s="366"/>
      <c r="AC405" s="96"/>
      <c r="AD405" s="96"/>
      <c r="AE405" s="367"/>
      <c r="AF405" s="98"/>
      <c r="AG405" s="367"/>
      <c r="AH405" s="98"/>
      <c r="AI405" s="368" t="s">
        <v>90</v>
      </c>
      <c r="AJ405" s="367"/>
      <c r="AK405" s="367"/>
      <c r="AL405" s="367"/>
      <c r="AM405" s="367"/>
      <c r="AN405" s="369"/>
      <c r="AO405" s="369">
        <v>0</v>
      </c>
      <c r="AP405" s="370"/>
      <c r="AQ405" s="441"/>
      <c r="AR405" s="370"/>
      <c r="AS405" s="376"/>
      <c r="AT405" s="377"/>
    </row>
    <row r="406" spans="1:46" ht="20.25" customHeight="1">
      <c r="A406" s="95">
        <v>2</v>
      </c>
      <c r="B406" s="95" t="s">
        <v>228</v>
      </c>
      <c r="C406" s="392" t="s">
        <v>25</v>
      </c>
      <c r="D406" s="98">
        <f t="shared" si="93"/>
        <v>20</v>
      </c>
      <c r="E406" s="447" t="s">
        <v>129</v>
      </c>
      <c r="F406" s="98" t="s">
        <v>321</v>
      </c>
      <c r="G406" s="98">
        <v>12262</v>
      </c>
      <c r="H406" s="96">
        <v>9070012262</v>
      </c>
      <c r="I406" s="299" t="s">
        <v>230</v>
      </c>
      <c r="J406" s="285">
        <f t="shared" si="91"/>
        <v>7.68</v>
      </c>
      <c r="K406" s="286" t="str">
        <f>AC406</f>
        <v>อ้อยน้ำราด</v>
      </c>
      <c r="L406" s="98"/>
      <c r="M406" s="374"/>
      <c r="N406" s="360">
        <v>0</v>
      </c>
      <c r="O406" s="98"/>
      <c r="P406" s="374"/>
      <c r="Q406" s="362">
        <v>7.68</v>
      </c>
      <c r="R406" s="360"/>
      <c r="S406" s="288">
        <f t="shared" si="92"/>
        <v>7.68</v>
      </c>
      <c r="T406" s="360">
        <f>Q406*U406</f>
        <v>107.52</v>
      </c>
      <c r="U406" s="288">
        <v>14</v>
      </c>
      <c r="V406" s="288">
        <f>Q406*W406</f>
        <v>92.16</v>
      </c>
      <c r="W406" s="288">
        <v>12</v>
      </c>
      <c r="X406" s="364">
        <v>86.554232152635237</v>
      </c>
      <c r="Y406" s="365">
        <v>11.296123978207714</v>
      </c>
      <c r="Z406" s="364">
        <v>75.320790486486487</v>
      </c>
      <c r="AA406" s="365">
        <f>Z406/Q406</f>
        <v>9.8073945945945944</v>
      </c>
      <c r="AB406" s="366">
        <v>242914</v>
      </c>
      <c r="AC406" s="96" t="s">
        <v>1</v>
      </c>
      <c r="AD406" s="96" t="s">
        <v>88</v>
      </c>
      <c r="AE406" s="367" t="s">
        <v>231</v>
      </c>
      <c r="AF406" s="98" t="s">
        <v>99</v>
      </c>
      <c r="AG406" s="367">
        <v>1.85</v>
      </c>
      <c r="AH406" s="96" t="s">
        <v>232</v>
      </c>
      <c r="AI406" s="368" t="s">
        <v>90</v>
      </c>
      <c r="AJ406" s="367" t="s">
        <v>220</v>
      </c>
      <c r="AK406" s="367" t="s">
        <v>288</v>
      </c>
      <c r="AL406" s="367" t="s">
        <v>236</v>
      </c>
      <c r="AM406" s="367"/>
      <c r="AN406" s="369"/>
      <c r="AO406" s="369" t="s">
        <v>93</v>
      </c>
      <c r="AP406" s="370" t="str">
        <f>IF(Q406&gt;15,"พื้นที่มากกว่า 15 ไร่",IF(Q406&gt;10,"พื้นที่ 10 - 15 ไร่",IF(Q406&gt;6,"พื้นที่ 6 - 10 ไร่",IF(Q406&gt;3,"พื้นที่ 3 - 6 ไร่","พื้นที่น้อยกว่า 3 ไร่"))))</f>
        <v>พื้นที่ 6 - 10 ไร่</v>
      </c>
      <c r="AQ406" s="440">
        <v>13.671875000000002</v>
      </c>
      <c r="AR406" s="371">
        <v>12.404116190476191</v>
      </c>
      <c r="AS406" s="372" t="s">
        <v>233</v>
      </c>
      <c r="AT406" s="373">
        <v>243270</v>
      </c>
    </row>
    <row r="407" spans="1:46" ht="21" customHeight="1">
      <c r="A407" s="95">
        <v>2</v>
      </c>
      <c r="B407" s="95" t="s">
        <v>228</v>
      </c>
      <c r="C407" s="392" t="s">
        <v>25</v>
      </c>
      <c r="D407" s="98">
        <f t="shared" si="93"/>
        <v>21</v>
      </c>
      <c r="E407" s="447">
        <v>1227</v>
      </c>
      <c r="F407" s="98" t="s">
        <v>321</v>
      </c>
      <c r="G407" s="98">
        <v>1227</v>
      </c>
      <c r="H407" s="98"/>
      <c r="I407" s="98"/>
      <c r="J407" s="285">
        <f t="shared" si="91"/>
        <v>19.190000000000001</v>
      </c>
      <c r="K407" s="286">
        <f>AC407</f>
        <v>0</v>
      </c>
      <c r="L407" s="96"/>
      <c r="M407" s="360"/>
      <c r="N407" s="360">
        <v>0</v>
      </c>
      <c r="O407" s="98"/>
      <c r="P407" s="374">
        <v>19.190000000000001</v>
      </c>
      <c r="Q407" s="362"/>
      <c r="R407" s="360"/>
      <c r="S407" s="288">
        <f t="shared" si="92"/>
        <v>19.190000000000001</v>
      </c>
      <c r="T407" s="363"/>
      <c r="U407" s="288"/>
      <c r="V407" s="288"/>
      <c r="W407" s="288"/>
      <c r="X407" s="364"/>
      <c r="Y407" s="365"/>
      <c r="Z407" s="364"/>
      <c r="AA407" s="365"/>
      <c r="AB407" s="366"/>
      <c r="AC407" s="96"/>
      <c r="AD407" s="96"/>
      <c r="AE407" s="367" t="s">
        <v>280</v>
      </c>
      <c r="AF407" s="98"/>
      <c r="AG407" s="367"/>
      <c r="AH407" s="98"/>
      <c r="AI407" s="368" t="s">
        <v>90</v>
      </c>
      <c r="AJ407" s="368" t="s">
        <v>322</v>
      </c>
      <c r="AK407" s="367"/>
      <c r="AL407" s="367"/>
      <c r="AM407" s="367"/>
      <c r="AN407" s="369"/>
      <c r="AO407" s="369" t="s">
        <v>98</v>
      </c>
      <c r="AP407" s="370"/>
      <c r="AQ407" s="441"/>
      <c r="AR407" s="370"/>
      <c r="AS407" s="376"/>
      <c r="AT407" s="377"/>
    </row>
    <row r="408" spans="1:46" ht="21" customHeight="1">
      <c r="A408" s="95">
        <v>2</v>
      </c>
      <c r="B408" s="95" t="s">
        <v>228</v>
      </c>
      <c r="C408" s="392" t="s">
        <v>25</v>
      </c>
      <c r="D408" s="98">
        <f t="shared" si="93"/>
        <v>22</v>
      </c>
      <c r="E408" s="447">
        <v>1228</v>
      </c>
      <c r="F408" s="98" t="s">
        <v>321</v>
      </c>
      <c r="G408" s="98">
        <v>1228</v>
      </c>
      <c r="H408" s="98"/>
      <c r="I408" s="299" t="s">
        <v>230</v>
      </c>
      <c r="J408" s="285">
        <f t="shared" si="91"/>
        <v>5.61</v>
      </c>
      <c r="K408" s="286" t="s">
        <v>237</v>
      </c>
      <c r="L408" s="96" t="s">
        <v>326</v>
      </c>
      <c r="M408" s="374"/>
      <c r="N408" s="360"/>
      <c r="O408" s="374">
        <v>5.61</v>
      </c>
      <c r="P408" s="98"/>
      <c r="Q408" s="362"/>
      <c r="R408" s="360"/>
      <c r="S408" s="288">
        <f t="shared" si="92"/>
        <v>0</v>
      </c>
      <c r="T408" s="375"/>
      <c r="U408" s="288"/>
      <c r="V408" s="288"/>
      <c r="W408" s="288"/>
      <c r="X408" s="364"/>
      <c r="Y408" s="365"/>
      <c r="Z408" s="364"/>
      <c r="AA408" s="365"/>
      <c r="AB408" s="366"/>
      <c r="AC408" s="96"/>
      <c r="AD408" s="98"/>
      <c r="AE408" s="368"/>
      <c r="AF408" s="98"/>
      <c r="AG408" s="368"/>
      <c r="AH408" s="98"/>
      <c r="AI408" s="368" t="s">
        <v>90</v>
      </c>
      <c r="AJ408" s="368"/>
      <c r="AK408" s="367"/>
      <c r="AL408" s="367"/>
      <c r="AM408" s="367"/>
      <c r="AN408" s="369"/>
      <c r="AO408" s="369">
        <v>0</v>
      </c>
      <c r="AP408" s="370"/>
      <c r="AQ408" s="441"/>
      <c r="AR408" s="370"/>
      <c r="AS408" s="376"/>
      <c r="AT408" s="377"/>
    </row>
    <row r="409" spans="1:46" ht="21" customHeight="1">
      <c r="A409" s="95">
        <v>2</v>
      </c>
      <c r="B409" s="95" t="s">
        <v>228</v>
      </c>
      <c r="C409" s="392" t="s">
        <v>25</v>
      </c>
      <c r="D409" s="98">
        <f t="shared" si="93"/>
        <v>23</v>
      </c>
      <c r="E409" s="447">
        <v>1229</v>
      </c>
      <c r="F409" s="98" t="s">
        <v>321</v>
      </c>
      <c r="G409" s="98">
        <v>1229</v>
      </c>
      <c r="H409" s="98"/>
      <c r="I409" s="98"/>
      <c r="J409" s="285">
        <f t="shared" si="91"/>
        <v>17.25</v>
      </c>
      <c r="K409" s="286">
        <f>AC409</f>
        <v>0</v>
      </c>
      <c r="L409" s="98"/>
      <c r="M409" s="374"/>
      <c r="N409" s="360">
        <v>0</v>
      </c>
      <c r="O409" s="98"/>
      <c r="P409" s="374">
        <v>17.25</v>
      </c>
      <c r="Q409" s="362"/>
      <c r="R409" s="360"/>
      <c r="S409" s="288">
        <f t="shared" si="92"/>
        <v>17.25</v>
      </c>
      <c r="T409" s="363"/>
      <c r="U409" s="288"/>
      <c r="V409" s="288"/>
      <c r="W409" s="288"/>
      <c r="X409" s="364"/>
      <c r="Y409" s="365"/>
      <c r="Z409" s="364"/>
      <c r="AA409" s="365"/>
      <c r="AB409" s="366"/>
      <c r="AC409" s="96"/>
      <c r="AD409" s="96"/>
      <c r="AE409" s="367" t="s">
        <v>280</v>
      </c>
      <c r="AF409" s="98"/>
      <c r="AG409" s="367"/>
      <c r="AH409" s="98"/>
      <c r="AI409" s="368" t="s">
        <v>90</v>
      </c>
      <c r="AJ409" s="368" t="s">
        <v>322</v>
      </c>
      <c r="AK409" s="367"/>
      <c r="AL409" s="367"/>
      <c r="AM409" s="367"/>
      <c r="AN409" s="369"/>
      <c r="AO409" s="369" t="s">
        <v>98</v>
      </c>
      <c r="AP409" s="370"/>
      <c r="AQ409" s="441"/>
      <c r="AR409" s="370"/>
      <c r="AS409" s="376"/>
      <c r="AT409" s="377"/>
    </row>
    <row r="410" spans="1:46" ht="21" customHeight="1">
      <c r="A410" s="95">
        <v>2</v>
      </c>
      <c r="B410" s="95" t="s">
        <v>228</v>
      </c>
      <c r="C410" s="392" t="s">
        <v>25</v>
      </c>
      <c r="D410" s="98">
        <f t="shared" si="93"/>
        <v>24</v>
      </c>
      <c r="E410" s="447">
        <v>1230</v>
      </c>
      <c r="F410" s="98" t="s">
        <v>321</v>
      </c>
      <c r="G410" s="98">
        <v>1230</v>
      </c>
      <c r="H410" s="96">
        <v>9070001230</v>
      </c>
      <c r="I410" s="98"/>
      <c r="J410" s="285">
        <f t="shared" si="91"/>
        <v>18.04</v>
      </c>
      <c r="K410" s="286" t="str">
        <f>AC410</f>
        <v>อ้อยน้ำราด</v>
      </c>
      <c r="L410" s="96"/>
      <c r="M410" s="360"/>
      <c r="N410" s="360">
        <v>0</v>
      </c>
      <c r="O410" s="98"/>
      <c r="P410" s="98"/>
      <c r="Q410" s="362">
        <v>18.04</v>
      </c>
      <c r="R410" s="360"/>
      <c r="S410" s="288">
        <f t="shared" si="92"/>
        <v>18.04</v>
      </c>
      <c r="T410" s="360">
        <f>Q410*U410</f>
        <v>234.51999999999998</v>
      </c>
      <c r="U410" s="288">
        <v>13</v>
      </c>
      <c r="V410" s="288">
        <f>Q410*W410</f>
        <v>144.32</v>
      </c>
      <c r="W410" s="288">
        <v>8</v>
      </c>
      <c r="X410" s="364">
        <v>208.08220406832652</v>
      </c>
      <c r="Y410" s="365">
        <v>11.534490247689941</v>
      </c>
      <c r="Z410" s="364">
        <v>129.42284753873872</v>
      </c>
      <c r="AA410" s="365">
        <f>Z410/Q410</f>
        <v>7.1742154954954946</v>
      </c>
      <c r="AB410" s="366">
        <v>242978</v>
      </c>
      <c r="AC410" s="96" t="s">
        <v>1</v>
      </c>
      <c r="AD410" s="96" t="s">
        <v>88</v>
      </c>
      <c r="AE410" s="367" t="s">
        <v>231</v>
      </c>
      <c r="AF410" s="98" t="s">
        <v>91</v>
      </c>
      <c r="AG410" s="367">
        <v>1.85</v>
      </c>
      <c r="AH410" s="96" t="s">
        <v>232</v>
      </c>
      <c r="AI410" s="368" t="s">
        <v>90</v>
      </c>
      <c r="AJ410" s="367" t="s">
        <v>322</v>
      </c>
      <c r="AK410" s="367">
        <v>0</v>
      </c>
      <c r="AL410" s="367" t="s">
        <v>236</v>
      </c>
      <c r="AM410" s="367"/>
      <c r="AN410" s="369"/>
      <c r="AO410" s="369" t="s">
        <v>93</v>
      </c>
      <c r="AP410" s="370" t="str">
        <f>IF(Q410&gt;15,"พื้นที่มากกว่า 15 ไร่",IF(Q410&gt;10,"พื้นที่ 10 - 15 ไร่",IF(Q410&gt;6,"พื้นที่ 6 - 10 ไร่",IF(Q410&gt;3,"พื้นที่ 3 - 6 ไร่","พื้นที่น้อยกว่า 3 ไร่"))))</f>
        <v>พื้นที่มากกว่า 15 ไร่</v>
      </c>
      <c r="AQ410" s="440">
        <v>10.947339246119736</v>
      </c>
      <c r="AR410" s="371">
        <v>12.038985265076713</v>
      </c>
      <c r="AS410" s="372" t="s">
        <v>233</v>
      </c>
      <c r="AT410" s="373">
        <v>243269</v>
      </c>
    </row>
    <row r="411" spans="1:46" ht="21" customHeight="1">
      <c r="A411" s="95">
        <v>2</v>
      </c>
      <c r="B411" s="95" t="s">
        <v>228</v>
      </c>
      <c r="C411" s="392" t="s">
        <v>25</v>
      </c>
      <c r="D411" s="98">
        <f t="shared" si="93"/>
        <v>25</v>
      </c>
      <c r="E411" s="447">
        <v>1231</v>
      </c>
      <c r="F411" s="98" t="s">
        <v>321</v>
      </c>
      <c r="G411" s="98">
        <v>1231</v>
      </c>
      <c r="H411" s="96">
        <v>9070001231</v>
      </c>
      <c r="I411" s="98"/>
      <c r="J411" s="285">
        <f t="shared" si="91"/>
        <v>18.690000000000001</v>
      </c>
      <c r="K411" s="286" t="str">
        <f>AC411</f>
        <v>อ้อยน้ำราด</v>
      </c>
      <c r="L411" s="96"/>
      <c r="M411" s="360"/>
      <c r="N411" s="360">
        <v>0</v>
      </c>
      <c r="O411" s="98"/>
      <c r="P411" s="98"/>
      <c r="Q411" s="362">
        <v>18.690000000000001</v>
      </c>
      <c r="R411" s="360"/>
      <c r="S411" s="288">
        <f t="shared" si="92"/>
        <v>18.690000000000001</v>
      </c>
      <c r="T411" s="360">
        <f>Q411*U411</f>
        <v>242.97000000000003</v>
      </c>
      <c r="U411" s="288">
        <v>13</v>
      </c>
      <c r="V411" s="288">
        <f>Q411*W411</f>
        <v>149.52000000000001</v>
      </c>
      <c r="W411" s="288">
        <v>8</v>
      </c>
      <c r="X411" s="364">
        <v>207.20424476450526</v>
      </c>
      <c r="Y411" s="365">
        <v>11.086369436303116</v>
      </c>
      <c r="Z411" s="364">
        <v>144.10295775135137</v>
      </c>
      <c r="AA411" s="365">
        <f>Z411/Q411</f>
        <v>7.7101636036036041</v>
      </c>
      <c r="AB411" s="366">
        <v>242978</v>
      </c>
      <c r="AC411" s="96" t="s">
        <v>1</v>
      </c>
      <c r="AD411" s="96" t="s">
        <v>88</v>
      </c>
      <c r="AE411" s="367" t="s">
        <v>231</v>
      </c>
      <c r="AF411" s="98" t="s">
        <v>91</v>
      </c>
      <c r="AG411" s="367">
        <v>1.85</v>
      </c>
      <c r="AH411" s="96" t="s">
        <v>232</v>
      </c>
      <c r="AI411" s="368" t="s">
        <v>90</v>
      </c>
      <c r="AJ411" s="367" t="s">
        <v>322</v>
      </c>
      <c r="AK411" s="367">
        <v>0</v>
      </c>
      <c r="AL411" s="367" t="s">
        <v>236</v>
      </c>
      <c r="AM411" s="367"/>
      <c r="AN411" s="369"/>
      <c r="AO411" s="369" t="s">
        <v>93</v>
      </c>
      <c r="AP411" s="370" t="str">
        <f>IF(Q411&gt;15,"พื้นที่มากกว่า 15 ไร่",IF(Q411&gt;10,"พื้นที่ 10 - 15 ไร่",IF(Q411&gt;6,"พื้นที่ 6 - 10 ไร่",IF(Q411&gt;3,"พื้นที่ 3 - 6 ไร่","พื้นที่น้อยกว่า 3 ไร่"))))</f>
        <v>พื้นที่มากกว่า 15 ไร่</v>
      </c>
      <c r="AQ411" s="440">
        <v>10.229534510433387</v>
      </c>
      <c r="AR411" s="371">
        <v>12.189447669857209</v>
      </c>
      <c r="AS411" s="372" t="s">
        <v>233</v>
      </c>
      <c r="AT411" s="373">
        <v>243268</v>
      </c>
    </row>
    <row r="412" spans="1:46" ht="21" customHeight="1">
      <c r="A412" s="95">
        <v>2</v>
      </c>
      <c r="B412" s="95" t="s">
        <v>228</v>
      </c>
      <c r="C412" s="392" t="s">
        <v>25</v>
      </c>
      <c r="D412" s="98">
        <f t="shared" si="93"/>
        <v>26</v>
      </c>
      <c r="E412" s="447">
        <v>1232</v>
      </c>
      <c r="F412" s="98" t="s">
        <v>321</v>
      </c>
      <c r="G412" s="98">
        <v>1232</v>
      </c>
      <c r="H412" s="98"/>
      <c r="I412" s="299" t="s">
        <v>230</v>
      </c>
      <c r="J412" s="285">
        <f t="shared" si="91"/>
        <v>23.87</v>
      </c>
      <c r="K412" s="286" t="s">
        <v>237</v>
      </c>
      <c r="L412" s="98" t="s">
        <v>332</v>
      </c>
      <c r="M412" s="374"/>
      <c r="N412" s="360">
        <v>0</v>
      </c>
      <c r="O412" s="374">
        <v>23.87</v>
      </c>
      <c r="P412" s="98"/>
      <c r="Q412" s="362"/>
      <c r="R412" s="360"/>
      <c r="S412" s="288">
        <f t="shared" si="92"/>
        <v>0</v>
      </c>
      <c r="T412" s="375"/>
      <c r="U412" s="288"/>
      <c r="V412" s="288"/>
      <c r="W412" s="288"/>
      <c r="X412" s="364"/>
      <c r="Y412" s="365"/>
      <c r="Z412" s="364"/>
      <c r="AA412" s="365"/>
      <c r="AB412" s="366"/>
      <c r="AC412" s="96"/>
      <c r="AD412" s="98"/>
      <c r="AE412" s="368"/>
      <c r="AF412" s="98"/>
      <c r="AG412" s="368"/>
      <c r="AH412" s="98"/>
      <c r="AI412" s="368" t="s">
        <v>90</v>
      </c>
      <c r="AJ412" s="368"/>
      <c r="AK412" s="367"/>
      <c r="AL412" s="367"/>
      <c r="AM412" s="367"/>
      <c r="AN412" s="369"/>
      <c r="AO412" s="369">
        <v>0</v>
      </c>
      <c r="AP412" s="370"/>
      <c r="AQ412" s="441"/>
      <c r="AR412" s="370"/>
      <c r="AS412" s="376"/>
      <c r="AT412" s="377"/>
    </row>
    <row r="413" spans="1:46" ht="21" customHeight="1">
      <c r="A413" s="95">
        <v>2</v>
      </c>
      <c r="B413" s="95" t="s">
        <v>228</v>
      </c>
      <c r="C413" s="392" t="s">
        <v>25</v>
      </c>
      <c r="D413" s="98">
        <f t="shared" si="93"/>
        <v>27</v>
      </c>
      <c r="E413" s="447">
        <v>1233</v>
      </c>
      <c r="F413" s="98" t="s">
        <v>321</v>
      </c>
      <c r="G413" s="98">
        <v>1233</v>
      </c>
      <c r="H413" s="98"/>
      <c r="I413" s="98"/>
      <c r="J413" s="285">
        <f t="shared" si="91"/>
        <v>14.29</v>
      </c>
      <c r="K413" s="286" t="s">
        <v>237</v>
      </c>
      <c r="L413" s="98"/>
      <c r="M413" s="374"/>
      <c r="N413" s="360">
        <v>0</v>
      </c>
      <c r="O413" s="360">
        <v>14.29</v>
      </c>
      <c r="P413" s="363"/>
      <c r="Q413" s="362"/>
      <c r="R413" s="360"/>
      <c r="S413" s="288">
        <f t="shared" si="92"/>
        <v>0</v>
      </c>
      <c r="T413" s="375"/>
      <c r="U413" s="288"/>
      <c r="V413" s="288"/>
      <c r="W413" s="288"/>
      <c r="X413" s="364"/>
      <c r="Y413" s="365"/>
      <c r="Z413" s="364"/>
      <c r="AA413" s="365"/>
      <c r="AB413" s="366"/>
      <c r="AC413" s="96"/>
      <c r="AD413" s="96"/>
      <c r="AE413" s="368"/>
      <c r="AF413" s="98"/>
      <c r="AG413" s="367"/>
      <c r="AH413" s="96"/>
      <c r="AI413" s="98" t="s">
        <v>119</v>
      </c>
      <c r="AJ413" s="96"/>
      <c r="AK413" s="367"/>
      <c r="AL413" s="367"/>
      <c r="AM413" s="367"/>
      <c r="AN413" s="369"/>
      <c r="AO413" s="369">
        <v>0</v>
      </c>
      <c r="AP413" s="370"/>
      <c r="AQ413" s="441"/>
      <c r="AR413" s="370"/>
      <c r="AS413" s="376"/>
      <c r="AT413" s="377"/>
    </row>
    <row r="414" spans="1:46" ht="21" customHeight="1">
      <c r="A414" s="95">
        <v>2</v>
      </c>
      <c r="B414" s="95" t="s">
        <v>228</v>
      </c>
      <c r="C414" s="380" t="s">
        <v>23</v>
      </c>
      <c r="D414" s="98">
        <v>1</v>
      </c>
      <c r="E414" s="447">
        <v>1301</v>
      </c>
      <c r="F414" s="98" t="s">
        <v>333</v>
      </c>
      <c r="G414" s="98">
        <v>1301</v>
      </c>
      <c r="H414" s="96">
        <v>9170001301</v>
      </c>
      <c r="I414" s="299" t="s">
        <v>230</v>
      </c>
      <c r="J414" s="285">
        <f t="shared" si="91"/>
        <v>10.39</v>
      </c>
      <c r="K414" s="286" t="str">
        <f>AC414</f>
        <v>อ้อยน้ำราด</v>
      </c>
      <c r="L414" s="98"/>
      <c r="M414" s="374"/>
      <c r="N414" s="360">
        <v>0</v>
      </c>
      <c r="O414" s="98"/>
      <c r="P414" s="374"/>
      <c r="Q414" s="362">
        <v>10.39</v>
      </c>
      <c r="R414" s="360"/>
      <c r="S414" s="288">
        <f t="shared" si="92"/>
        <v>10.39</v>
      </c>
      <c r="T414" s="360">
        <f>Q414*U414</f>
        <v>135.07</v>
      </c>
      <c r="U414" s="288">
        <v>13</v>
      </c>
      <c r="V414" s="288">
        <f>Q414*W414</f>
        <v>83.12</v>
      </c>
      <c r="W414" s="288">
        <v>8</v>
      </c>
      <c r="X414" s="364">
        <v>136.8846094252003</v>
      </c>
      <c r="Y414" s="365">
        <v>13.174649607815233</v>
      </c>
      <c r="Z414" s="364">
        <v>145.54985945945947</v>
      </c>
      <c r="AA414" s="365">
        <f>Z414/Q414</f>
        <v>14.008648648648649</v>
      </c>
      <c r="AB414" s="366">
        <v>242980</v>
      </c>
      <c r="AC414" s="96" t="s">
        <v>1</v>
      </c>
      <c r="AD414" s="96" t="s">
        <v>88</v>
      </c>
      <c r="AE414" s="367" t="s">
        <v>280</v>
      </c>
      <c r="AF414" s="98" t="s">
        <v>99</v>
      </c>
      <c r="AG414" s="367">
        <v>1.85</v>
      </c>
      <c r="AH414" s="96" t="s">
        <v>232</v>
      </c>
      <c r="AI414" s="368" t="s">
        <v>90</v>
      </c>
      <c r="AJ414" s="367" t="s">
        <v>322</v>
      </c>
      <c r="AK414" s="367">
        <v>0</v>
      </c>
      <c r="AL414" s="367" t="s">
        <v>236</v>
      </c>
      <c r="AM414" s="367"/>
      <c r="AN414" s="369"/>
      <c r="AO414" s="369" t="s">
        <v>93</v>
      </c>
      <c r="AP414" s="370" t="str">
        <f>IF(Q414&gt;15,"พื้นที่มากกว่า 15 ไร่",IF(Q414&gt;10,"พื้นที่ 10 - 15 ไร่",IF(Q414&gt;6,"พื้นที่ 6 - 10 ไร่",IF(Q414&gt;3,"พื้นที่ 3 - 6 ไร่","พื้นที่น้อยกว่า 3 ไร่"))))</f>
        <v>พื้นที่ 10 - 15 ไร่</v>
      </c>
      <c r="AQ414" s="440">
        <v>11.628970163618863</v>
      </c>
      <c r="AR414" s="371">
        <v>0</v>
      </c>
      <c r="AS414" s="372" t="s">
        <v>233</v>
      </c>
      <c r="AT414" s="373">
        <v>243281</v>
      </c>
    </row>
    <row r="415" spans="1:46" ht="21" customHeight="1">
      <c r="A415" s="95">
        <v>2</v>
      </c>
      <c r="B415" s="95" t="s">
        <v>228</v>
      </c>
      <c r="C415" s="380" t="s">
        <v>23</v>
      </c>
      <c r="D415" s="98">
        <f t="shared" ref="D415:D446" si="94">D414+1</f>
        <v>2</v>
      </c>
      <c r="E415" s="447">
        <v>1302</v>
      </c>
      <c r="F415" s="98" t="s">
        <v>333</v>
      </c>
      <c r="G415" s="98">
        <v>1302</v>
      </c>
      <c r="H415" s="96">
        <v>9170001302</v>
      </c>
      <c r="I415" s="98"/>
      <c r="J415" s="285">
        <f t="shared" si="91"/>
        <v>12.37</v>
      </c>
      <c r="K415" s="286" t="str">
        <f>AC415</f>
        <v>อ้อยตอ 1</v>
      </c>
      <c r="L415" s="98"/>
      <c r="M415" s="374"/>
      <c r="N415" s="360">
        <v>0</v>
      </c>
      <c r="O415" s="96"/>
      <c r="P415" s="360"/>
      <c r="Q415" s="362">
        <v>12.37</v>
      </c>
      <c r="R415" s="360"/>
      <c r="S415" s="288">
        <f t="shared" si="92"/>
        <v>12.37</v>
      </c>
      <c r="T415" s="360">
        <f>Q415*U415</f>
        <v>148.44</v>
      </c>
      <c r="U415" s="288">
        <v>12</v>
      </c>
      <c r="V415" s="288">
        <f>Q415*W415</f>
        <v>123.69999999999999</v>
      </c>
      <c r="W415" s="288">
        <v>10</v>
      </c>
      <c r="X415" s="364">
        <v>155.571882810435</v>
      </c>
      <c r="Y415" s="365">
        <f>X415/Q415</f>
        <v>12.576546710625303</v>
      </c>
      <c r="Z415" s="364">
        <v>165.16156540540538</v>
      </c>
      <c r="AA415" s="365">
        <f>Z415/Q415</f>
        <v>13.351783783783782</v>
      </c>
      <c r="AB415" s="366">
        <v>242915</v>
      </c>
      <c r="AC415" s="96" t="s">
        <v>93</v>
      </c>
      <c r="AD415" s="96" t="s">
        <v>2</v>
      </c>
      <c r="AE415" s="367" t="s">
        <v>280</v>
      </c>
      <c r="AF415" s="98" t="s">
        <v>91</v>
      </c>
      <c r="AG415" s="367">
        <v>1.85</v>
      </c>
      <c r="AH415" s="98" t="s">
        <v>232</v>
      </c>
      <c r="AI415" s="368" t="s">
        <v>90</v>
      </c>
      <c r="AJ415" s="367" t="s">
        <v>322</v>
      </c>
      <c r="AK415" s="367">
        <v>0</v>
      </c>
      <c r="AL415" s="367" t="s">
        <v>236</v>
      </c>
      <c r="AM415" s="367"/>
      <c r="AN415" s="369"/>
      <c r="AO415" s="369" t="s">
        <v>1</v>
      </c>
      <c r="AP415" s="370" t="str">
        <f>IF(Q415&gt;15,"พื้นที่มากกว่า 15 ไร่",IF(Q415&gt;10,"พื้นที่ 10 - 15 ไร่",IF(Q415&gt;6,"พื้นที่ 6 - 10 ไร่",IF(Q415&gt;3,"พื้นที่ 3 - 6 ไร่","พื้นที่น้อยกว่า 3 ไร่"))))</f>
        <v>พื้นที่ 10 - 15 ไร่</v>
      </c>
      <c r="AQ415" s="440">
        <v>12.765561843168957</v>
      </c>
      <c r="AR415" s="371">
        <v>12.472099930340066</v>
      </c>
      <c r="AS415" s="372" t="s">
        <v>233</v>
      </c>
      <c r="AT415" s="373">
        <v>243267</v>
      </c>
    </row>
    <row r="416" spans="1:46" ht="21" customHeight="1">
      <c r="A416" s="95">
        <v>2</v>
      </c>
      <c r="B416" s="95" t="s">
        <v>228</v>
      </c>
      <c r="C416" s="380" t="s">
        <v>23</v>
      </c>
      <c r="D416" s="98">
        <f t="shared" si="94"/>
        <v>3</v>
      </c>
      <c r="E416" s="447">
        <v>1303</v>
      </c>
      <c r="F416" s="98" t="s">
        <v>333</v>
      </c>
      <c r="G416" s="98">
        <v>1303</v>
      </c>
      <c r="H416" s="96">
        <v>9170001303</v>
      </c>
      <c r="I416" s="299" t="s">
        <v>230</v>
      </c>
      <c r="J416" s="285">
        <f t="shared" si="91"/>
        <v>40.61</v>
      </c>
      <c r="K416" s="286" t="str">
        <f>AC416</f>
        <v>อ้อยตอ 1</v>
      </c>
      <c r="L416" s="98"/>
      <c r="M416" s="374"/>
      <c r="N416" s="360">
        <v>0</v>
      </c>
      <c r="O416" s="96"/>
      <c r="P416" s="288"/>
      <c r="Q416" s="362">
        <v>40.61</v>
      </c>
      <c r="R416" s="360"/>
      <c r="S416" s="288">
        <f t="shared" si="92"/>
        <v>40.61</v>
      </c>
      <c r="T416" s="360">
        <f>Q416*U416</f>
        <v>487.32</v>
      </c>
      <c r="U416" s="288">
        <v>12</v>
      </c>
      <c r="V416" s="288">
        <f>Q416*W416</f>
        <v>406.1</v>
      </c>
      <c r="W416" s="288">
        <v>10</v>
      </c>
      <c r="X416" s="364">
        <v>480.90761222665998</v>
      </c>
      <c r="Y416" s="365">
        <v>11.79284935303275</v>
      </c>
      <c r="Z416" s="364">
        <v>464.25878832432437</v>
      </c>
      <c r="AA416" s="365">
        <f>Z416/Q416</f>
        <v>11.432129729729731</v>
      </c>
      <c r="AB416" s="366">
        <v>242915</v>
      </c>
      <c r="AC416" s="96" t="s">
        <v>93</v>
      </c>
      <c r="AD416" s="96" t="s">
        <v>2</v>
      </c>
      <c r="AE416" s="367" t="s">
        <v>231</v>
      </c>
      <c r="AF416" s="98" t="s">
        <v>91</v>
      </c>
      <c r="AG416" s="367">
        <v>1.85</v>
      </c>
      <c r="AH416" s="98" t="s">
        <v>247</v>
      </c>
      <c r="AI416" s="368" t="s">
        <v>90</v>
      </c>
      <c r="AJ416" s="367" t="s">
        <v>322</v>
      </c>
      <c r="AK416" s="367">
        <v>0</v>
      </c>
      <c r="AL416" s="367" t="s">
        <v>236</v>
      </c>
      <c r="AM416" s="367"/>
      <c r="AN416" s="369"/>
      <c r="AO416" s="369" t="s">
        <v>1</v>
      </c>
      <c r="AP416" s="370" t="str">
        <f>IF(Q416&gt;15,"พื้นที่มากกว่า 15 ไร่",IF(Q416&gt;10,"พื้นที่ 10 - 15 ไร่",IF(Q416&gt;6,"พื้นที่ 6 - 10 ไร่",IF(Q416&gt;3,"พื้นที่ 3 - 6 ไร่","พื้นที่น้อยกว่า 3 ไร่"))))</f>
        <v>พื้นที่มากกว่า 15 ไร่</v>
      </c>
      <c r="AQ416" s="440">
        <v>11.078059591233686</v>
      </c>
      <c r="AR416" s="371">
        <v>12.9301887169912</v>
      </c>
      <c r="AS416" s="372" t="s">
        <v>233</v>
      </c>
      <c r="AT416" s="373">
        <v>243271</v>
      </c>
    </row>
    <row r="417" spans="1:46" ht="21" customHeight="1">
      <c r="A417" s="95">
        <v>2</v>
      </c>
      <c r="B417" s="95" t="s">
        <v>228</v>
      </c>
      <c r="C417" s="380" t="s">
        <v>23</v>
      </c>
      <c r="D417" s="98">
        <f t="shared" si="94"/>
        <v>4</v>
      </c>
      <c r="E417" s="447">
        <v>1304</v>
      </c>
      <c r="F417" s="98" t="s">
        <v>333</v>
      </c>
      <c r="G417" s="98">
        <v>1304</v>
      </c>
      <c r="H417" s="96">
        <v>9170001304</v>
      </c>
      <c r="I417" s="299" t="s">
        <v>230</v>
      </c>
      <c r="J417" s="285">
        <f t="shared" si="91"/>
        <v>14.32</v>
      </c>
      <c r="K417" s="286" t="str">
        <f>AC417</f>
        <v>อ้อยตอ 1</v>
      </c>
      <c r="L417" s="98"/>
      <c r="M417" s="374"/>
      <c r="N417" s="360">
        <v>0</v>
      </c>
      <c r="O417" s="96"/>
      <c r="P417" s="360"/>
      <c r="Q417" s="362">
        <v>14.32</v>
      </c>
      <c r="R417" s="360"/>
      <c r="S417" s="288">
        <f t="shared" si="92"/>
        <v>14.32</v>
      </c>
      <c r="T417" s="360">
        <f>Q417*U417</f>
        <v>171.84</v>
      </c>
      <c r="U417" s="288">
        <v>12</v>
      </c>
      <c r="V417" s="288">
        <f>Q417*W417</f>
        <v>157.52000000000001</v>
      </c>
      <c r="W417" s="288">
        <v>11</v>
      </c>
      <c r="X417" s="364">
        <v>165.67290521993127</v>
      </c>
      <c r="Y417" s="365">
        <v>11.569336956699111</v>
      </c>
      <c r="Z417" s="364">
        <v>208.12889254054056</v>
      </c>
      <c r="AA417" s="365">
        <f>Z417/Q417</f>
        <v>14.534140540540541</v>
      </c>
      <c r="AB417" s="366">
        <v>242900</v>
      </c>
      <c r="AC417" s="96" t="s">
        <v>93</v>
      </c>
      <c r="AD417" s="96" t="s">
        <v>2</v>
      </c>
      <c r="AE417" s="367" t="s">
        <v>265</v>
      </c>
      <c r="AF417" s="98" t="s">
        <v>130</v>
      </c>
      <c r="AG417" s="367">
        <v>1.85</v>
      </c>
      <c r="AH417" s="98" t="s">
        <v>232</v>
      </c>
      <c r="AI417" s="368" t="s">
        <v>90</v>
      </c>
      <c r="AJ417" s="367" t="s">
        <v>322</v>
      </c>
      <c r="AK417" s="367">
        <v>0</v>
      </c>
      <c r="AL417" s="367" t="s">
        <v>236</v>
      </c>
      <c r="AM417" s="367"/>
      <c r="AN417" s="369"/>
      <c r="AO417" s="369" t="s">
        <v>95</v>
      </c>
      <c r="AP417" s="370" t="str">
        <f>IF(Q417&gt;15,"พื้นที่มากกว่า 15 ไร่",IF(Q417&gt;10,"พื้นที่ 10 - 15 ไร่",IF(Q417&gt;6,"พื้นที่ 6 - 10 ไร่",IF(Q417&gt;3,"พื้นที่ 3 - 6 ไร่","พื้นที่น้อยกว่า 3 ไร่"))))</f>
        <v>พื้นที่ 10 - 15 ไร่</v>
      </c>
      <c r="AQ417" s="440">
        <v>6.6822625698324005</v>
      </c>
      <c r="AR417" s="371">
        <v>13.85881178806563</v>
      </c>
      <c r="AS417" s="372" t="s">
        <v>233</v>
      </c>
      <c r="AT417" s="373">
        <v>243304</v>
      </c>
    </row>
    <row r="418" spans="1:46" ht="21" customHeight="1">
      <c r="A418" s="95">
        <v>2</v>
      </c>
      <c r="B418" s="95" t="s">
        <v>228</v>
      </c>
      <c r="C418" s="380" t="s">
        <v>23</v>
      </c>
      <c r="D418" s="98">
        <f t="shared" si="94"/>
        <v>5</v>
      </c>
      <c r="E418" s="447" t="s">
        <v>334</v>
      </c>
      <c r="F418" s="98" t="s">
        <v>333</v>
      </c>
      <c r="G418" s="98">
        <v>13041</v>
      </c>
      <c r="H418" s="98"/>
      <c r="I418" s="98"/>
      <c r="J418" s="285">
        <f t="shared" si="91"/>
        <v>2.1</v>
      </c>
      <c r="K418" s="286" t="s">
        <v>237</v>
      </c>
      <c r="L418" s="98" t="s">
        <v>335</v>
      </c>
      <c r="M418" s="374"/>
      <c r="N418" s="360">
        <v>0</v>
      </c>
      <c r="O418" s="374">
        <v>2.1</v>
      </c>
      <c r="P418" s="98"/>
      <c r="Q418" s="362"/>
      <c r="R418" s="360"/>
      <c r="S418" s="288">
        <f t="shared" si="92"/>
        <v>0</v>
      </c>
      <c r="T418" s="288"/>
      <c r="U418" s="288"/>
      <c r="V418" s="288"/>
      <c r="W418" s="288"/>
      <c r="X418" s="364"/>
      <c r="Y418" s="365"/>
      <c r="Z418" s="364"/>
      <c r="AA418" s="365"/>
      <c r="AB418" s="366"/>
      <c r="AC418" s="98"/>
      <c r="AD418" s="98"/>
      <c r="AE418" s="368"/>
      <c r="AF418" s="98"/>
      <c r="AG418" s="368"/>
      <c r="AH418" s="98"/>
      <c r="AI418" s="368" t="s">
        <v>90</v>
      </c>
      <c r="AJ418" s="368"/>
      <c r="AK418" s="367"/>
      <c r="AL418" s="367"/>
      <c r="AM418" s="367"/>
      <c r="AN418" s="369"/>
      <c r="AO418" s="369">
        <v>0</v>
      </c>
      <c r="AP418" s="370"/>
      <c r="AQ418" s="441"/>
      <c r="AR418" s="370"/>
      <c r="AS418" s="376"/>
      <c r="AT418" s="377"/>
    </row>
    <row r="419" spans="1:46" ht="21" customHeight="1">
      <c r="A419" s="95">
        <v>2</v>
      </c>
      <c r="B419" s="95" t="s">
        <v>228</v>
      </c>
      <c r="C419" s="380" t="s">
        <v>23</v>
      </c>
      <c r="D419" s="98">
        <f t="shared" si="94"/>
        <v>6</v>
      </c>
      <c r="E419" s="447" t="s">
        <v>336</v>
      </c>
      <c r="F419" s="98" t="s">
        <v>333</v>
      </c>
      <c r="G419" s="98">
        <v>13042</v>
      </c>
      <c r="H419" s="98"/>
      <c r="I419" s="98"/>
      <c r="J419" s="285">
        <f t="shared" si="91"/>
        <v>2.62</v>
      </c>
      <c r="K419" s="286" t="s">
        <v>237</v>
      </c>
      <c r="L419" s="98" t="s">
        <v>335</v>
      </c>
      <c r="M419" s="374"/>
      <c r="N419" s="360">
        <v>0</v>
      </c>
      <c r="O419" s="374">
        <v>2.62</v>
      </c>
      <c r="P419" s="98"/>
      <c r="Q419" s="362"/>
      <c r="R419" s="360"/>
      <c r="S419" s="288">
        <f t="shared" si="92"/>
        <v>0</v>
      </c>
      <c r="T419" s="288"/>
      <c r="U419" s="288"/>
      <c r="V419" s="288"/>
      <c r="W419" s="288"/>
      <c r="X419" s="364"/>
      <c r="Y419" s="365"/>
      <c r="Z419" s="364"/>
      <c r="AA419" s="365"/>
      <c r="AB419" s="366"/>
      <c r="AC419" s="98"/>
      <c r="AD419" s="98"/>
      <c r="AE419" s="368"/>
      <c r="AF419" s="98"/>
      <c r="AG419" s="368"/>
      <c r="AH419" s="98"/>
      <c r="AI419" s="368" t="s">
        <v>90</v>
      </c>
      <c r="AJ419" s="368"/>
      <c r="AK419" s="367"/>
      <c r="AL419" s="367"/>
      <c r="AM419" s="367"/>
      <c r="AN419" s="369"/>
      <c r="AO419" s="369">
        <v>0</v>
      </c>
      <c r="AP419" s="370"/>
      <c r="AQ419" s="441"/>
      <c r="AR419" s="370"/>
      <c r="AS419" s="376"/>
      <c r="AT419" s="377"/>
    </row>
    <row r="420" spans="1:46" ht="21" customHeight="1">
      <c r="A420" s="95">
        <v>2</v>
      </c>
      <c r="B420" s="95" t="s">
        <v>228</v>
      </c>
      <c r="C420" s="380" t="s">
        <v>23</v>
      </c>
      <c r="D420" s="98">
        <f t="shared" si="94"/>
        <v>7</v>
      </c>
      <c r="E420" s="447">
        <v>1305</v>
      </c>
      <c r="F420" s="98" t="s">
        <v>333</v>
      </c>
      <c r="G420" s="98">
        <v>1305</v>
      </c>
      <c r="H420" s="96">
        <v>9170001305</v>
      </c>
      <c r="I420" s="299" t="s">
        <v>230</v>
      </c>
      <c r="J420" s="285">
        <f t="shared" si="91"/>
        <v>20.94</v>
      </c>
      <c r="K420" s="286" t="str">
        <f t="shared" ref="K420:K425" si="95">AC420</f>
        <v>อ้อยตอ 1</v>
      </c>
      <c r="L420" s="98"/>
      <c r="M420" s="374"/>
      <c r="N420" s="360">
        <v>0</v>
      </c>
      <c r="O420" s="96"/>
      <c r="P420" s="360"/>
      <c r="Q420" s="362">
        <v>20.94</v>
      </c>
      <c r="R420" s="360"/>
      <c r="S420" s="288">
        <f t="shared" si="92"/>
        <v>20.94</v>
      </c>
      <c r="T420" s="360">
        <f t="shared" ref="T420:T425" si="96">Q420*U420</f>
        <v>230.34</v>
      </c>
      <c r="U420" s="288">
        <v>11</v>
      </c>
      <c r="V420" s="288">
        <f>Q420*W420</f>
        <v>209.4</v>
      </c>
      <c r="W420" s="288">
        <v>10</v>
      </c>
      <c r="X420" s="364">
        <v>248.82326154741767</v>
      </c>
      <c r="Y420" s="365">
        <v>11.882677246772571</v>
      </c>
      <c r="Z420" s="364">
        <v>295.53063437837835</v>
      </c>
      <c r="AA420" s="365">
        <f t="shared" ref="AA420:AA425" si="97">Z420/Q420</f>
        <v>14.113210810810809</v>
      </c>
      <c r="AB420" s="366">
        <v>242927</v>
      </c>
      <c r="AC420" s="96" t="s">
        <v>93</v>
      </c>
      <c r="AD420" s="96" t="s">
        <v>2</v>
      </c>
      <c r="AE420" s="367" t="s">
        <v>265</v>
      </c>
      <c r="AF420" s="98" t="s">
        <v>91</v>
      </c>
      <c r="AG420" s="367">
        <v>1.85</v>
      </c>
      <c r="AH420" s="98" t="s">
        <v>232</v>
      </c>
      <c r="AI420" s="368" t="s">
        <v>90</v>
      </c>
      <c r="AJ420" s="367" t="s">
        <v>220</v>
      </c>
      <c r="AK420" s="367" t="s">
        <v>288</v>
      </c>
      <c r="AL420" s="367" t="s">
        <v>236</v>
      </c>
      <c r="AM420" s="367"/>
      <c r="AN420" s="369"/>
      <c r="AO420" s="369" t="s">
        <v>95</v>
      </c>
      <c r="AP420" s="370" t="str">
        <f t="shared" ref="AP420:AP425" si="98">IF(Q420&gt;15,"พื้นที่มากกว่า 15 ไร่",IF(Q420&gt;10,"พื้นที่ 10 - 15 ไร่",IF(Q420&gt;6,"พื้นที่ 6 - 10 ไร่",IF(Q420&gt;3,"พื้นที่ 3 - 6 ไร่","พื้นที่น้อยกว่า 3 ไร่"))))</f>
        <v>พื้นที่มากกว่า 15 ไร่</v>
      </c>
      <c r="AQ420" s="440">
        <v>10.327602674307546</v>
      </c>
      <c r="AR420" s="371">
        <v>11.988285859613427</v>
      </c>
      <c r="AS420" s="372" t="s">
        <v>233</v>
      </c>
      <c r="AT420" s="373">
        <v>243256</v>
      </c>
    </row>
    <row r="421" spans="1:46" ht="21" customHeight="1">
      <c r="A421" s="95">
        <v>2</v>
      </c>
      <c r="B421" s="95" t="s">
        <v>228</v>
      </c>
      <c r="C421" s="380" t="s">
        <v>23</v>
      </c>
      <c r="D421" s="98">
        <f t="shared" si="94"/>
        <v>8</v>
      </c>
      <c r="E421" s="447">
        <v>1306</v>
      </c>
      <c r="F421" s="98" t="s">
        <v>333</v>
      </c>
      <c r="G421" s="98">
        <v>1306</v>
      </c>
      <c r="H421" s="96">
        <v>9170001306</v>
      </c>
      <c r="I421" s="299" t="s">
        <v>230</v>
      </c>
      <c r="J421" s="285">
        <f t="shared" si="91"/>
        <v>18.8</v>
      </c>
      <c r="K421" s="286" t="str">
        <f t="shared" si="95"/>
        <v>อ้อยตอ 1</v>
      </c>
      <c r="L421" s="98"/>
      <c r="M421" s="374"/>
      <c r="N421" s="360">
        <v>0</v>
      </c>
      <c r="O421" s="96"/>
      <c r="P421" s="360"/>
      <c r="Q421" s="362">
        <v>18.8</v>
      </c>
      <c r="R421" s="360"/>
      <c r="S421" s="288">
        <f t="shared" si="92"/>
        <v>18.8</v>
      </c>
      <c r="T421" s="360">
        <f t="shared" si="96"/>
        <v>225.60000000000002</v>
      </c>
      <c r="U421" s="288">
        <v>12</v>
      </c>
      <c r="V421" s="288">
        <f>Q421*W421</f>
        <v>188</v>
      </c>
      <c r="W421" s="288">
        <v>10</v>
      </c>
      <c r="X421" s="364">
        <v>219.27250224761491</v>
      </c>
      <c r="Y421" s="365">
        <v>11.663430970617814</v>
      </c>
      <c r="Z421" s="364">
        <v>284.43160216216216</v>
      </c>
      <c r="AA421" s="365">
        <f t="shared" si="97"/>
        <v>15.129340540540539</v>
      </c>
      <c r="AB421" s="366">
        <v>242905</v>
      </c>
      <c r="AC421" s="96" t="s">
        <v>93</v>
      </c>
      <c r="AD421" s="96" t="s">
        <v>2</v>
      </c>
      <c r="AE421" s="367" t="s">
        <v>280</v>
      </c>
      <c r="AF421" s="98" t="s">
        <v>130</v>
      </c>
      <c r="AG421" s="367">
        <v>1.85</v>
      </c>
      <c r="AH421" s="98" t="s">
        <v>232</v>
      </c>
      <c r="AI421" s="368" t="s">
        <v>90</v>
      </c>
      <c r="AJ421" s="367" t="s">
        <v>322</v>
      </c>
      <c r="AK421" s="367">
        <v>0</v>
      </c>
      <c r="AL421" s="367" t="s">
        <v>236</v>
      </c>
      <c r="AM421" s="367"/>
      <c r="AN421" s="369"/>
      <c r="AO421" s="369" t="s">
        <v>95</v>
      </c>
      <c r="AP421" s="370" t="str">
        <f t="shared" si="98"/>
        <v>พื้นที่มากกว่า 15 ไร่</v>
      </c>
      <c r="AQ421" s="440">
        <v>8.9999999999999982</v>
      </c>
      <c r="AR421" s="371">
        <v>13.629110520094565</v>
      </c>
      <c r="AS421" s="372" t="s">
        <v>233</v>
      </c>
      <c r="AT421" s="373">
        <v>243299</v>
      </c>
    </row>
    <row r="422" spans="1:46" ht="21" customHeight="1">
      <c r="A422" s="95">
        <v>2</v>
      </c>
      <c r="B422" s="95" t="s">
        <v>228</v>
      </c>
      <c r="C422" s="380" t="s">
        <v>23</v>
      </c>
      <c r="D422" s="98">
        <f t="shared" si="94"/>
        <v>9</v>
      </c>
      <c r="E422" s="447">
        <v>1307</v>
      </c>
      <c r="F422" s="98" t="s">
        <v>333</v>
      </c>
      <c r="G422" s="98">
        <v>1307</v>
      </c>
      <c r="H422" s="96">
        <v>9170001307</v>
      </c>
      <c r="I422" s="299" t="s">
        <v>230</v>
      </c>
      <c r="J422" s="285">
        <f t="shared" si="91"/>
        <v>18.66</v>
      </c>
      <c r="K422" s="286" t="str">
        <f t="shared" si="95"/>
        <v>อ้อยตอ 1</v>
      </c>
      <c r="L422" s="98"/>
      <c r="M422" s="374"/>
      <c r="N422" s="360">
        <v>0</v>
      </c>
      <c r="O422" s="96"/>
      <c r="P422" s="360"/>
      <c r="Q422" s="362">
        <v>18.66</v>
      </c>
      <c r="R422" s="360"/>
      <c r="S422" s="288">
        <f t="shared" si="92"/>
        <v>18.66</v>
      </c>
      <c r="T422" s="360">
        <f t="shared" si="96"/>
        <v>205.26</v>
      </c>
      <c r="U422" s="288">
        <v>11</v>
      </c>
      <c r="V422" s="288">
        <f>Q422*W422</f>
        <v>205.26</v>
      </c>
      <c r="W422" s="288">
        <v>11</v>
      </c>
      <c r="X422" s="364">
        <v>220.05607293473443</v>
      </c>
      <c r="Y422" s="365">
        <v>11.792929953629926</v>
      </c>
      <c r="Z422" s="364">
        <v>269.65616432432427</v>
      </c>
      <c r="AA422" s="365">
        <f t="shared" si="97"/>
        <v>14.451027027027024</v>
      </c>
      <c r="AB422" s="366">
        <v>242928</v>
      </c>
      <c r="AC422" s="96" t="s">
        <v>93</v>
      </c>
      <c r="AD422" s="96" t="s">
        <v>2</v>
      </c>
      <c r="AE422" s="367" t="s">
        <v>280</v>
      </c>
      <c r="AF422" s="98" t="s">
        <v>91</v>
      </c>
      <c r="AG422" s="367">
        <v>1.85</v>
      </c>
      <c r="AH422" s="98" t="s">
        <v>232</v>
      </c>
      <c r="AI422" s="368" t="s">
        <v>90</v>
      </c>
      <c r="AJ422" s="367" t="s">
        <v>220</v>
      </c>
      <c r="AK422" s="367" t="s">
        <v>288</v>
      </c>
      <c r="AL422" s="367" t="s">
        <v>236</v>
      </c>
      <c r="AM422" s="367"/>
      <c r="AN422" s="369"/>
      <c r="AO422" s="369" t="s">
        <v>95</v>
      </c>
      <c r="AP422" s="370" t="str">
        <f t="shared" si="98"/>
        <v>พื้นที่มากกว่า 15 ไร่</v>
      </c>
      <c r="AQ422" s="440">
        <v>10.558949624866024</v>
      </c>
      <c r="AR422" s="371">
        <v>13.475239303659341</v>
      </c>
      <c r="AS422" s="372" t="s">
        <v>233</v>
      </c>
      <c r="AT422" s="373">
        <v>243303</v>
      </c>
    </row>
    <row r="423" spans="1:46" ht="21" customHeight="1">
      <c r="A423" s="95">
        <v>2</v>
      </c>
      <c r="B423" s="95" t="s">
        <v>228</v>
      </c>
      <c r="C423" s="380" t="s">
        <v>23</v>
      </c>
      <c r="D423" s="98">
        <f t="shared" si="94"/>
        <v>10</v>
      </c>
      <c r="E423" s="447">
        <v>1308</v>
      </c>
      <c r="F423" s="98" t="s">
        <v>333</v>
      </c>
      <c r="G423" s="98">
        <v>1308</v>
      </c>
      <c r="H423" s="96">
        <v>9170001308</v>
      </c>
      <c r="I423" s="299" t="s">
        <v>230</v>
      </c>
      <c r="J423" s="285">
        <f t="shared" si="91"/>
        <v>10.68</v>
      </c>
      <c r="K423" s="286" t="str">
        <f t="shared" si="95"/>
        <v>อ้อยตอ 1</v>
      </c>
      <c r="L423" s="98"/>
      <c r="M423" s="374"/>
      <c r="N423" s="360">
        <v>0</v>
      </c>
      <c r="O423" s="96"/>
      <c r="P423" s="360"/>
      <c r="Q423" s="362">
        <v>10.68</v>
      </c>
      <c r="R423" s="360"/>
      <c r="S423" s="288">
        <f t="shared" si="92"/>
        <v>10.68</v>
      </c>
      <c r="T423" s="360">
        <f t="shared" si="96"/>
        <v>117.47999999999999</v>
      </c>
      <c r="U423" s="288">
        <v>11</v>
      </c>
      <c r="V423" s="288">
        <f>Q423*W423</f>
        <v>96.12</v>
      </c>
      <c r="W423" s="288">
        <v>9</v>
      </c>
      <c r="X423" s="364">
        <v>128.36907382219891</v>
      </c>
      <c r="Y423" s="365">
        <v>12.019576200580424</v>
      </c>
      <c r="Z423" s="364">
        <v>132.28883027027024</v>
      </c>
      <c r="AA423" s="365">
        <f t="shared" si="97"/>
        <v>12.386594594594593</v>
      </c>
      <c r="AB423" s="366">
        <v>242928</v>
      </c>
      <c r="AC423" s="96" t="s">
        <v>93</v>
      </c>
      <c r="AD423" s="96" t="s">
        <v>2</v>
      </c>
      <c r="AE423" s="367" t="s">
        <v>265</v>
      </c>
      <c r="AF423" s="98" t="s">
        <v>91</v>
      </c>
      <c r="AG423" s="367">
        <v>1.85</v>
      </c>
      <c r="AH423" s="98" t="s">
        <v>232</v>
      </c>
      <c r="AI423" s="368" t="s">
        <v>90</v>
      </c>
      <c r="AJ423" s="367" t="s">
        <v>220</v>
      </c>
      <c r="AK423" s="367" t="s">
        <v>288</v>
      </c>
      <c r="AL423" s="367" t="s">
        <v>236</v>
      </c>
      <c r="AM423" s="367"/>
      <c r="AN423" s="369"/>
      <c r="AO423" s="369" t="s">
        <v>248</v>
      </c>
      <c r="AP423" s="370" t="str">
        <f t="shared" si="98"/>
        <v>พื้นที่ 10 - 15 ไร่</v>
      </c>
      <c r="AQ423" s="440">
        <v>6.7219101123595504</v>
      </c>
      <c r="AR423" s="371">
        <v>12.644017272600641</v>
      </c>
      <c r="AS423" s="372" t="s">
        <v>233</v>
      </c>
      <c r="AT423" s="373">
        <v>243303</v>
      </c>
    </row>
    <row r="424" spans="1:46" ht="21" customHeight="1">
      <c r="A424" s="95">
        <v>2</v>
      </c>
      <c r="B424" s="95" t="s">
        <v>228</v>
      </c>
      <c r="C424" s="380" t="s">
        <v>23</v>
      </c>
      <c r="D424" s="98">
        <f t="shared" si="94"/>
        <v>11</v>
      </c>
      <c r="E424" s="447">
        <v>1309</v>
      </c>
      <c r="F424" s="98" t="s">
        <v>333</v>
      </c>
      <c r="G424" s="98">
        <v>1309</v>
      </c>
      <c r="H424" s="96">
        <v>9170001309</v>
      </c>
      <c r="I424" s="299" t="s">
        <v>230</v>
      </c>
      <c r="J424" s="285">
        <f t="shared" si="91"/>
        <v>26.85</v>
      </c>
      <c r="K424" s="286" t="str">
        <f t="shared" si="95"/>
        <v>อ้อยตอ 1</v>
      </c>
      <c r="L424" s="98"/>
      <c r="M424" s="374"/>
      <c r="N424" s="360">
        <v>0</v>
      </c>
      <c r="O424" s="96"/>
      <c r="P424" s="288"/>
      <c r="Q424" s="362">
        <v>26.85</v>
      </c>
      <c r="R424" s="360"/>
      <c r="S424" s="288">
        <f t="shared" si="92"/>
        <v>26.85</v>
      </c>
      <c r="T424" s="360">
        <f t="shared" si="96"/>
        <v>295.35000000000002</v>
      </c>
      <c r="U424" s="288">
        <v>11</v>
      </c>
      <c r="V424" s="288">
        <f>Q424*W424</f>
        <v>268.5</v>
      </c>
      <c r="W424" s="288">
        <v>10</v>
      </c>
      <c r="X424" s="364">
        <v>318.16529685170678</v>
      </c>
      <c r="Y424" s="365">
        <v>11.849731726320551</v>
      </c>
      <c r="Z424" s="364">
        <v>521.72706909090914</v>
      </c>
      <c r="AA424" s="365">
        <f t="shared" si="97"/>
        <v>19.431175757575758</v>
      </c>
      <c r="AB424" s="366">
        <v>242945</v>
      </c>
      <c r="AC424" s="96" t="s">
        <v>93</v>
      </c>
      <c r="AD424" s="96" t="s">
        <v>2</v>
      </c>
      <c r="AE424" s="367" t="s">
        <v>231</v>
      </c>
      <c r="AF424" s="98" t="s">
        <v>91</v>
      </c>
      <c r="AG424" s="367">
        <v>1.65</v>
      </c>
      <c r="AH424" s="98" t="s">
        <v>247</v>
      </c>
      <c r="AI424" s="368" t="s">
        <v>90</v>
      </c>
      <c r="AJ424" s="367" t="s">
        <v>322</v>
      </c>
      <c r="AK424" s="367">
        <v>0</v>
      </c>
      <c r="AL424" s="367" t="s">
        <v>236</v>
      </c>
      <c r="AM424" s="367"/>
      <c r="AN424" s="369"/>
      <c r="AO424" s="369" t="s">
        <v>95</v>
      </c>
      <c r="AP424" s="370" t="str">
        <f t="shared" si="98"/>
        <v>พื้นที่มากกว่า 15 ไร่</v>
      </c>
      <c r="AQ424" s="440">
        <v>12.049162011173182</v>
      </c>
      <c r="AR424" s="371">
        <v>13.857706876872591</v>
      </c>
      <c r="AS424" s="372" t="s">
        <v>233</v>
      </c>
      <c r="AT424" s="373">
        <v>243303</v>
      </c>
    </row>
    <row r="425" spans="1:46" ht="21" customHeight="1">
      <c r="A425" s="95">
        <v>2</v>
      </c>
      <c r="B425" s="95" t="s">
        <v>228</v>
      </c>
      <c r="C425" s="380" t="s">
        <v>23</v>
      </c>
      <c r="D425" s="98">
        <f t="shared" si="94"/>
        <v>12</v>
      </c>
      <c r="E425" s="447">
        <v>1310</v>
      </c>
      <c r="F425" s="98" t="s">
        <v>333</v>
      </c>
      <c r="G425" s="98">
        <v>1310</v>
      </c>
      <c r="H425" s="96">
        <v>9170001310</v>
      </c>
      <c r="I425" s="299" t="s">
        <v>230</v>
      </c>
      <c r="J425" s="285">
        <f t="shared" si="91"/>
        <v>6.94</v>
      </c>
      <c r="K425" s="286" t="str">
        <f t="shared" si="95"/>
        <v>อ้อยตอ 1</v>
      </c>
      <c r="L425" s="98"/>
      <c r="M425" s="374"/>
      <c r="N425" s="360">
        <v>0</v>
      </c>
      <c r="O425" s="374"/>
      <c r="P425" s="374"/>
      <c r="Q425" s="362">
        <v>6.94</v>
      </c>
      <c r="R425" s="360"/>
      <c r="S425" s="288">
        <f t="shared" si="92"/>
        <v>6.94</v>
      </c>
      <c r="T425" s="360">
        <f t="shared" si="96"/>
        <v>69.400000000000006</v>
      </c>
      <c r="U425" s="288">
        <v>10</v>
      </c>
      <c r="V425" s="288">
        <v>0</v>
      </c>
      <c r="W425" s="288" t="s">
        <v>209</v>
      </c>
      <c r="X425" s="364">
        <v>83.87631354884337</v>
      </c>
      <c r="Y425" s="365">
        <v>12.085924142484634</v>
      </c>
      <c r="Z425" s="364">
        <v>95.068410181818194</v>
      </c>
      <c r="AA425" s="365">
        <f t="shared" si="97"/>
        <v>13.698618181818183</v>
      </c>
      <c r="AB425" s="366">
        <v>242963</v>
      </c>
      <c r="AC425" s="96" t="s">
        <v>93</v>
      </c>
      <c r="AD425" s="96" t="s">
        <v>2</v>
      </c>
      <c r="AE425" s="367" t="s">
        <v>265</v>
      </c>
      <c r="AF425" s="98" t="s">
        <v>91</v>
      </c>
      <c r="AG425" s="367">
        <v>1.65</v>
      </c>
      <c r="AH425" s="98" t="s">
        <v>247</v>
      </c>
      <c r="AI425" s="368" t="s">
        <v>90</v>
      </c>
      <c r="AJ425" s="367" t="s">
        <v>322</v>
      </c>
      <c r="AK425" s="367">
        <v>0</v>
      </c>
      <c r="AL425" s="367" t="s">
        <v>236</v>
      </c>
      <c r="AM425" s="367"/>
      <c r="AN425" s="369"/>
      <c r="AO425" s="369" t="s">
        <v>1</v>
      </c>
      <c r="AP425" s="370" t="str">
        <f t="shared" si="98"/>
        <v>พื้นที่ 6 - 10 ไร่</v>
      </c>
      <c r="AQ425" s="440">
        <v>4.7680115273775217</v>
      </c>
      <c r="AR425" s="371">
        <v>12.89</v>
      </c>
      <c r="AS425" s="372" t="s">
        <v>233</v>
      </c>
      <c r="AT425" s="373">
        <v>243304</v>
      </c>
    </row>
    <row r="426" spans="1:46" ht="21" customHeight="1">
      <c r="A426" s="95">
        <v>2</v>
      </c>
      <c r="B426" s="95" t="s">
        <v>228</v>
      </c>
      <c r="C426" s="380" t="s">
        <v>23</v>
      </c>
      <c r="D426" s="98">
        <f t="shared" si="94"/>
        <v>13</v>
      </c>
      <c r="E426" s="447">
        <v>1311</v>
      </c>
      <c r="F426" s="98" t="s">
        <v>333</v>
      </c>
      <c r="G426" s="98">
        <v>1311</v>
      </c>
      <c r="H426" s="98"/>
      <c r="I426" s="299" t="s">
        <v>230</v>
      </c>
      <c r="J426" s="285">
        <f t="shared" si="91"/>
        <v>6.61</v>
      </c>
      <c r="K426" s="286" t="s">
        <v>237</v>
      </c>
      <c r="L426" s="98"/>
      <c r="M426" s="374"/>
      <c r="N426" s="360">
        <v>0</v>
      </c>
      <c r="O426" s="360">
        <v>6.61</v>
      </c>
      <c r="P426" s="360"/>
      <c r="Q426" s="362"/>
      <c r="R426" s="360"/>
      <c r="S426" s="288">
        <f t="shared" si="92"/>
        <v>0</v>
      </c>
      <c r="T426" s="288"/>
      <c r="U426" s="288"/>
      <c r="V426" s="288"/>
      <c r="W426" s="288"/>
      <c r="X426" s="364"/>
      <c r="Y426" s="365"/>
      <c r="Z426" s="364"/>
      <c r="AA426" s="365"/>
      <c r="AB426" s="366"/>
      <c r="AC426" s="96"/>
      <c r="AD426" s="96"/>
      <c r="AE426" s="367"/>
      <c r="AF426" s="98"/>
      <c r="AG426" s="367"/>
      <c r="AH426" s="98"/>
      <c r="AI426" s="368" t="s">
        <v>90</v>
      </c>
      <c r="AJ426" s="367"/>
      <c r="AK426" s="367"/>
      <c r="AL426" s="367"/>
      <c r="AM426" s="367"/>
      <c r="AN426" s="369"/>
      <c r="AO426" s="369">
        <v>0</v>
      </c>
      <c r="AP426" s="370"/>
      <c r="AQ426" s="441"/>
      <c r="AR426" s="370"/>
      <c r="AS426" s="376"/>
      <c r="AT426" s="377"/>
    </row>
    <row r="427" spans="1:46" ht="21" customHeight="1">
      <c r="A427" s="95">
        <v>2</v>
      </c>
      <c r="B427" s="95" t="s">
        <v>228</v>
      </c>
      <c r="C427" s="380" t="s">
        <v>23</v>
      </c>
      <c r="D427" s="98">
        <f t="shared" si="94"/>
        <v>14</v>
      </c>
      <c r="E427" s="447">
        <v>1312</v>
      </c>
      <c r="F427" s="98" t="s">
        <v>333</v>
      </c>
      <c r="G427" s="98">
        <v>1312</v>
      </c>
      <c r="H427" s="98"/>
      <c r="I427" s="299" t="s">
        <v>230</v>
      </c>
      <c r="J427" s="285">
        <f t="shared" si="91"/>
        <v>29.13</v>
      </c>
      <c r="K427" s="286" t="s">
        <v>237</v>
      </c>
      <c r="L427" s="98"/>
      <c r="M427" s="374"/>
      <c r="N427" s="360">
        <v>0</v>
      </c>
      <c r="O427" s="374">
        <v>29.13</v>
      </c>
      <c r="P427" s="374"/>
      <c r="Q427" s="362"/>
      <c r="R427" s="360"/>
      <c r="S427" s="288">
        <f t="shared" si="92"/>
        <v>0</v>
      </c>
      <c r="T427" s="288"/>
      <c r="U427" s="288"/>
      <c r="V427" s="288"/>
      <c r="W427" s="288"/>
      <c r="X427" s="364"/>
      <c r="Y427" s="365"/>
      <c r="Z427" s="364"/>
      <c r="AA427" s="365"/>
      <c r="AB427" s="366"/>
      <c r="AC427" s="96"/>
      <c r="AD427" s="96"/>
      <c r="AE427" s="367"/>
      <c r="AF427" s="98"/>
      <c r="AG427" s="367"/>
      <c r="AH427" s="98"/>
      <c r="AI427" s="368" t="s">
        <v>90</v>
      </c>
      <c r="AJ427" s="367"/>
      <c r="AK427" s="367"/>
      <c r="AL427" s="367"/>
      <c r="AM427" s="367"/>
      <c r="AN427" s="369"/>
      <c r="AO427" s="369">
        <v>0</v>
      </c>
      <c r="AP427" s="370"/>
      <c r="AQ427" s="441"/>
      <c r="AR427" s="370"/>
      <c r="AS427" s="376"/>
      <c r="AT427" s="377"/>
    </row>
    <row r="428" spans="1:46" ht="21" customHeight="1">
      <c r="A428" s="95">
        <v>2</v>
      </c>
      <c r="B428" s="95" t="s">
        <v>228</v>
      </c>
      <c r="C428" s="380" t="s">
        <v>23</v>
      </c>
      <c r="D428" s="98">
        <f t="shared" si="94"/>
        <v>15</v>
      </c>
      <c r="E428" s="447">
        <v>1313</v>
      </c>
      <c r="F428" s="98" t="s">
        <v>333</v>
      </c>
      <c r="G428" s="98">
        <v>1313</v>
      </c>
      <c r="H428" s="98"/>
      <c r="I428" s="299" t="s">
        <v>230</v>
      </c>
      <c r="J428" s="285">
        <f t="shared" si="91"/>
        <v>27.12</v>
      </c>
      <c r="K428" s="286" t="s">
        <v>237</v>
      </c>
      <c r="L428" s="98" t="s">
        <v>337</v>
      </c>
      <c r="M428" s="374"/>
      <c r="N428" s="360">
        <v>0</v>
      </c>
      <c r="O428" s="360">
        <v>27.12</v>
      </c>
      <c r="P428" s="96"/>
      <c r="Q428" s="362"/>
      <c r="R428" s="360"/>
      <c r="S428" s="288">
        <f t="shared" si="92"/>
        <v>0</v>
      </c>
      <c r="T428" s="288"/>
      <c r="U428" s="288"/>
      <c r="V428" s="288"/>
      <c r="W428" s="288"/>
      <c r="X428" s="364"/>
      <c r="Y428" s="365"/>
      <c r="Z428" s="364"/>
      <c r="AA428" s="365"/>
      <c r="AB428" s="366"/>
      <c r="AC428" s="98"/>
      <c r="AD428" s="98"/>
      <c r="AE428" s="368"/>
      <c r="AF428" s="98"/>
      <c r="AG428" s="368"/>
      <c r="AH428" s="98"/>
      <c r="AI428" s="368" t="s">
        <v>90</v>
      </c>
      <c r="AJ428" s="367"/>
      <c r="AK428" s="367"/>
      <c r="AL428" s="367"/>
      <c r="AM428" s="367"/>
      <c r="AN428" s="369"/>
      <c r="AO428" s="369">
        <v>0</v>
      </c>
      <c r="AP428" s="370"/>
      <c r="AQ428" s="441"/>
      <c r="AR428" s="370"/>
      <c r="AS428" s="376"/>
      <c r="AT428" s="377"/>
    </row>
    <row r="429" spans="1:46" ht="21" customHeight="1">
      <c r="A429" s="95">
        <v>2</v>
      </c>
      <c r="B429" s="95" t="s">
        <v>228</v>
      </c>
      <c r="C429" s="380" t="s">
        <v>23</v>
      </c>
      <c r="D429" s="98">
        <f t="shared" si="94"/>
        <v>16</v>
      </c>
      <c r="E429" s="447">
        <v>1314</v>
      </c>
      <c r="F429" s="98" t="s">
        <v>333</v>
      </c>
      <c r="G429" s="98">
        <v>1314</v>
      </c>
      <c r="H429" s="98"/>
      <c r="I429" s="98"/>
      <c r="J429" s="285">
        <f t="shared" si="91"/>
        <v>29</v>
      </c>
      <c r="K429" s="286" t="s">
        <v>237</v>
      </c>
      <c r="L429" s="98" t="s">
        <v>338</v>
      </c>
      <c r="M429" s="374"/>
      <c r="N429" s="360">
        <v>0</v>
      </c>
      <c r="O429" s="360">
        <v>29</v>
      </c>
      <c r="P429" s="96"/>
      <c r="Q429" s="362"/>
      <c r="R429" s="360"/>
      <c r="S429" s="288">
        <f t="shared" si="92"/>
        <v>0</v>
      </c>
      <c r="T429" s="288"/>
      <c r="U429" s="288"/>
      <c r="V429" s="288"/>
      <c r="W429" s="288"/>
      <c r="X429" s="364"/>
      <c r="Y429" s="365"/>
      <c r="Z429" s="364"/>
      <c r="AA429" s="365"/>
      <c r="AB429" s="366"/>
      <c r="AC429" s="98"/>
      <c r="AD429" s="98"/>
      <c r="AE429" s="368"/>
      <c r="AF429" s="98"/>
      <c r="AG429" s="368"/>
      <c r="AH429" s="98"/>
      <c r="AI429" s="368" t="s">
        <v>90</v>
      </c>
      <c r="AJ429" s="367"/>
      <c r="AK429" s="367"/>
      <c r="AL429" s="367"/>
      <c r="AM429" s="367"/>
      <c r="AN429" s="369"/>
      <c r="AO429" s="369">
        <v>0</v>
      </c>
      <c r="AP429" s="370"/>
      <c r="AQ429" s="441"/>
      <c r="AR429" s="370"/>
      <c r="AS429" s="376"/>
      <c r="AT429" s="377"/>
    </row>
    <row r="430" spans="1:46" ht="21" customHeight="1">
      <c r="A430" s="95">
        <v>2</v>
      </c>
      <c r="B430" s="95" t="s">
        <v>228</v>
      </c>
      <c r="C430" s="380" t="s">
        <v>23</v>
      </c>
      <c r="D430" s="98">
        <f t="shared" si="94"/>
        <v>17</v>
      </c>
      <c r="E430" s="447">
        <v>1315</v>
      </c>
      <c r="F430" s="98" t="s">
        <v>333</v>
      </c>
      <c r="G430" s="98">
        <v>1315</v>
      </c>
      <c r="H430" s="98"/>
      <c r="I430" s="299" t="s">
        <v>230</v>
      </c>
      <c r="J430" s="285">
        <f t="shared" si="91"/>
        <v>59.51</v>
      </c>
      <c r="K430" s="286" t="s">
        <v>237</v>
      </c>
      <c r="L430" s="98" t="s">
        <v>338</v>
      </c>
      <c r="M430" s="374"/>
      <c r="N430" s="360">
        <v>0</v>
      </c>
      <c r="O430" s="374">
        <v>59.51</v>
      </c>
      <c r="P430" s="98"/>
      <c r="Q430" s="362"/>
      <c r="R430" s="360"/>
      <c r="S430" s="288">
        <f t="shared" si="92"/>
        <v>0</v>
      </c>
      <c r="T430" s="288"/>
      <c r="U430" s="288"/>
      <c r="V430" s="288"/>
      <c r="W430" s="288"/>
      <c r="X430" s="364"/>
      <c r="Y430" s="365"/>
      <c r="Z430" s="364"/>
      <c r="AA430" s="365"/>
      <c r="AB430" s="366"/>
      <c r="AC430" s="98"/>
      <c r="AD430" s="98"/>
      <c r="AE430" s="368"/>
      <c r="AF430" s="98"/>
      <c r="AG430" s="368"/>
      <c r="AH430" s="98"/>
      <c r="AI430" s="368" t="s">
        <v>90</v>
      </c>
      <c r="AJ430" s="368"/>
      <c r="AK430" s="367"/>
      <c r="AL430" s="367"/>
      <c r="AM430" s="367"/>
      <c r="AN430" s="369"/>
      <c r="AO430" s="369">
        <v>0</v>
      </c>
      <c r="AP430" s="370"/>
      <c r="AQ430" s="441"/>
      <c r="AR430" s="370"/>
      <c r="AS430" s="376"/>
      <c r="AT430" s="377"/>
    </row>
    <row r="431" spans="1:46" ht="21" customHeight="1">
      <c r="A431" s="95">
        <v>2</v>
      </c>
      <c r="B431" s="95" t="s">
        <v>228</v>
      </c>
      <c r="C431" s="380" t="s">
        <v>23</v>
      </c>
      <c r="D431" s="98">
        <f t="shared" si="94"/>
        <v>18</v>
      </c>
      <c r="E431" s="447">
        <v>1316</v>
      </c>
      <c r="F431" s="98" t="s">
        <v>333</v>
      </c>
      <c r="G431" s="98">
        <v>1316</v>
      </c>
      <c r="H431" s="98"/>
      <c r="I431" s="299" t="s">
        <v>230</v>
      </c>
      <c r="J431" s="285">
        <f t="shared" si="91"/>
        <v>71.83</v>
      </c>
      <c r="K431" s="286">
        <f>AC431</f>
        <v>0</v>
      </c>
      <c r="L431" s="96"/>
      <c r="M431" s="360"/>
      <c r="N431" s="360">
        <v>0</v>
      </c>
      <c r="O431" s="98"/>
      <c r="P431" s="374">
        <v>71.83</v>
      </c>
      <c r="Q431" s="362"/>
      <c r="R431" s="360"/>
      <c r="S431" s="288">
        <f t="shared" si="92"/>
        <v>71.83</v>
      </c>
      <c r="T431" s="363"/>
      <c r="U431" s="288"/>
      <c r="V431" s="288"/>
      <c r="W431" s="288"/>
      <c r="X431" s="364"/>
      <c r="Y431" s="365"/>
      <c r="Z431" s="364"/>
      <c r="AA431" s="365"/>
      <c r="AB431" s="366"/>
      <c r="AC431" s="96"/>
      <c r="AD431" s="96"/>
      <c r="AE431" s="367" t="s">
        <v>280</v>
      </c>
      <c r="AF431" s="98"/>
      <c r="AG431" s="367"/>
      <c r="AH431" s="98"/>
      <c r="AI431" s="368" t="s">
        <v>90</v>
      </c>
      <c r="AJ431" s="367" t="s">
        <v>220</v>
      </c>
      <c r="AK431" s="367"/>
      <c r="AL431" s="367"/>
      <c r="AM431" s="367"/>
      <c r="AN431" s="369"/>
      <c r="AO431" s="369" t="s">
        <v>98</v>
      </c>
      <c r="AP431" s="370"/>
      <c r="AQ431" s="441"/>
      <c r="AR431" s="370"/>
      <c r="AS431" s="376"/>
      <c r="AT431" s="377"/>
    </row>
    <row r="432" spans="1:46" ht="21" customHeight="1">
      <c r="A432" s="95">
        <v>2</v>
      </c>
      <c r="B432" s="95" t="s">
        <v>228</v>
      </c>
      <c r="C432" s="380" t="s">
        <v>23</v>
      </c>
      <c r="D432" s="98">
        <f t="shared" si="94"/>
        <v>19</v>
      </c>
      <c r="E432" s="447">
        <v>1317</v>
      </c>
      <c r="F432" s="98" t="s">
        <v>333</v>
      </c>
      <c r="G432" s="98">
        <v>1317</v>
      </c>
      <c r="H432" s="96">
        <v>9170001317</v>
      </c>
      <c r="I432" s="98"/>
      <c r="J432" s="285">
        <f t="shared" si="91"/>
        <v>13.54</v>
      </c>
      <c r="K432" s="286" t="str">
        <f>AC432</f>
        <v>อ้อยตอ 1</v>
      </c>
      <c r="L432" s="98"/>
      <c r="M432" s="374"/>
      <c r="N432" s="360">
        <v>0</v>
      </c>
      <c r="O432" s="96"/>
      <c r="P432" s="360"/>
      <c r="Q432" s="362">
        <v>13.54</v>
      </c>
      <c r="R432" s="360"/>
      <c r="S432" s="288">
        <f t="shared" si="92"/>
        <v>13.54</v>
      </c>
      <c r="T432" s="360">
        <f>Q432*U432</f>
        <v>162.47999999999999</v>
      </c>
      <c r="U432" s="288">
        <v>12</v>
      </c>
      <c r="V432" s="288">
        <f>Q432*W432</f>
        <v>108.32</v>
      </c>
      <c r="W432" s="288">
        <v>8</v>
      </c>
      <c r="X432" s="364">
        <v>155.02345737211752</v>
      </c>
      <c r="Y432" s="365">
        <v>11.449295226891989</v>
      </c>
      <c r="Z432" s="364">
        <v>167.27886875675676</v>
      </c>
      <c r="AA432" s="365">
        <f>Z432/Q432</f>
        <v>12.354421621621624</v>
      </c>
      <c r="AB432" s="366">
        <v>242870</v>
      </c>
      <c r="AC432" s="96" t="s">
        <v>93</v>
      </c>
      <c r="AD432" s="96" t="s">
        <v>2</v>
      </c>
      <c r="AE432" s="367" t="s">
        <v>265</v>
      </c>
      <c r="AF432" s="98" t="s">
        <v>131</v>
      </c>
      <c r="AG432" s="367">
        <v>1.85</v>
      </c>
      <c r="AH432" s="98" t="s">
        <v>232</v>
      </c>
      <c r="AI432" s="368" t="s">
        <v>90</v>
      </c>
      <c r="AJ432" s="367" t="s">
        <v>220</v>
      </c>
      <c r="AK432" s="367" t="s">
        <v>288</v>
      </c>
      <c r="AL432" s="367" t="s">
        <v>236</v>
      </c>
      <c r="AM432" s="367"/>
      <c r="AN432" s="369"/>
      <c r="AO432" s="369" t="s">
        <v>248</v>
      </c>
      <c r="AP432" s="370" t="str">
        <f>IF(Q432&gt;15,"พื้นที่มากกว่า 15 ไร่",IF(Q432&gt;10,"พื้นที่ 10 - 15 ไร่",IF(Q432&gt;6,"พื้นที่ 6 - 10 ไร่",IF(Q432&gt;3,"พื้นที่ 3 - 6 ไร่","พื้นที่น้อยกว่า 3 ไร่"))))</f>
        <v>พื้นที่ 10 - 15 ไร่</v>
      </c>
      <c r="AQ432" s="440">
        <v>9.4615952732644004</v>
      </c>
      <c r="AR432" s="371">
        <v>12.025008976660684</v>
      </c>
      <c r="AS432" s="372" t="s">
        <v>233</v>
      </c>
      <c r="AT432" s="373">
        <v>243244</v>
      </c>
    </row>
    <row r="433" spans="1:46" ht="21" customHeight="1">
      <c r="A433" s="95">
        <v>2</v>
      </c>
      <c r="B433" s="95" t="s">
        <v>228</v>
      </c>
      <c r="C433" s="380" t="s">
        <v>23</v>
      </c>
      <c r="D433" s="98">
        <f t="shared" si="94"/>
        <v>20</v>
      </c>
      <c r="E433" s="447" t="s">
        <v>132</v>
      </c>
      <c r="F433" s="98" t="s">
        <v>333</v>
      </c>
      <c r="G433" s="98">
        <v>13171</v>
      </c>
      <c r="H433" s="96">
        <v>9170013171</v>
      </c>
      <c r="I433" s="98"/>
      <c r="J433" s="285">
        <f t="shared" si="91"/>
        <v>13.66</v>
      </c>
      <c r="K433" s="286" t="str">
        <f>AC433</f>
        <v>อ้อยตุลาคม</v>
      </c>
      <c r="L433" s="98"/>
      <c r="M433" s="374"/>
      <c r="N433" s="360">
        <v>0</v>
      </c>
      <c r="O433" s="96"/>
      <c r="P433" s="360"/>
      <c r="Q433" s="362">
        <v>13.66</v>
      </c>
      <c r="R433" s="360"/>
      <c r="S433" s="288">
        <f t="shared" si="92"/>
        <v>13.66</v>
      </c>
      <c r="T433" s="360">
        <f>Q433*U433-7</f>
        <v>211.56</v>
      </c>
      <c r="U433" s="288">
        <v>16</v>
      </c>
      <c r="V433" s="288">
        <f>Q433*W433</f>
        <v>163.92000000000002</v>
      </c>
      <c r="W433" s="288">
        <v>12</v>
      </c>
      <c r="X433" s="364">
        <v>210</v>
      </c>
      <c r="Y433" s="365">
        <v>14.899696951214377</v>
      </c>
      <c r="Z433" s="364">
        <v>0</v>
      </c>
      <c r="AA433" s="365">
        <f>Z433/Q433</f>
        <v>0</v>
      </c>
      <c r="AB433" s="366">
        <v>242839</v>
      </c>
      <c r="AC433" s="96" t="s">
        <v>98</v>
      </c>
      <c r="AD433" s="96" t="s">
        <v>88</v>
      </c>
      <c r="AE433" s="367" t="s">
        <v>234</v>
      </c>
      <c r="AF433" s="98" t="s">
        <v>91</v>
      </c>
      <c r="AG433" s="367">
        <v>1.85</v>
      </c>
      <c r="AH433" s="98" t="s">
        <v>232</v>
      </c>
      <c r="AI433" s="368" t="s">
        <v>90</v>
      </c>
      <c r="AJ433" s="367" t="s">
        <v>179</v>
      </c>
      <c r="AK433" s="367">
        <v>0</v>
      </c>
      <c r="AL433" s="367" t="s">
        <v>179</v>
      </c>
      <c r="AM433" s="367"/>
      <c r="AN433" s="369"/>
      <c r="AO433" s="369" t="s">
        <v>93</v>
      </c>
      <c r="AP433" s="370" t="str">
        <f>IF(Q433&gt;15,"พื้นที่มากกว่า 15 ไร่",IF(Q433&gt;10,"พื้นที่ 10 - 15 ไร่",IF(Q433&gt;6,"พื้นที่ 6 - 10 ไร่",IF(Q433&gt;3,"พื้นที่ 3 - 6 ไร่","พื้นที่น้อยกว่า 3 ไร่"))))</f>
        <v>พื้นที่ 10 - 15 ไร่</v>
      </c>
      <c r="AQ433" s="440">
        <v>15.164714494875552</v>
      </c>
      <c r="AR433" s="371">
        <v>0</v>
      </c>
      <c r="AS433" s="372" t="s">
        <v>233</v>
      </c>
      <c r="AT433" s="373">
        <v>243187</v>
      </c>
    </row>
    <row r="434" spans="1:46" ht="21" customHeight="1">
      <c r="A434" s="95">
        <v>2</v>
      </c>
      <c r="B434" s="95" t="s">
        <v>228</v>
      </c>
      <c r="C434" s="380" t="s">
        <v>23</v>
      </c>
      <c r="D434" s="98">
        <f t="shared" si="94"/>
        <v>21</v>
      </c>
      <c r="E434" s="447">
        <v>1318</v>
      </c>
      <c r="F434" s="98" t="s">
        <v>333</v>
      </c>
      <c r="G434" s="98">
        <v>1318</v>
      </c>
      <c r="H434" s="98"/>
      <c r="I434" s="98"/>
      <c r="J434" s="285">
        <f t="shared" si="91"/>
        <v>12.24</v>
      </c>
      <c r="K434" s="286" t="s">
        <v>237</v>
      </c>
      <c r="L434" s="98" t="s">
        <v>337</v>
      </c>
      <c r="M434" s="374"/>
      <c r="N434" s="360">
        <v>0</v>
      </c>
      <c r="O434" s="374">
        <v>12.24</v>
      </c>
      <c r="P434" s="98"/>
      <c r="Q434" s="362"/>
      <c r="R434" s="360"/>
      <c r="S434" s="288">
        <f t="shared" si="92"/>
        <v>0</v>
      </c>
      <c r="T434" s="288"/>
      <c r="U434" s="288"/>
      <c r="V434" s="288"/>
      <c r="W434" s="288"/>
      <c r="X434" s="364"/>
      <c r="Y434" s="365"/>
      <c r="Z434" s="364"/>
      <c r="AA434" s="365"/>
      <c r="AB434" s="366"/>
      <c r="AC434" s="98"/>
      <c r="AD434" s="98"/>
      <c r="AE434" s="368"/>
      <c r="AF434" s="98"/>
      <c r="AG434" s="368"/>
      <c r="AH434" s="98"/>
      <c r="AI434" s="368" t="s">
        <v>90</v>
      </c>
      <c r="AJ434" s="368"/>
      <c r="AK434" s="367"/>
      <c r="AL434" s="367"/>
      <c r="AM434" s="367"/>
      <c r="AN434" s="369"/>
      <c r="AO434" s="369">
        <v>0</v>
      </c>
      <c r="AP434" s="370"/>
      <c r="AQ434" s="441"/>
      <c r="AR434" s="370"/>
      <c r="AS434" s="376"/>
      <c r="AT434" s="377"/>
    </row>
    <row r="435" spans="1:46" ht="21" customHeight="1">
      <c r="A435" s="95">
        <v>2</v>
      </c>
      <c r="B435" s="95" t="s">
        <v>228</v>
      </c>
      <c r="C435" s="380" t="s">
        <v>23</v>
      </c>
      <c r="D435" s="98">
        <f t="shared" si="94"/>
        <v>22</v>
      </c>
      <c r="E435" s="447">
        <v>1319</v>
      </c>
      <c r="F435" s="98" t="s">
        <v>333</v>
      </c>
      <c r="G435" s="98">
        <v>1319</v>
      </c>
      <c r="H435" s="96">
        <v>9170001319</v>
      </c>
      <c r="I435" s="299" t="s">
        <v>230</v>
      </c>
      <c r="J435" s="285">
        <f t="shared" si="91"/>
        <v>24.54</v>
      </c>
      <c r="K435" s="286" t="str">
        <f t="shared" ref="K435:K440" si="99">AC435</f>
        <v>อ้อยตุลาคม</v>
      </c>
      <c r="L435" s="96"/>
      <c r="M435" s="360"/>
      <c r="N435" s="360">
        <v>0</v>
      </c>
      <c r="O435" s="96"/>
      <c r="P435" s="288"/>
      <c r="Q435" s="362">
        <v>24.54</v>
      </c>
      <c r="R435" s="360"/>
      <c r="S435" s="288">
        <f t="shared" si="92"/>
        <v>24.54</v>
      </c>
      <c r="T435" s="360">
        <f>Q435*U435</f>
        <v>392.64</v>
      </c>
      <c r="U435" s="288">
        <v>16</v>
      </c>
      <c r="V435" s="288">
        <f>Q435*W435</f>
        <v>392.64</v>
      </c>
      <c r="W435" s="288">
        <v>16</v>
      </c>
      <c r="X435" s="364">
        <v>367.72750029256491</v>
      </c>
      <c r="Y435" s="365">
        <v>14.984820712818458</v>
      </c>
      <c r="Z435" s="364">
        <v>606.55239437837838</v>
      </c>
      <c r="AA435" s="365">
        <f>Z435/Q435</f>
        <v>24.716886486486487</v>
      </c>
      <c r="AB435" s="366">
        <v>242839</v>
      </c>
      <c r="AC435" s="96" t="s">
        <v>98</v>
      </c>
      <c r="AD435" s="96" t="s">
        <v>88</v>
      </c>
      <c r="AE435" s="367" t="s">
        <v>234</v>
      </c>
      <c r="AF435" s="98" t="s">
        <v>91</v>
      </c>
      <c r="AG435" s="367">
        <v>1.85</v>
      </c>
      <c r="AH435" s="98" t="s">
        <v>232</v>
      </c>
      <c r="AI435" s="368" t="s">
        <v>90</v>
      </c>
      <c r="AJ435" s="367" t="s">
        <v>179</v>
      </c>
      <c r="AK435" s="367">
        <v>0</v>
      </c>
      <c r="AL435" s="367" t="s">
        <v>179</v>
      </c>
      <c r="AM435" s="367">
        <v>24.54</v>
      </c>
      <c r="AN435" s="390">
        <v>243207</v>
      </c>
      <c r="AO435" s="369" t="s">
        <v>93</v>
      </c>
      <c r="AP435" s="370" t="str">
        <f>IF(Q435&gt;15,"พื้นที่มากกว่า 15 ไร่",IF(Q435&gt;10,"พื้นที่ 10 - 15 ไร่",IF(Q435&gt;6,"พื้นที่ 6 - 10 ไร่",IF(Q435&gt;3,"พื้นที่ 3 - 6 ไร่","พื้นที่น้อยกว่า 3 ไร่"))))</f>
        <v>พื้นที่มากกว่า 15 ไร่</v>
      </c>
      <c r="AQ435" s="440">
        <v>20.173186634066827</v>
      </c>
      <c r="AR435" s="371">
        <v>10.982984345015659</v>
      </c>
      <c r="AS435" s="372" t="s">
        <v>233</v>
      </c>
      <c r="AT435" s="373">
        <v>243238</v>
      </c>
    </row>
    <row r="436" spans="1:46" ht="21" customHeight="1">
      <c r="A436" s="95">
        <v>2</v>
      </c>
      <c r="B436" s="95" t="s">
        <v>228</v>
      </c>
      <c r="C436" s="380" t="s">
        <v>23</v>
      </c>
      <c r="D436" s="98">
        <f t="shared" si="94"/>
        <v>23</v>
      </c>
      <c r="E436" s="447">
        <v>1320</v>
      </c>
      <c r="F436" s="98" t="s">
        <v>333</v>
      </c>
      <c r="G436" s="98">
        <v>1320</v>
      </c>
      <c r="H436" s="96">
        <v>9170001320</v>
      </c>
      <c r="I436" s="299" t="s">
        <v>230</v>
      </c>
      <c r="J436" s="285">
        <f t="shared" si="91"/>
        <v>55.82</v>
      </c>
      <c r="K436" s="286" t="str">
        <f t="shared" si="99"/>
        <v>อ้อยตอ 1</v>
      </c>
      <c r="L436" s="96"/>
      <c r="M436" s="360">
        <v>3.7800000000000011</v>
      </c>
      <c r="N436" s="360">
        <v>0</v>
      </c>
      <c r="O436" s="96"/>
      <c r="P436" s="360"/>
      <c r="Q436" s="362">
        <v>52.04</v>
      </c>
      <c r="R436" s="360"/>
      <c r="S436" s="288">
        <f t="shared" si="92"/>
        <v>52.04</v>
      </c>
      <c r="T436" s="360">
        <f>Q436*U436</f>
        <v>624.48</v>
      </c>
      <c r="U436" s="288">
        <v>12</v>
      </c>
      <c r="V436" s="288">
        <f>Q436*W436</f>
        <v>416.32</v>
      </c>
      <c r="W436" s="288">
        <v>8</v>
      </c>
      <c r="X436" s="364">
        <v>543.213766718172</v>
      </c>
      <c r="Y436" s="365">
        <f>X436/Q436</f>
        <v>10.438389060687394</v>
      </c>
      <c r="Z436" s="364">
        <v>500.0520787027026</v>
      </c>
      <c r="AA436" s="365">
        <f>Z436/Q436</f>
        <v>9.6089945945945932</v>
      </c>
      <c r="AB436" s="366">
        <v>242870</v>
      </c>
      <c r="AC436" s="96" t="s">
        <v>93</v>
      </c>
      <c r="AD436" s="96" t="s">
        <v>2</v>
      </c>
      <c r="AE436" s="367" t="s">
        <v>280</v>
      </c>
      <c r="AF436" s="98" t="s">
        <v>131</v>
      </c>
      <c r="AG436" s="367">
        <v>1.85</v>
      </c>
      <c r="AH436" s="98" t="s">
        <v>232</v>
      </c>
      <c r="AI436" s="368" t="s">
        <v>90</v>
      </c>
      <c r="AJ436" s="367" t="s">
        <v>220</v>
      </c>
      <c r="AK436" s="367" t="s">
        <v>288</v>
      </c>
      <c r="AL436" s="367" t="s">
        <v>236</v>
      </c>
      <c r="AM436" s="367"/>
      <c r="AN436" s="369"/>
      <c r="AO436" s="369" t="s">
        <v>248</v>
      </c>
      <c r="AP436" s="370" t="str">
        <f>IF(Q436&gt;15,"พื้นที่มากกว่า 15 ไร่",IF(Q436&gt;10,"พื้นที่ 10 - 15 ไร่",IF(Q436&gt;6,"พื้นที่ 6 - 10 ไร่",IF(Q436&gt;3,"พื้นที่ 3 - 6 ไร่","พื้นที่น้อยกว่า 3 ไร่"))))</f>
        <v>พื้นที่มากกว่า 15 ไร่</v>
      </c>
      <c r="AQ436" s="440">
        <v>10.912375096079938</v>
      </c>
      <c r="AR436" s="371">
        <v>11.457839860533914</v>
      </c>
      <c r="AS436" s="372" t="s">
        <v>233</v>
      </c>
      <c r="AT436" s="373">
        <v>243243</v>
      </c>
    </row>
    <row r="437" spans="1:46" ht="21" customHeight="1">
      <c r="A437" s="95">
        <v>2</v>
      </c>
      <c r="B437" s="95" t="s">
        <v>228</v>
      </c>
      <c r="C437" s="380" t="s">
        <v>23</v>
      </c>
      <c r="D437" s="98">
        <f t="shared" si="94"/>
        <v>24</v>
      </c>
      <c r="E437" s="447">
        <v>1321</v>
      </c>
      <c r="F437" s="98" t="s">
        <v>333</v>
      </c>
      <c r="G437" s="98">
        <v>1321</v>
      </c>
      <c r="H437" s="98"/>
      <c r="I437" s="98"/>
      <c r="J437" s="285">
        <f t="shared" si="91"/>
        <v>54.96</v>
      </c>
      <c r="K437" s="286">
        <f t="shared" si="99"/>
        <v>0</v>
      </c>
      <c r="L437" s="96"/>
      <c r="M437" s="360"/>
      <c r="N437" s="360">
        <v>0</v>
      </c>
      <c r="O437" s="98"/>
      <c r="P437" s="374">
        <v>54.96</v>
      </c>
      <c r="Q437" s="362"/>
      <c r="R437" s="360"/>
      <c r="S437" s="288">
        <f t="shared" si="92"/>
        <v>54.96</v>
      </c>
      <c r="T437" s="363"/>
      <c r="U437" s="288"/>
      <c r="V437" s="288"/>
      <c r="W437" s="288"/>
      <c r="X437" s="364"/>
      <c r="Y437" s="365"/>
      <c r="Z437" s="364"/>
      <c r="AA437" s="365"/>
      <c r="AB437" s="366"/>
      <c r="AC437" s="96"/>
      <c r="AD437" s="96"/>
      <c r="AE437" s="367" t="s">
        <v>280</v>
      </c>
      <c r="AF437" s="98"/>
      <c r="AG437" s="367"/>
      <c r="AH437" s="98"/>
      <c r="AI437" s="368" t="s">
        <v>90</v>
      </c>
      <c r="AJ437" s="367" t="s">
        <v>220</v>
      </c>
      <c r="AK437" s="367"/>
      <c r="AL437" s="367"/>
      <c r="AM437" s="367"/>
      <c r="AN437" s="369"/>
      <c r="AO437" s="369" t="s">
        <v>98</v>
      </c>
      <c r="AP437" s="370"/>
      <c r="AQ437" s="441"/>
      <c r="AR437" s="370"/>
      <c r="AS437" s="376"/>
      <c r="AT437" s="377"/>
    </row>
    <row r="438" spans="1:46" ht="21" customHeight="1">
      <c r="A438" s="95">
        <v>2</v>
      </c>
      <c r="B438" s="95" t="s">
        <v>228</v>
      </c>
      <c r="C438" s="380" t="s">
        <v>23</v>
      </c>
      <c r="D438" s="98">
        <f t="shared" si="94"/>
        <v>25</v>
      </c>
      <c r="E438" s="447">
        <v>1322</v>
      </c>
      <c r="F438" s="98" t="s">
        <v>333</v>
      </c>
      <c r="G438" s="98">
        <v>1322</v>
      </c>
      <c r="H438" s="98"/>
      <c r="I438" s="299" t="s">
        <v>230</v>
      </c>
      <c r="J438" s="285">
        <f t="shared" si="91"/>
        <v>31.38</v>
      </c>
      <c r="K438" s="286">
        <f t="shared" si="99"/>
        <v>0</v>
      </c>
      <c r="L438" s="98"/>
      <c r="M438" s="374"/>
      <c r="N438" s="360">
        <v>0</v>
      </c>
      <c r="O438" s="98"/>
      <c r="P438" s="374">
        <v>31.38</v>
      </c>
      <c r="Q438" s="362"/>
      <c r="R438" s="360"/>
      <c r="S438" s="288">
        <f t="shared" si="92"/>
        <v>31.38</v>
      </c>
      <c r="T438" s="363"/>
      <c r="U438" s="288"/>
      <c r="V438" s="288"/>
      <c r="W438" s="288"/>
      <c r="X438" s="364"/>
      <c r="Y438" s="365"/>
      <c r="Z438" s="364"/>
      <c r="AA438" s="365"/>
      <c r="AB438" s="366"/>
      <c r="AC438" s="96"/>
      <c r="AD438" s="96"/>
      <c r="AE438" s="367" t="s">
        <v>280</v>
      </c>
      <c r="AF438" s="98"/>
      <c r="AG438" s="367"/>
      <c r="AH438" s="98"/>
      <c r="AI438" s="368" t="s">
        <v>90</v>
      </c>
      <c r="AJ438" s="367" t="s">
        <v>220</v>
      </c>
      <c r="AK438" s="367"/>
      <c r="AL438" s="367"/>
      <c r="AM438" s="367"/>
      <c r="AN438" s="369"/>
      <c r="AO438" s="369" t="s">
        <v>98</v>
      </c>
      <c r="AP438" s="370"/>
      <c r="AQ438" s="441"/>
      <c r="AR438" s="370"/>
      <c r="AS438" s="376"/>
      <c r="AT438" s="377"/>
    </row>
    <row r="439" spans="1:46" ht="21" customHeight="1">
      <c r="A439" s="95">
        <v>2</v>
      </c>
      <c r="B439" s="95" t="s">
        <v>228</v>
      </c>
      <c r="C439" s="380" t="s">
        <v>23</v>
      </c>
      <c r="D439" s="98">
        <f t="shared" si="94"/>
        <v>26</v>
      </c>
      <c r="E439" s="447" t="s">
        <v>339</v>
      </c>
      <c r="F439" s="98" t="s">
        <v>333</v>
      </c>
      <c r="G439" s="98">
        <v>13232</v>
      </c>
      <c r="H439" s="98"/>
      <c r="I439" s="299" t="s">
        <v>230</v>
      </c>
      <c r="J439" s="285">
        <f t="shared" si="91"/>
        <v>24.03</v>
      </c>
      <c r="K439" s="286">
        <f t="shared" si="99"/>
        <v>0</v>
      </c>
      <c r="L439" s="98"/>
      <c r="M439" s="374"/>
      <c r="N439" s="360">
        <v>0</v>
      </c>
      <c r="O439" s="96"/>
      <c r="P439" s="360">
        <v>24.03</v>
      </c>
      <c r="Q439" s="362"/>
      <c r="R439" s="360"/>
      <c r="S439" s="288">
        <f t="shared" si="92"/>
        <v>24.03</v>
      </c>
      <c r="T439" s="363"/>
      <c r="U439" s="288"/>
      <c r="V439" s="288"/>
      <c r="W439" s="288"/>
      <c r="X439" s="364"/>
      <c r="Y439" s="365"/>
      <c r="Z439" s="364"/>
      <c r="AA439" s="365"/>
      <c r="AB439" s="366"/>
      <c r="AC439" s="96"/>
      <c r="AD439" s="96"/>
      <c r="AE439" s="367" t="s">
        <v>280</v>
      </c>
      <c r="AF439" s="98"/>
      <c r="AG439" s="367"/>
      <c r="AH439" s="98"/>
      <c r="AI439" s="368" t="s">
        <v>90</v>
      </c>
      <c r="AJ439" s="367" t="s">
        <v>220</v>
      </c>
      <c r="AK439" s="367"/>
      <c r="AL439" s="367"/>
      <c r="AM439" s="367"/>
      <c r="AN439" s="369"/>
      <c r="AO439" s="369" t="s">
        <v>98</v>
      </c>
      <c r="AP439" s="370"/>
      <c r="AQ439" s="441"/>
      <c r="AR439" s="370"/>
      <c r="AS439" s="376"/>
      <c r="AT439" s="377"/>
    </row>
    <row r="440" spans="1:46" ht="21" customHeight="1">
      <c r="A440" s="95">
        <v>2</v>
      </c>
      <c r="B440" s="95" t="s">
        <v>228</v>
      </c>
      <c r="C440" s="380" t="s">
        <v>23</v>
      </c>
      <c r="D440" s="98">
        <f t="shared" si="94"/>
        <v>27</v>
      </c>
      <c r="E440" s="447" t="s">
        <v>133</v>
      </c>
      <c r="F440" s="98" t="s">
        <v>333</v>
      </c>
      <c r="G440" s="98">
        <v>13231</v>
      </c>
      <c r="H440" s="96">
        <v>9170013231</v>
      </c>
      <c r="I440" s="299" t="s">
        <v>230</v>
      </c>
      <c r="J440" s="285">
        <f t="shared" si="91"/>
        <v>15.81</v>
      </c>
      <c r="K440" s="286" t="str">
        <f t="shared" si="99"/>
        <v>อ้อยตอ 1</v>
      </c>
      <c r="L440" s="98"/>
      <c r="M440" s="374"/>
      <c r="N440" s="360">
        <v>0</v>
      </c>
      <c r="O440" s="96"/>
      <c r="P440" s="360"/>
      <c r="Q440" s="362">
        <v>15.81</v>
      </c>
      <c r="R440" s="360"/>
      <c r="S440" s="288">
        <f t="shared" si="92"/>
        <v>15.81</v>
      </c>
      <c r="T440" s="360">
        <f>Q440*U440</f>
        <v>189.72</v>
      </c>
      <c r="U440" s="288">
        <v>12</v>
      </c>
      <c r="V440" s="288">
        <f>Q440*W440</f>
        <v>110.67</v>
      </c>
      <c r="W440" s="288">
        <v>7</v>
      </c>
      <c r="X440" s="364">
        <v>179.84713400712033</v>
      </c>
      <c r="Y440" s="365">
        <v>11.37553029773057</v>
      </c>
      <c r="Z440" s="364">
        <v>120.29683718918919</v>
      </c>
      <c r="AA440" s="365">
        <f>Z440/Q440</f>
        <v>7.6089081081081078</v>
      </c>
      <c r="AB440" s="366">
        <v>242871</v>
      </c>
      <c r="AC440" s="96" t="s">
        <v>93</v>
      </c>
      <c r="AD440" s="96" t="s">
        <v>2</v>
      </c>
      <c r="AE440" s="367" t="s">
        <v>280</v>
      </c>
      <c r="AF440" s="98" t="s">
        <v>131</v>
      </c>
      <c r="AG440" s="367">
        <v>1.85</v>
      </c>
      <c r="AH440" s="98" t="s">
        <v>232</v>
      </c>
      <c r="AI440" s="368" t="s">
        <v>90</v>
      </c>
      <c r="AJ440" s="367" t="s">
        <v>220</v>
      </c>
      <c r="AK440" s="367" t="s">
        <v>288</v>
      </c>
      <c r="AL440" s="367" t="s">
        <v>236</v>
      </c>
      <c r="AM440" s="367"/>
      <c r="AN440" s="369"/>
      <c r="AO440" s="369" t="s">
        <v>248</v>
      </c>
      <c r="AP440" s="370" t="str">
        <f>IF(Q440&gt;15,"พื้นที่มากกว่า 15 ไร่",IF(Q440&gt;10,"พื้นที่ 10 - 15 ไร่",IF(Q440&gt;6,"พื้นที่ 6 - 10 ไร่",IF(Q440&gt;3,"พื้นที่ 3 - 6 ไร่","พื้นที่น้อยกว่า 3 ไร่"))))</f>
        <v>พื้นที่มากกว่า 15 ไร่</v>
      </c>
      <c r="AQ440" s="440">
        <v>11.476913345983556</v>
      </c>
      <c r="AR440" s="371">
        <v>12.021389363461008</v>
      </c>
      <c r="AS440" s="372" t="s">
        <v>233</v>
      </c>
      <c r="AT440" s="373">
        <v>243244</v>
      </c>
    </row>
    <row r="441" spans="1:46" ht="21" customHeight="1">
      <c r="A441" s="95">
        <v>2</v>
      </c>
      <c r="B441" s="95" t="s">
        <v>228</v>
      </c>
      <c r="C441" s="380" t="s">
        <v>23</v>
      </c>
      <c r="D441" s="98">
        <f t="shared" si="94"/>
        <v>28</v>
      </c>
      <c r="E441" s="447">
        <v>1324</v>
      </c>
      <c r="F441" s="98" t="s">
        <v>333</v>
      </c>
      <c r="G441" s="98">
        <v>1324</v>
      </c>
      <c r="H441" s="98"/>
      <c r="I441" s="98"/>
      <c r="J441" s="285">
        <f t="shared" si="91"/>
        <v>10.84</v>
      </c>
      <c r="K441" s="286" t="s">
        <v>237</v>
      </c>
      <c r="L441" s="98"/>
      <c r="M441" s="374"/>
      <c r="N441" s="360">
        <v>0</v>
      </c>
      <c r="O441" s="360">
        <v>10.84</v>
      </c>
      <c r="P441" s="361"/>
      <c r="Q441" s="362"/>
      <c r="R441" s="360"/>
      <c r="S441" s="288">
        <f t="shared" si="92"/>
        <v>0</v>
      </c>
      <c r="T441" s="288"/>
      <c r="U441" s="288"/>
      <c r="V441" s="288"/>
      <c r="W441" s="288"/>
      <c r="X441" s="364"/>
      <c r="Y441" s="365"/>
      <c r="Z441" s="364"/>
      <c r="AA441" s="365"/>
      <c r="AB441" s="366"/>
      <c r="AC441" s="96"/>
      <c r="AD441" s="96"/>
      <c r="AE441" s="367"/>
      <c r="AF441" s="98"/>
      <c r="AG441" s="367"/>
      <c r="AH441" s="98"/>
      <c r="AI441" s="368" t="s">
        <v>90</v>
      </c>
      <c r="AJ441" s="367"/>
      <c r="AK441" s="367"/>
      <c r="AL441" s="367"/>
      <c r="AM441" s="367"/>
      <c r="AN441" s="369"/>
      <c r="AO441" s="369">
        <v>0</v>
      </c>
      <c r="AP441" s="370"/>
      <c r="AQ441" s="441"/>
      <c r="AR441" s="370"/>
      <c r="AS441" s="376"/>
      <c r="AT441" s="377"/>
    </row>
    <row r="442" spans="1:46" ht="21" customHeight="1">
      <c r="A442" s="95">
        <v>2</v>
      </c>
      <c r="B442" s="95" t="s">
        <v>228</v>
      </c>
      <c r="C442" s="380" t="s">
        <v>23</v>
      </c>
      <c r="D442" s="98">
        <f t="shared" si="94"/>
        <v>29</v>
      </c>
      <c r="E442" s="447">
        <v>1325</v>
      </c>
      <c r="F442" s="98" t="s">
        <v>333</v>
      </c>
      <c r="G442" s="98">
        <v>1325</v>
      </c>
      <c r="H442" s="98"/>
      <c r="I442" s="299" t="s">
        <v>230</v>
      </c>
      <c r="J442" s="285">
        <f t="shared" si="91"/>
        <v>18.899999999999999</v>
      </c>
      <c r="K442" s="286">
        <f>AC442</f>
        <v>0</v>
      </c>
      <c r="L442" s="98"/>
      <c r="M442" s="374"/>
      <c r="N442" s="360">
        <v>0</v>
      </c>
      <c r="O442" s="360"/>
      <c r="P442" s="360">
        <v>18.899999999999999</v>
      </c>
      <c r="Q442" s="362"/>
      <c r="R442" s="360"/>
      <c r="S442" s="288">
        <f t="shared" si="92"/>
        <v>18.899999999999999</v>
      </c>
      <c r="T442" s="363"/>
      <c r="U442" s="288"/>
      <c r="V442" s="288"/>
      <c r="W442" s="288"/>
      <c r="X442" s="364"/>
      <c r="Y442" s="365"/>
      <c r="Z442" s="364"/>
      <c r="AA442" s="365"/>
      <c r="AB442" s="366"/>
      <c r="AC442" s="96"/>
      <c r="AD442" s="96"/>
      <c r="AE442" s="368" t="s">
        <v>280</v>
      </c>
      <c r="AF442" s="98"/>
      <c r="AG442" s="367"/>
      <c r="AH442" s="98"/>
      <c r="AI442" s="368" t="s">
        <v>90</v>
      </c>
      <c r="AJ442" s="367" t="s">
        <v>220</v>
      </c>
      <c r="AK442" s="367"/>
      <c r="AL442" s="367"/>
      <c r="AM442" s="367"/>
      <c r="AN442" s="369"/>
      <c r="AO442" s="369" t="s">
        <v>98</v>
      </c>
      <c r="AP442" s="370"/>
      <c r="AQ442" s="441"/>
      <c r="AR442" s="370"/>
      <c r="AS442" s="376"/>
      <c r="AT442" s="377"/>
    </row>
    <row r="443" spans="1:46" ht="21" customHeight="1">
      <c r="A443" s="95">
        <v>2</v>
      </c>
      <c r="B443" s="95" t="s">
        <v>228</v>
      </c>
      <c r="C443" s="380" t="s">
        <v>23</v>
      </c>
      <c r="D443" s="98">
        <f t="shared" si="94"/>
        <v>30</v>
      </c>
      <c r="E443" s="447" t="s">
        <v>340</v>
      </c>
      <c r="F443" s="98" t="s">
        <v>333</v>
      </c>
      <c r="G443" s="98">
        <v>13251</v>
      </c>
      <c r="H443" s="98"/>
      <c r="I443" s="299" t="s">
        <v>230</v>
      </c>
      <c r="J443" s="285">
        <f t="shared" si="91"/>
        <v>22.86</v>
      </c>
      <c r="K443" s="286">
        <f>AC443</f>
        <v>0</v>
      </c>
      <c r="L443" s="98"/>
      <c r="M443" s="374"/>
      <c r="N443" s="360">
        <v>0</v>
      </c>
      <c r="O443" s="374"/>
      <c r="P443" s="374">
        <v>22.86</v>
      </c>
      <c r="Q443" s="362"/>
      <c r="R443" s="360"/>
      <c r="S443" s="288">
        <f t="shared" si="92"/>
        <v>22.86</v>
      </c>
      <c r="T443" s="363"/>
      <c r="U443" s="288"/>
      <c r="V443" s="288"/>
      <c r="W443" s="288"/>
      <c r="X443" s="364"/>
      <c r="Y443" s="365"/>
      <c r="Z443" s="364"/>
      <c r="AA443" s="365"/>
      <c r="AB443" s="366"/>
      <c r="AC443" s="96"/>
      <c r="AD443" s="96"/>
      <c r="AE443" s="367" t="s">
        <v>265</v>
      </c>
      <c r="AF443" s="98"/>
      <c r="AG443" s="367"/>
      <c r="AH443" s="98"/>
      <c r="AI443" s="368" t="s">
        <v>90</v>
      </c>
      <c r="AJ443" s="367" t="s">
        <v>220</v>
      </c>
      <c r="AK443" s="367"/>
      <c r="AL443" s="367"/>
      <c r="AM443" s="367"/>
      <c r="AN443" s="369"/>
      <c r="AO443" s="369">
        <v>0</v>
      </c>
      <c r="AP443" s="370"/>
      <c r="AQ443" s="441"/>
      <c r="AR443" s="370"/>
      <c r="AS443" s="376"/>
      <c r="AT443" s="377"/>
    </row>
    <row r="444" spans="1:46" ht="21" customHeight="1">
      <c r="A444" s="95">
        <v>2</v>
      </c>
      <c r="B444" s="95" t="s">
        <v>228</v>
      </c>
      <c r="C444" s="380" t="s">
        <v>23</v>
      </c>
      <c r="D444" s="98">
        <f t="shared" si="94"/>
        <v>31</v>
      </c>
      <c r="E444" s="447">
        <v>1326</v>
      </c>
      <c r="F444" s="98" t="s">
        <v>333</v>
      </c>
      <c r="G444" s="98">
        <v>1326</v>
      </c>
      <c r="H444" s="98"/>
      <c r="I444" s="299" t="s">
        <v>230</v>
      </c>
      <c r="J444" s="285">
        <f t="shared" si="91"/>
        <v>35.01</v>
      </c>
      <c r="K444" s="286" t="s">
        <v>237</v>
      </c>
      <c r="L444" s="98"/>
      <c r="M444" s="374"/>
      <c r="N444" s="360">
        <v>0</v>
      </c>
      <c r="O444" s="374">
        <v>35.01</v>
      </c>
      <c r="P444" s="374"/>
      <c r="Q444" s="362"/>
      <c r="R444" s="360"/>
      <c r="S444" s="288">
        <f t="shared" si="92"/>
        <v>0</v>
      </c>
      <c r="T444" s="288"/>
      <c r="U444" s="288"/>
      <c r="V444" s="288"/>
      <c r="W444" s="288"/>
      <c r="X444" s="364"/>
      <c r="Y444" s="365"/>
      <c r="Z444" s="364"/>
      <c r="AA444" s="365"/>
      <c r="AB444" s="366"/>
      <c r="AC444" s="96"/>
      <c r="AD444" s="96"/>
      <c r="AE444" s="367"/>
      <c r="AF444" s="98" t="s">
        <v>91</v>
      </c>
      <c r="AG444" s="367">
        <v>1.85</v>
      </c>
      <c r="AH444" s="98" t="s">
        <v>232</v>
      </c>
      <c r="AI444" s="368" t="s">
        <v>90</v>
      </c>
      <c r="AJ444" s="367"/>
      <c r="AK444" s="367"/>
      <c r="AL444" s="367"/>
      <c r="AM444" s="367"/>
      <c r="AN444" s="369"/>
      <c r="AO444" s="369">
        <v>0</v>
      </c>
      <c r="AP444" s="370"/>
      <c r="AQ444" s="441"/>
      <c r="AR444" s="370"/>
      <c r="AS444" s="376"/>
      <c r="AT444" s="377"/>
    </row>
    <row r="445" spans="1:46" ht="21" customHeight="1">
      <c r="A445" s="95">
        <v>2</v>
      </c>
      <c r="B445" s="95" t="s">
        <v>228</v>
      </c>
      <c r="C445" s="380" t="s">
        <v>23</v>
      </c>
      <c r="D445" s="98">
        <f t="shared" si="94"/>
        <v>32</v>
      </c>
      <c r="E445" s="447" t="s">
        <v>341</v>
      </c>
      <c r="F445" s="98" t="s">
        <v>333</v>
      </c>
      <c r="G445" s="98">
        <v>13261</v>
      </c>
      <c r="H445" s="98"/>
      <c r="I445" s="299" t="s">
        <v>230</v>
      </c>
      <c r="J445" s="285">
        <f t="shared" si="91"/>
        <v>54.2</v>
      </c>
      <c r="K445" s="286" t="s">
        <v>237</v>
      </c>
      <c r="L445" s="98"/>
      <c r="M445" s="374">
        <v>0</v>
      </c>
      <c r="N445" s="360">
        <v>0</v>
      </c>
      <c r="O445" s="360">
        <v>54.2</v>
      </c>
      <c r="P445" s="360"/>
      <c r="Q445" s="362"/>
      <c r="R445" s="360"/>
      <c r="S445" s="288">
        <f t="shared" si="92"/>
        <v>0</v>
      </c>
      <c r="T445" s="288"/>
      <c r="U445" s="288"/>
      <c r="V445" s="288"/>
      <c r="W445" s="288"/>
      <c r="X445" s="364"/>
      <c r="Y445" s="365"/>
      <c r="Z445" s="364"/>
      <c r="AA445" s="365"/>
      <c r="AB445" s="366"/>
      <c r="AC445" s="96"/>
      <c r="AD445" s="96"/>
      <c r="AE445" s="367"/>
      <c r="AF445" s="98" t="s">
        <v>91</v>
      </c>
      <c r="AG445" s="367">
        <v>1.85</v>
      </c>
      <c r="AH445" s="98" t="s">
        <v>232</v>
      </c>
      <c r="AI445" s="368" t="s">
        <v>90</v>
      </c>
      <c r="AJ445" s="367"/>
      <c r="AK445" s="367"/>
      <c r="AL445" s="367"/>
      <c r="AM445" s="367"/>
      <c r="AN445" s="369"/>
      <c r="AO445" s="369">
        <v>0</v>
      </c>
      <c r="AP445" s="370"/>
      <c r="AQ445" s="441"/>
      <c r="AR445" s="370"/>
      <c r="AS445" s="376"/>
      <c r="AT445" s="377"/>
    </row>
    <row r="446" spans="1:46" ht="21" customHeight="1">
      <c r="A446" s="95">
        <v>2</v>
      </c>
      <c r="B446" s="95" t="s">
        <v>228</v>
      </c>
      <c r="C446" s="380" t="s">
        <v>23</v>
      </c>
      <c r="D446" s="98">
        <f t="shared" si="94"/>
        <v>33</v>
      </c>
      <c r="E446" s="447">
        <v>1327</v>
      </c>
      <c r="F446" s="98" t="s">
        <v>333</v>
      </c>
      <c r="G446" s="98">
        <v>1327</v>
      </c>
      <c r="H446" s="98"/>
      <c r="I446" s="299" t="s">
        <v>230</v>
      </c>
      <c r="J446" s="285">
        <f t="shared" si="91"/>
        <v>33.119999999999997</v>
      </c>
      <c r="K446" s="286">
        <f>AC446</f>
        <v>0</v>
      </c>
      <c r="L446" s="98"/>
      <c r="M446" s="374"/>
      <c r="N446" s="360">
        <v>0</v>
      </c>
      <c r="O446" s="360"/>
      <c r="P446" s="360">
        <v>33.119999999999997</v>
      </c>
      <c r="Q446" s="362"/>
      <c r="R446" s="360"/>
      <c r="S446" s="288">
        <f t="shared" si="92"/>
        <v>33.119999999999997</v>
      </c>
      <c r="T446" s="363"/>
      <c r="U446" s="288"/>
      <c r="V446" s="288"/>
      <c r="W446" s="288"/>
      <c r="X446" s="364"/>
      <c r="Y446" s="365"/>
      <c r="Z446" s="364"/>
      <c r="AA446" s="365"/>
      <c r="AB446" s="366"/>
      <c r="AC446" s="96"/>
      <c r="AD446" s="96"/>
      <c r="AE446" s="367" t="s">
        <v>280</v>
      </c>
      <c r="AF446" s="98"/>
      <c r="AG446" s="367"/>
      <c r="AH446" s="98"/>
      <c r="AI446" s="368" t="s">
        <v>90</v>
      </c>
      <c r="AJ446" s="367" t="s">
        <v>220</v>
      </c>
      <c r="AK446" s="367"/>
      <c r="AL446" s="367"/>
      <c r="AM446" s="367"/>
      <c r="AN446" s="369"/>
      <c r="AO446" s="369" t="s">
        <v>98</v>
      </c>
      <c r="AP446" s="370"/>
      <c r="AQ446" s="441"/>
      <c r="AR446" s="370"/>
      <c r="AS446" s="376"/>
      <c r="AT446" s="377"/>
    </row>
    <row r="447" spans="1:46" ht="21" customHeight="1">
      <c r="A447" s="95">
        <v>2</v>
      </c>
      <c r="B447" s="95" t="s">
        <v>228</v>
      </c>
      <c r="C447" s="380" t="s">
        <v>23</v>
      </c>
      <c r="D447" s="98">
        <f>D440+1</f>
        <v>28</v>
      </c>
      <c r="E447" s="447">
        <v>1329</v>
      </c>
      <c r="F447" s="98" t="s">
        <v>333</v>
      </c>
      <c r="G447" s="98">
        <v>1329</v>
      </c>
      <c r="H447" s="96">
        <v>9170001329</v>
      </c>
      <c r="I447" s="98"/>
      <c r="J447" s="285">
        <f t="shared" si="91"/>
        <v>59.87</v>
      </c>
      <c r="K447" s="286" t="str">
        <f>AC447</f>
        <v>อ้อยตุลาคม</v>
      </c>
      <c r="L447" s="98"/>
      <c r="M447" s="374"/>
      <c r="N447" s="360">
        <v>0</v>
      </c>
      <c r="O447" s="360"/>
      <c r="P447" s="360"/>
      <c r="Q447" s="362">
        <v>59.87</v>
      </c>
      <c r="R447" s="360"/>
      <c r="S447" s="288">
        <f t="shared" si="92"/>
        <v>59.87</v>
      </c>
      <c r="T447" s="360">
        <f>Q447*U447</f>
        <v>957.92</v>
      </c>
      <c r="U447" s="288">
        <v>16</v>
      </c>
      <c r="V447" s="288">
        <f>Q447*W447</f>
        <v>838.18</v>
      </c>
      <c r="W447" s="288">
        <v>14</v>
      </c>
      <c r="X447" s="364">
        <v>890.97579620049225</v>
      </c>
      <c r="Y447" s="365">
        <v>14.881840591289333</v>
      </c>
      <c r="Z447" s="364">
        <v>1196.1676488648648</v>
      </c>
      <c r="AA447" s="365">
        <f>Z447/Q447</f>
        <v>19.979416216216215</v>
      </c>
      <c r="AB447" s="366">
        <v>242843</v>
      </c>
      <c r="AC447" s="96" t="s">
        <v>98</v>
      </c>
      <c r="AD447" s="96" t="s">
        <v>88</v>
      </c>
      <c r="AE447" s="367" t="s">
        <v>234</v>
      </c>
      <c r="AF447" s="98" t="s">
        <v>91</v>
      </c>
      <c r="AG447" s="367">
        <v>1.85</v>
      </c>
      <c r="AH447" s="98" t="s">
        <v>232</v>
      </c>
      <c r="AI447" s="368" t="s">
        <v>90</v>
      </c>
      <c r="AJ447" s="367" t="s">
        <v>179</v>
      </c>
      <c r="AK447" s="367">
        <v>0</v>
      </c>
      <c r="AL447" s="367" t="s">
        <v>179</v>
      </c>
      <c r="AM447" s="367">
        <v>59.87</v>
      </c>
      <c r="AN447" s="390">
        <v>243207</v>
      </c>
      <c r="AO447" s="369" t="s">
        <v>93</v>
      </c>
      <c r="AP447" s="370" t="str">
        <f>IF(Q447&gt;15,"พื้นที่มากกว่า 15 ไร่",IF(Q447&gt;10,"พื้นที่ 10 - 15 ไร่",IF(Q447&gt;6,"พื้นที่ 6 - 10 ไร่",IF(Q447&gt;3,"พื้นที่ 3 - 6 ไร่","พื้นที่น้อยกว่า 3 ไร่"))))</f>
        <v>พื้นที่มากกว่า 15 ไร่</v>
      </c>
      <c r="AQ447" s="440">
        <v>17.719057958910973</v>
      </c>
      <c r="AR447" s="371">
        <v>11.563397496323669</v>
      </c>
      <c r="AS447" s="372" t="s">
        <v>233</v>
      </c>
      <c r="AT447" s="373">
        <v>243241</v>
      </c>
    </row>
    <row r="448" spans="1:46" ht="21" customHeight="1">
      <c r="A448" s="95">
        <v>2</v>
      </c>
      <c r="B448" s="95" t="s">
        <v>228</v>
      </c>
      <c r="C448" s="380" t="s">
        <v>23</v>
      </c>
      <c r="D448" s="98">
        <f t="shared" ref="D448:D454" si="100">D447+1</f>
        <v>29</v>
      </c>
      <c r="E448" s="447">
        <v>1330</v>
      </c>
      <c r="F448" s="98" t="s">
        <v>333</v>
      </c>
      <c r="G448" s="98">
        <v>1330</v>
      </c>
      <c r="H448" s="96">
        <v>9170001330</v>
      </c>
      <c r="I448" s="299" t="s">
        <v>230</v>
      </c>
      <c r="J448" s="285">
        <f t="shared" si="91"/>
        <v>28.08</v>
      </c>
      <c r="K448" s="286" t="str">
        <f>AC448</f>
        <v>อ้อยตุลาคม</v>
      </c>
      <c r="L448" s="98"/>
      <c r="M448" s="374"/>
      <c r="N448" s="360">
        <v>0</v>
      </c>
      <c r="O448" s="360"/>
      <c r="P448" s="360"/>
      <c r="Q448" s="362">
        <v>28.08</v>
      </c>
      <c r="R448" s="360"/>
      <c r="S448" s="288">
        <f t="shared" si="92"/>
        <v>28.08</v>
      </c>
      <c r="T448" s="360">
        <f>Q448*U448-4.9</f>
        <v>444.38</v>
      </c>
      <c r="U448" s="288">
        <v>16</v>
      </c>
      <c r="V448" s="288">
        <f>Q448*W448</f>
        <v>308.88</v>
      </c>
      <c r="W448" s="288">
        <v>11</v>
      </c>
      <c r="X448" s="364">
        <v>417.9802652444227</v>
      </c>
      <c r="Y448" s="365">
        <v>14.885337081354086</v>
      </c>
      <c r="Z448" s="364">
        <v>522.47621189189192</v>
      </c>
      <c r="AA448" s="365">
        <f>Z448/Q448</f>
        <v>18.606702702702705</v>
      </c>
      <c r="AB448" s="366">
        <v>242844</v>
      </c>
      <c r="AC448" s="96" t="s">
        <v>98</v>
      </c>
      <c r="AD448" s="96" t="s">
        <v>88</v>
      </c>
      <c r="AE448" s="368" t="s">
        <v>234</v>
      </c>
      <c r="AF448" s="98" t="s">
        <v>91</v>
      </c>
      <c r="AG448" s="367">
        <v>1.85</v>
      </c>
      <c r="AH448" s="98" t="s">
        <v>232</v>
      </c>
      <c r="AI448" s="368" t="s">
        <v>90</v>
      </c>
      <c r="AJ448" s="367" t="s">
        <v>179</v>
      </c>
      <c r="AK448" s="367">
        <v>0</v>
      </c>
      <c r="AL448" s="367" t="s">
        <v>179</v>
      </c>
      <c r="AM448" s="367">
        <v>28.08</v>
      </c>
      <c r="AN448" s="390">
        <v>243207</v>
      </c>
      <c r="AO448" s="369" t="s">
        <v>93</v>
      </c>
      <c r="AP448" s="370" t="str">
        <f>IF(Q448&gt;15,"พื้นที่มากกว่า 15 ไร่",IF(Q448&gt;10,"พื้นที่ 10 - 15 ไร่",IF(Q448&gt;6,"พื้นที่ 6 - 10 ไร่",IF(Q448&gt;3,"พื้นที่ 3 - 6 ไร่","พื้นที่น้อยกว่า 3 ไร่"))))</f>
        <v>พื้นที่มากกว่า 15 ไร่</v>
      </c>
      <c r="AQ448" s="440">
        <v>15.070512820512819</v>
      </c>
      <c r="AR448" s="371">
        <v>13.14650543537938</v>
      </c>
      <c r="AS448" s="372" t="s">
        <v>233</v>
      </c>
      <c r="AT448" s="373">
        <v>243274</v>
      </c>
    </row>
    <row r="449" spans="1:46" ht="21" customHeight="1">
      <c r="A449" s="95">
        <v>2</v>
      </c>
      <c r="B449" s="95" t="s">
        <v>228</v>
      </c>
      <c r="C449" s="380" t="s">
        <v>23</v>
      </c>
      <c r="D449" s="98">
        <f t="shared" si="100"/>
        <v>30</v>
      </c>
      <c r="E449" s="447">
        <v>1331</v>
      </c>
      <c r="F449" s="98" t="s">
        <v>333</v>
      </c>
      <c r="G449" s="98">
        <v>1331</v>
      </c>
      <c r="H449" s="98"/>
      <c r="I449" s="299" t="s">
        <v>230</v>
      </c>
      <c r="J449" s="285">
        <f t="shared" si="91"/>
        <v>43.36</v>
      </c>
      <c r="K449" s="286" t="s">
        <v>237</v>
      </c>
      <c r="L449" s="98" t="s">
        <v>342</v>
      </c>
      <c r="M449" s="374"/>
      <c r="N449" s="360">
        <v>0</v>
      </c>
      <c r="O449" s="360">
        <v>43.36</v>
      </c>
      <c r="P449" s="96"/>
      <c r="Q449" s="362"/>
      <c r="R449" s="360"/>
      <c r="S449" s="288">
        <f t="shared" si="92"/>
        <v>0</v>
      </c>
      <c r="T449" s="288"/>
      <c r="U449" s="288"/>
      <c r="V449" s="288"/>
      <c r="W449" s="288"/>
      <c r="X449" s="364"/>
      <c r="Y449" s="365"/>
      <c r="Z449" s="364"/>
      <c r="AA449" s="365"/>
      <c r="AB449" s="366"/>
      <c r="AC449" s="98"/>
      <c r="AD449" s="98"/>
      <c r="AE449" s="368"/>
      <c r="AF449" s="98"/>
      <c r="AG449" s="368"/>
      <c r="AH449" s="98"/>
      <c r="AI449" s="368" t="s">
        <v>90</v>
      </c>
      <c r="AJ449" s="367"/>
      <c r="AK449" s="367"/>
      <c r="AL449" s="367"/>
      <c r="AM449" s="367"/>
      <c r="AN449" s="369"/>
      <c r="AO449" s="369">
        <v>0</v>
      </c>
      <c r="AP449" s="370"/>
      <c r="AQ449" s="441"/>
      <c r="AR449" s="370"/>
      <c r="AS449" s="376"/>
      <c r="AT449" s="377"/>
    </row>
    <row r="450" spans="1:46" ht="21" customHeight="1">
      <c r="A450" s="95">
        <v>2</v>
      </c>
      <c r="B450" s="95" t="s">
        <v>228</v>
      </c>
      <c r="C450" s="380" t="s">
        <v>23</v>
      </c>
      <c r="D450" s="98">
        <f t="shared" si="100"/>
        <v>31</v>
      </c>
      <c r="E450" s="447">
        <v>1332</v>
      </c>
      <c r="F450" s="98" t="s">
        <v>333</v>
      </c>
      <c r="G450" s="98">
        <v>1332</v>
      </c>
      <c r="H450" s="98"/>
      <c r="I450" s="299" t="s">
        <v>230</v>
      </c>
      <c r="J450" s="285">
        <f t="shared" si="91"/>
        <v>31.85</v>
      </c>
      <c r="K450" s="286">
        <f>AC450</f>
        <v>0</v>
      </c>
      <c r="L450" s="98"/>
      <c r="M450" s="374"/>
      <c r="N450" s="360">
        <v>0</v>
      </c>
      <c r="O450" s="360"/>
      <c r="P450" s="360">
        <v>31.85</v>
      </c>
      <c r="Q450" s="362"/>
      <c r="R450" s="360"/>
      <c r="S450" s="288">
        <f t="shared" si="92"/>
        <v>31.85</v>
      </c>
      <c r="T450" s="363"/>
      <c r="U450" s="288"/>
      <c r="V450" s="288"/>
      <c r="W450" s="288"/>
      <c r="X450" s="364"/>
      <c r="Y450" s="365"/>
      <c r="Z450" s="364"/>
      <c r="AA450" s="365"/>
      <c r="AB450" s="366"/>
      <c r="AC450" s="96"/>
      <c r="AD450" s="96"/>
      <c r="AE450" s="367" t="s">
        <v>280</v>
      </c>
      <c r="AF450" s="98"/>
      <c r="AG450" s="367"/>
      <c r="AH450" s="98"/>
      <c r="AI450" s="368" t="s">
        <v>90</v>
      </c>
      <c r="AJ450" s="367"/>
      <c r="AK450" s="367"/>
      <c r="AL450" s="367"/>
      <c r="AM450" s="367"/>
      <c r="AN450" s="369"/>
      <c r="AO450" s="369" t="s">
        <v>98</v>
      </c>
      <c r="AP450" s="370"/>
      <c r="AQ450" s="441"/>
      <c r="AR450" s="370"/>
      <c r="AS450" s="376"/>
      <c r="AT450" s="377"/>
    </row>
    <row r="451" spans="1:46" ht="21" customHeight="1">
      <c r="A451" s="95">
        <v>2</v>
      </c>
      <c r="B451" s="95" t="s">
        <v>228</v>
      </c>
      <c r="C451" s="380" t="s">
        <v>23</v>
      </c>
      <c r="D451" s="98">
        <f t="shared" si="100"/>
        <v>32</v>
      </c>
      <c r="E451" s="447" t="s">
        <v>134</v>
      </c>
      <c r="F451" s="98" t="s">
        <v>333</v>
      </c>
      <c r="G451" s="98">
        <v>13321</v>
      </c>
      <c r="H451" s="96">
        <v>9170013321</v>
      </c>
      <c r="I451" s="299" t="s">
        <v>230</v>
      </c>
      <c r="J451" s="285">
        <f t="shared" si="91"/>
        <v>17.809999999999999</v>
      </c>
      <c r="K451" s="286" t="str">
        <f>AC451</f>
        <v>อ้อยตุลาคม</v>
      </c>
      <c r="L451" s="98"/>
      <c r="M451" s="374"/>
      <c r="N451" s="360">
        <v>0</v>
      </c>
      <c r="O451" s="96"/>
      <c r="P451" s="360"/>
      <c r="Q451" s="362">
        <v>17.809999999999999</v>
      </c>
      <c r="R451" s="360"/>
      <c r="S451" s="288">
        <f t="shared" si="92"/>
        <v>17.809999999999999</v>
      </c>
      <c r="T451" s="360">
        <f>Q451*U451</f>
        <v>284.95999999999998</v>
      </c>
      <c r="U451" s="288">
        <v>16</v>
      </c>
      <c r="V451" s="288">
        <f>Q451*W451</f>
        <v>178.1</v>
      </c>
      <c r="W451" s="288">
        <v>10</v>
      </c>
      <c r="X451" s="364">
        <v>268.15445889271143</v>
      </c>
      <c r="Y451" s="365">
        <v>15.056398590270154</v>
      </c>
      <c r="Z451" s="364">
        <v>0</v>
      </c>
      <c r="AA451" s="365">
        <f>Z451/Q451</f>
        <v>0</v>
      </c>
      <c r="AB451" s="366">
        <v>242843</v>
      </c>
      <c r="AC451" s="96" t="s">
        <v>98</v>
      </c>
      <c r="AD451" s="96" t="s">
        <v>88</v>
      </c>
      <c r="AE451" s="367" t="s">
        <v>280</v>
      </c>
      <c r="AF451" s="98" t="s">
        <v>91</v>
      </c>
      <c r="AG451" s="367">
        <v>1.85</v>
      </c>
      <c r="AH451" s="98" t="s">
        <v>232</v>
      </c>
      <c r="AI451" s="368" t="s">
        <v>90</v>
      </c>
      <c r="AJ451" s="367" t="s">
        <v>179</v>
      </c>
      <c r="AK451" s="367">
        <v>0</v>
      </c>
      <c r="AL451" s="367" t="s">
        <v>179</v>
      </c>
      <c r="AM451" s="367"/>
      <c r="AN451" s="369"/>
      <c r="AO451" s="369" t="s">
        <v>93</v>
      </c>
      <c r="AP451" s="370" t="str">
        <f>IF(Q451&gt;15,"พื้นที่มากกว่า 15 ไร่",IF(Q451&gt;10,"พื้นที่ 10 - 15 ไร่",IF(Q451&gt;6,"พื้นที่ 6 - 10 ไร่",IF(Q451&gt;3,"พื้นที่ 3 - 6 ไร่","พื้นที่น้อยกว่า 3 ไร่"))))</f>
        <v>พื้นที่มากกว่า 15 ไร่</v>
      </c>
      <c r="AQ451" s="440">
        <v>12.626052779337453</v>
      </c>
      <c r="AR451" s="371">
        <v>0</v>
      </c>
      <c r="AS451" s="372" t="s">
        <v>233</v>
      </c>
      <c r="AT451" s="373">
        <v>243182</v>
      </c>
    </row>
    <row r="452" spans="1:46" ht="21" customHeight="1">
      <c r="A452" s="95">
        <v>2</v>
      </c>
      <c r="B452" s="95" t="s">
        <v>228</v>
      </c>
      <c r="C452" s="380" t="s">
        <v>23</v>
      </c>
      <c r="D452" s="98">
        <f t="shared" si="100"/>
        <v>33</v>
      </c>
      <c r="E452" s="447">
        <v>1333</v>
      </c>
      <c r="F452" s="98" t="s">
        <v>333</v>
      </c>
      <c r="G452" s="98">
        <v>1333</v>
      </c>
      <c r="H452" s="96">
        <v>9170001333</v>
      </c>
      <c r="I452" s="98"/>
      <c r="J452" s="285">
        <f t="shared" si="91"/>
        <v>19.84</v>
      </c>
      <c r="K452" s="286" t="str">
        <f>AC452</f>
        <v>อ้อยตุลาคม</v>
      </c>
      <c r="L452" s="98" t="s">
        <v>343</v>
      </c>
      <c r="M452" s="374"/>
      <c r="N452" s="360">
        <v>0</v>
      </c>
      <c r="O452" s="360"/>
      <c r="P452" s="360"/>
      <c r="Q452" s="362">
        <v>19.84</v>
      </c>
      <c r="R452" s="360"/>
      <c r="S452" s="288">
        <f t="shared" si="92"/>
        <v>19.84</v>
      </c>
      <c r="T452" s="360">
        <f>Q452*U452</f>
        <v>317.44</v>
      </c>
      <c r="U452" s="288">
        <v>16</v>
      </c>
      <c r="V452" s="288">
        <f>Q452*W452</f>
        <v>198.4</v>
      </c>
      <c r="W452" s="288">
        <v>10</v>
      </c>
      <c r="X452" s="364">
        <v>285.42130648747002</v>
      </c>
      <c r="Y452" s="365">
        <f>X452/Q452</f>
        <v>14.386154560860383</v>
      </c>
      <c r="Z452" s="364">
        <v>266.4951697297297</v>
      </c>
      <c r="AA452" s="365">
        <f>Z452/Q452</f>
        <v>13.432216216216215</v>
      </c>
      <c r="AB452" s="366">
        <v>242843</v>
      </c>
      <c r="AC452" s="96" t="s">
        <v>98</v>
      </c>
      <c r="AD452" s="96" t="s">
        <v>88</v>
      </c>
      <c r="AE452" s="367" t="s">
        <v>280</v>
      </c>
      <c r="AF452" s="98" t="s">
        <v>99</v>
      </c>
      <c r="AG452" s="367">
        <v>1.85</v>
      </c>
      <c r="AH452" s="98" t="s">
        <v>232</v>
      </c>
      <c r="AI452" s="368" t="s">
        <v>90</v>
      </c>
      <c r="AJ452" s="367" t="s">
        <v>220</v>
      </c>
      <c r="AK452" s="367" t="s">
        <v>288</v>
      </c>
      <c r="AL452" s="367" t="s">
        <v>236</v>
      </c>
      <c r="AM452" s="367">
        <v>19.84</v>
      </c>
      <c r="AN452" s="390">
        <v>243207</v>
      </c>
      <c r="AO452" s="369" t="s">
        <v>93</v>
      </c>
      <c r="AP452" s="370" t="str">
        <f>IF(Q452&gt;15,"พื้นที่มากกว่า 15 ไร่",IF(Q452&gt;10,"พื้นที่ 10 - 15 ไร่",IF(Q452&gt;6,"พื้นที่ 6 - 10 ไร่",IF(Q452&gt;3,"พื้นที่ 3 - 6 ไร่","พื้นที่น้อยกว่า 3 ไร่"))))</f>
        <v>พื้นที่มากกว่า 15 ไร่</v>
      </c>
      <c r="AQ452" s="440">
        <v>12.232862903225808</v>
      </c>
      <c r="AR452" s="371">
        <v>13.534222084878449</v>
      </c>
      <c r="AS452" s="372" t="s">
        <v>233</v>
      </c>
      <c r="AT452" s="373">
        <v>243298</v>
      </c>
    </row>
    <row r="453" spans="1:46" ht="21" customHeight="1">
      <c r="A453" s="95">
        <v>2</v>
      </c>
      <c r="B453" s="95" t="s">
        <v>228</v>
      </c>
      <c r="C453" s="380" t="s">
        <v>23</v>
      </c>
      <c r="D453" s="98">
        <f t="shared" si="100"/>
        <v>34</v>
      </c>
      <c r="E453" s="447">
        <v>1334</v>
      </c>
      <c r="F453" s="98" t="s">
        <v>333</v>
      </c>
      <c r="G453" s="98">
        <v>1334</v>
      </c>
      <c r="H453" s="96">
        <v>9170001334</v>
      </c>
      <c r="I453" s="299" t="s">
        <v>230</v>
      </c>
      <c r="J453" s="285">
        <f t="shared" ref="J453:J516" si="101">M453+N453+O453+P453+Q453</f>
        <v>15.2</v>
      </c>
      <c r="K453" s="286" t="str">
        <f>AC453</f>
        <v>อ้อยตอ 1</v>
      </c>
      <c r="L453" s="98"/>
      <c r="M453" s="374"/>
      <c r="N453" s="360">
        <v>0</v>
      </c>
      <c r="O453" s="96"/>
      <c r="P453" s="360"/>
      <c r="Q453" s="362">
        <v>15.2</v>
      </c>
      <c r="R453" s="360"/>
      <c r="S453" s="288">
        <f t="shared" ref="S453:S516" si="102">P453+Q453</f>
        <v>15.2</v>
      </c>
      <c r="T453" s="360">
        <f>Q453*U453</f>
        <v>152</v>
      </c>
      <c r="U453" s="288">
        <v>10</v>
      </c>
      <c r="V453" s="288">
        <f>Q453*W453</f>
        <v>136.79999999999998</v>
      </c>
      <c r="W453" s="288">
        <v>9</v>
      </c>
      <c r="X453" s="364">
        <v>180.57339679817164</v>
      </c>
      <c r="Y453" s="365">
        <v>11.879828736721819</v>
      </c>
      <c r="Z453" s="364">
        <v>143.57081945945944</v>
      </c>
      <c r="AA453" s="365">
        <f>Z453/Q453</f>
        <v>9.4454486486486484</v>
      </c>
      <c r="AB453" s="366">
        <v>242964</v>
      </c>
      <c r="AC453" s="96" t="s">
        <v>93</v>
      </c>
      <c r="AD453" s="96" t="s">
        <v>2</v>
      </c>
      <c r="AE453" s="367" t="s">
        <v>265</v>
      </c>
      <c r="AF453" s="98" t="s">
        <v>91</v>
      </c>
      <c r="AG453" s="367">
        <v>1.85</v>
      </c>
      <c r="AH453" s="98" t="s">
        <v>232</v>
      </c>
      <c r="AI453" s="368" t="s">
        <v>90</v>
      </c>
      <c r="AJ453" s="367" t="s">
        <v>220</v>
      </c>
      <c r="AK453" s="367" t="s">
        <v>288</v>
      </c>
      <c r="AL453" s="367" t="s">
        <v>236</v>
      </c>
      <c r="AM453" s="367"/>
      <c r="AN453" s="369"/>
      <c r="AO453" s="369" t="s">
        <v>248</v>
      </c>
      <c r="AP453" s="370" t="str">
        <f>IF(Q453&gt;15,"พื้นที่มากกว่า 15 ไร่",IF(Q453&gt;10,"พื้นที่ 10 - 15 ไร่",IF(Q453&gt;6,"พื้นที่ 6 - 10 ไร่",IF(Q453&gt;3,"พื้นที่ 3 - 6 ไร่","พื้นที่น้อยกว่า 3 ไร่"))))</f>
        <v>พื้นที่มากกว่า 15 ไร่</v>
      </c>
      <c r="AQ453" s="440">
        <v>6.9894736842105276</v>
      </c>
      <c r="AR453" s="371">
        <v>13.073029932228915</v>
      </c>
      <c r="AS453" s="372" t="s">
        <v>233</v>
      </c>
      <c r="AT453" s="373">
        <v>243303</v>
      </c>
    </row>
    <row r="454" spans="1:46" ht="21" customHeight="1">
      <c r="A454" s="95">
        <v>2</v>
      </c>
      <c r="B454" s="95" t="s">
        <v>228</v>
      </c>
      <c r="C454" s="380" t="s">
        <v>23</v>
      </c>
      <c r="D454" s="98">
        <f t="shared" si="100"/>
        <v>35</v>
      </c>
      <c r="E454" s="447">
        <v>1336</v>
      </c>
      <c r="F454" s="98" t="s">
        <v>333</v>
      </c>
      <c r="G454" s="98">
        <v>1336</v>
      </c>
      <c r="H454" s="98"/>
      <c r="I454" s="299" t="s">
        <v>230</v>
      </c>
      <c r="J454" s="285">
        <f t="shared" si="101"/>
        <v>53.75</v>
      </c>
      <c r="K454" s="286" t="s">
        <v>237</v>
      </c>
      <c r="L454" s="98" t="s">
        <v>338</v>
      </c>
      <c r="M454" s="374">
        <f>53.75-O454</f>
        <v>8.490000000000002</v>
      </c>
      <c r="N454" s="360">
        <v>0</v>
      </c>
      <c r="O454" s="360">
        <v>45.26</v>
      </c>
      <c r="P454" s="96"/>
      <c r="Q454" s="362"/>
      <c r="R454" s="360"/>
      <c r="S454" s="288">
        <f t="shared" si="102"/>
        <v>0</v>
      </c>
      <c r="T454" s="288"/>
      <c r="U454" s="288"/>
      <c r="V454" s="288"/>
      <c r="W454" s="288"/>
      <c r="X454" s="364"/>
      <c r="Y454" s="365"/>
      <c r="Z454" s="364"/>
      <c r="AA454" s="365"/>
      <c r="AB454" s="366"/>
      <c r="AC454" s="98"/>
      <c r="AD454" s="98"/>
      <c r="AE454" s="368"/>
      <c r="AF454" s="98"/>
      <c r="AG454" s="368"/>
      <c r="AH454" s="98"/>
      <c r="AI454" s="368" t="s">
        <v>90</v>
      </c>
      <c r="AJ454" s="367"/>
      <c r="AK454" s="367"/>
      <c r="AL454" s="367"/>
      <c r="AM454" s="367"/>
      <c r="AN454" s="369"/>
      <c r="AO454" s="369">
        <v>0</v>
      </c>
      <c r="AP454" s="370"/>
      <c r="AQ454" s="441"/>
      <c r="AR454" s="370"/>
      <c r="AS454" s="376"/>
      <c r="AT454" s="377"/>
    </row>
    <row r="455" spans="1:46" ht="21" customHeight="1">
      <c r="A455" s="95">
        <v>2</v>
      </c>
      <c r="B455" s="95" t="s">
        <v>228</v>
      </c>
      <c r="C455" s="380" t="s">
        <v>43</v>
      </c>
      <c r="D455" s="98">
        <v>1</v>
      </c>
      <c r="E455" s="447">
        <v>1501</v>
      </c>
      <c r="F455" s="98" t="s">
        <v>344</v>
      </c>
      <c r="G455" s="98">
        <v>1501</v>
      </c>
      <c r="H455" s="96">
        <v>9080001501</v>
      </c>
      <c r="I455" s="299" t="s">
        <v>230</v>
      </c>
      <c r="J455" s="285">
        <f t="shared" si="101"/>
        <v>18.670000000000002</v>
      </c>
      <c r="K455" s="286" t="str">
        <f t="shared" ref="K455:K463" si="103">AC455</f>
        <v>อ้อยน้ำราด</v>
      </c>
      <c r="L455" s="96"/>
      <c r="M455" s="360"/>
      <c r="N455" s="360">
        <v>0</v>
      </c>
      <c r="O455" s="98"/>
      <c r="P455" s="98"/>
      <c r="Q455" s="362">
        <v>18.670000000000002</v>
      </c>
      <c r="R455" s="360"/>
      <c r="S455" s="288">
        <f t="shared" si="102"/>
        <v>18.670000000000002</v>
      </c>
      <c r="T455" s="360">
        <f t="shared" ref="T455:T463" si="104">Q455*U455</f>
        <v>261.38</v>
      </c>
      <c r="U455" s="288">
        <v>14</v>
      </c>
      <c r="V455" s="288">
        <f t="shared" ref="V455:V463" si="105">Q455*W455</f>
        <v>224.04000000000002</v>
      </c>
      <c r="W455" s="288">
        <v>12</v>
      </c>
      <c r="X455" s="364">
        <v>210.79362315788009</v>
      </c>
      <c r="Y455" s="365">
        <v>11.290499365713984</v>
      </c>
      <c r="Z455" s="364">
        <v>245.59036050450447</v>
      </c>
      <c r="AA455" s="365">
        <f t="shared" ref="AA455:AA463" si="106">Z455/Q455</f>
        <v>13.154277477477475</v>
      </c>
      <c r="AB455" s="366">
        <v>242881</v>
      </c>
      <c r="AC455" s="96" t="s">
        <v>1</v>
      </c>
      <c r="AD455" s="96" t="s">
        <v>88</v>
      </c>
      <c r="AE455" s="367" t="s">
        <v>280</v>
      </c>
      <c r="AF455" s="98" t="s">
        <v>99</v>
      </c>
      <c r="AG455" s="367">
        <v>1.85</v>
      </c>
      <c r="AH455" s="96" t="s">
        <v>232</v>
      </c>
      <c r="AI455" s="368" t="s">
        <v>90</v>
      </c>
      <c r="AJ455" s="367" t="s">
        <v>220</v>
      </c>
      <c r="AK455" s="367" t="s">
        <v>299</v>
      </c>
      <c r="AL455" s="367" t="s">
        <v>236</v>
      </c>
      <c r="AM455" s="367"/>
      <c r="AN455" s="369"/>
      <c r="AO455" s="369" t="s">
        <v>93</v>
      </c>
      <c r="AP455" s="370" t="str">
        <f t="shared" ref="AP455:AP463" si="107">IF(Q455&gt;15,"พื้นที่มากกว่า 15 ไร่",IF(Q455&gt;10,"พื้นที่ 10 - 15 ไร่",IF(Q455&gt;6,"พื้นที่ 6 - 10 ไร่",IF(Q455&gt;3,"พื้นที่ 3 - 6 ไร่","พื้นที่น้อยกว่า 3 ไร่"))))</f>
        <v>พื้นที่มากกว่า 15 ไร่</v>
      </c>
      <c r="AQ455" s="440">
        <v>11.618103910016069</v>
      </c>
      <c r="AR455" s="371">
        <v>11.174630952929787</v>
      </c>
      <c r="AS455" s="372" t="s">
        <v>233</v>
      </c>
      <c r="AT455" s="373">
        <v>243237</v>
      </c>
    </row>
    <row r="456" spans="1:46" ht="21" customHeight="1">
      <c r="A456" s="95">
        <v>2</v>
      </c>
      <c r="B456" s="95" t="s">
        <v>228</v>
      </c>
      <c r="C456" s="380" t="s">
        <v>43</v>
      </c>
      <c r="D456" s="98">
        <f t="shared" ref="D456:D464" si="108">D455+1</f>
        <v>2</v>
      </c>
      <c r="E456" s="447">
        <v>1502</v>
      </c>
      <c r="F456" s="98" t="s">
        <v>344</v>
      </c>
      <c r="G456" s="98">
        <v>1502</v>
      </c>
      <c r="H456" s="96">
        <v>9080001502</v>
      </c>
      <c r="I456" s="299" t="s">
        <v>230</v>
      </c>
      <c r="J456" s="285">
        <f t="shared" si="101"/>
        <v>30.78</v>
      </c>
      <c r="K456" s="286" t="str">
        <f t="shared" si="103"/>
        <v>อ้อยน้ำราด</v>
      </c>
      <c r="L456" s="96"/>
      <c r="M456" s="360"/>
      <c r="N456" s="360">
        <v>0</v>
      </c>
      <c r="O456" s="98"/>
      <c r="P456" s="98"/>
      <c r="Q456" s="362">
        <v>30.78</v>
      </c>
      <c r="R456" s="360"/>
      <c r="S456" s="288">
        <f t="shared" si="102"/>
        <v>30.78</v>
      </c>
      <c r="T456" s="360">
        <f t="shared" si="104"/>
        <v>430.92</v>
      </c>
      <c r="U456" s="288">
        <v>14</v>
      </c>
      <c r="V456" s="288">
        <f t="shared" si="105"/>
        <v>277.02</v>
      </c>
      <c r="W456" s="288">
        <v>9</v>
      </c>
      <c r="X456" s="364">
        <v>345.52833761477376</v>
      </c>
      <c r="Y456" s="365">
        <v>11.225741962793169</v>
      </c>
      <c r="Z456" s="364">
        <v>473.68589837837834</v>
      </c>
      <c r="AA456" s="365">
        <f t="shared" si="106"/>
        <v>15.389405405405403</v>
      </c>
      <c r="AB456" s="366">
        <v>242895</v>
      </c>
      <c r="AC456" s="96" t="s">
        <v>1</v>
      </c>
      <c r="AD456" s="96" t="s">
        <v>88</v>
      </c>
      <c r="AE456" s="367" t="s">
        <v>280</v>
      </c>
      <c r="AF456" s="98" t="s">
        <v>99</v>
      </c>
      <c r="AG456" s="367">
        <v>1.85</v>
      </c>
      <c r="AH456" s="96" t="s">
        <v>232</v>
      </c>
      <c r="AI456" s="368" t="s">
        <v>90</v>
      </c>
      <c r="AJ456" s="367" t="s">
        <v>220</v>
      </c>
      <c r="AK456" s="367" t="s">
        <v>299</v>
      </c>
      <c r="AL456" s="367" t="s">
        <v>236</v>
      </c>
      <c r="AM456" s="367">
        <v>30.78</v>
      </c>
      <c r="AN456" s="390">
        <v>243206</v>
      </c>
      <c r="AO456" s="369" t="s">
        <v>93</v>
      </c>
      <c r="AP456" s="370" t="str">
        <f t="shared" si="107"/>
        <v>พื้นที่มากกว่า 15 ไร่</v>
      </c>
      <c r="AQ456" s="440">
        <v>8.980831708901885</v>
      </c>
      <c r="AR456" s="371">
        <v>11.698766052888613</v>
      </c>
      <c r="AS456" s="372" t="s">
        <v>233</v>
      </c>
      <c r="AT456" s="373">
        <v>243241</v>
      </c>
    </row>
    <row r="457" spans="1:46" ht="21" customHeight="1">
      <c r="A457" s="95">
        <v>2</v>
      </c>
      <c r="B457" s="95" t="s">
        <v>228</v>
      </c>
      <c r="C457" s="380" t="s">
        <v>43</v>
      </c>
      <c r="D457" s="98">
        <f t="shared" si="108"/>
        <v>3</v>
      </c>
      <c r="E457" s="447">
        <v>1503</v>
      </c>
      <c r="F457" s="98" t="s">
        <v>344</v>
      </c>
      <c r="G457" s="98">
        <v>1503</v>
      </c>
      <c r="H457" s="96">
        <v>9080001503</v>
      </c>
      <c r="I457" s="299" t="s">
        <v>230</v>
      </c>
      <c r="J457" s="285">
        <f t="shared" si="101"/>
        <v>7.52</v>
      </c>
      <c r="K457" s="286" t="str">
        <f t="shared" si="103"/>
        <v>อ้อยน้ำราด</v>
      </c>
      <c r="L457" s="96"/>
      <c r="M457" s="360"/>
      <c r="N457" s="360">
        <v>0</v>
      </c>
      <c r="O457" s="96"/>
      <c r="P457" s="360"/>
      <c r="Q457" s="362">
        <v>7.52</v>
      </c>
      <c r="R457" s="360"/>
      <c r="S457" s="288">
        <f t="shared" si="102"/>
        <v>7.52</v>
      </c>
      <c r="T457" s="360">
        <f t="shared" si="104"/>
        <v>105.28</v>
      </c>
      <c r="U457" s="288">
        <v>14</v>
      </c>
      <c r="V457" s="288">
        <f t="shared" si="105"/>
        <v>97.759999999999991</v>
      </c>
      <c r="W457" s="288">
        <v>13</v>
      </c>
      <c r="X457" s="364">
        <v>84.260302366485774</v>
      </c>
      <c r="Y457" s="365">
        <v>11.204827442351831</v>
      </c>
      <c r="Z457" s="364">
        <v>150.60812108108107</v>
      </c>
      <c r="AA457" s="365">
        <f t="shared" si="106"/>
        <v>20.027675675675674</v>
      </c>
      <c r="AB457" s="366">
        <v>242893</v>
      </c>
      <c r="AC457" s="96" t="s">
        <v>1</v>
      </c>
      <c r="AD457" s="96" t="s">
        <v>88</v>
      </c>
      <c r="AE457" s="367" t="s">
        <v>231</v>
      </c>
      <c r="AF457" s="98" t="s">
        <v>99</v>
      </c>
      <c r="AG457" s="367">
        <v>1.85</v>
      </c>
      <c r="AH457" s="96" t="s">
        <v>232</v>
      </c>
      <c r="AI457" s="368" t="s">
        <v>90</v>
      </c>
      <c r="AJ457" s="367" t="s">
        <v>220</v>
      </c>
      <c r="AK457" s="367" t="s">
        <v>299</v>
      </c>
      <c r="AL457" s="367" t="s">
        <v>236</v>
      </c>
      <c r="AM457" s="367"/>
      <c r="AN457" s="369"/>
      <c r="AO457" s="369" t="s">
        <v>93</v>
      </c>
      <c r="AP457" s="370" t="str">
        <f t="shared" si="107"/>
        <v>พื้นที่ 6 - 10 ไร่</v>
      </c>
      <c r="AQ457" s="440">
        <v>12.942819148936172</v>
      </c>
      <c r="AR457" s="371">
        <v>11.133251823692591</v>
      </c>
      <c r="AS457" s="372" t="s">
        <v>233</v>
      </c>
      <c r="AT457" s="373">
        <v>243238</v>
      </c>
    </row>
    <row r="458" spans="1:46" ht="21" customHeight="1">
      <c r="A458" s="95">
        <v>2</v>
      </c>
      <c r="B458" s="95" t="s">
        <v>228</v>
      </c>
      <c r="C458" s="380" t="s">
        <v>43</v>
      </c>
      <c r="D458" s="98">
        <f t="shared" si="108"/>
        <v>4</v>
      </c>
      <c r="E458" s="447" t="s">
        <v>136</v>
      </c>
      <c r="F458" s="98" t="s">
        <v>344</v>
      </c>
      <c r="G458" s="98">
        <v>15031</v>
      </c>
      <c r="H458" s="96">
        <v>9080015031</v>
      </c>
      <c r="I458" s="299" t="s">
        <v>230</v>
      </c>
      <c r="J458" s="285">
        <f t="shared" si="101"/>
        <v>24.33</v>
      </c>
      <c r="K458" s="286" t="str">
        <f t="shared" si="103"/>
        <v>อ้อยน้ำราด</v>
      </c>
      <c r="L458" s="96"/>
      <c r="M458" s="360"/>
      <c r="N458" s="360">
        <v>0</v>
      </c>
      <c r="O458" s="98"/>
      <c r="P458" s="98"/>
      <c r="Q458" s="362">
        <v>24.33</v>
      </c>
      <c r="R458" s="360"/>
      <c r="S458" s="288">
        <f t="shared" si="102"/>
        <v>24.33</v>
      </c>
      <c r="T458" s="360">
        <f t="shared" si="104"/>
        <v>340.62</v>
      </c>
      <c r="U458" s="288">
        <v>14</v>
      </c>
      <c r="V458" s="288">
        <f t="shared" si="105"/>
        <v>243.29999999999998</v>
      </c>
      <c r="W458" s="288">
        <v>10</v>
      </c>
      <c r="X458" s="364">
        <v>270.67219418166502</v>
      </c>
      <c r="Y458" s="365">
        <v>11.067496678243529</v>
      </c>
      <c r="Z458" s="364">
        <v>496.68831394594582</v>
      </c>
      <c r="AA458" s="365">
        <f t="shared" si="106"/>
        <v>20.414645045045042</v>
      </c>
      <c r="AB458" s="366">
        <v>242891</v>
      </c>
      <c r="AC458" s="96" t="s">
        <v>1</v>
      </c>
      <c r="AD458" s="96" t="s">
        <v>88</v>
      </c>
      <c r="AE458" s="367" t="s">
        <v>280</v>
      </c>
      <c r="AF458" s="98" t="s">
        <v>99</v>
      </c>
      <c r="AG458" s="367">
        <v>1.85</v>
      </c>
      <c r="AH458" s="96" t="s">
        <v>232</v>
      </c>
      <c r="AI458" s="368" t="s">
        <v>90</v>
      </c>
      <c r="AJ458" s="367" t="s">
        <v>220</v>
      </c>
      <c r="AK458" s="367" t="s">
        <v>299</v>
      </c>
      <c r="AL458" s="367" t="s">
        <v>236</v>
      </c>
      <c r="AM458" s="367">
        <v>24.33</v>
      </c>
      <c r="AN458" s="390">
        <v>243206</v>
      </c>
      <c r="AO458" s="369" t="s">
        <v>93</v>
      </c>
      <c r="AP458" s="370" t="str">
        <f t="shared" si="107"/>
        <v>พื้นที่มากกว่า 15 ไร่</v>
      </c>
      <c r="AQ458" s="440">
        <v>10.388820386354297</v>
      </c>
      <c r="AR458" s="371">
        <v>11.194582608007595</v>
      </c>
      <c r="AS458" s="372" t="s">
        <v>233</v>
      </c>
      <c r="AT458" s="373">
        <v>243240</v>
      </c>
    </row>
    <row r="459" spans="1:46" ht="21" customHeight="1">
      <c r="A459" s="95">
        <v>2</v>
      </c>
      <c r="B459" s="95" t="s">
        <v>228</v>
      </c>
      <c r="C459" s="380" t="s">
        <v>43</v>
      </c>
      <c r="D459" s="98">
        <f t="shared" si="108"/>
        <v>5</v>
      </c>
      <c r="E459" s="447">
        <v>1504</v>
      </c>
      <c r="F459" s="98" t="s">
        <v>344</v>
      </c>
      <c r="G459" s="98">
        <v>1504</v>
      </c>
      <c r="H459" s="96">
        <v>9080001504</v>
      </c>
      <c r="I459" s="299" t="s">
        <v>230</v>
      </c>
      <c r="J459" s="285">
        <f t="shared" si="101"/>
        <v>43.08</v>
      </c>
      <c r="K459" s="286" t="str">
        <f t="shared" si="103"/>
        <v>อ้อยน้ำราด</v>
      </c>
      <c r="L459" s="96"/>
      <c r="M459" s="360">
        <v>0.48999999999999488</v>
      </c>
      <c r="N459" s="360">
        <v>0</v>
      </c>
      <c r="O459" s="98"/>
      <c r="P459" s="384"/>
      <c r="Q459" s="362">
        <v>42.59</v>
      </c>
      <c r="R459" s="360"/>
      <c r="S459" s="288">
        <f t="shared" si="102"/>
        <v>42.59</v>
      </c>
      <c r="T459" s="360">
        <f t="shared" si="104"/>
        <v>596.26</v>
      </c>
      <c r="U459" s="288">
        <v>14</v>
      </c>
      <c r="V459" s="288">
        <f t="shared" si="105"/>
        <v>511.08000000000004</v>
      </c>
      <c r="W459" s="288">
        <v>12</v>
      </c>
      <c r="X459" s="364">
        <v>479.00496835684089</v>
      </c>
      <c r="Y459" s="365">
        <v>11.246888198094409</v>
      </c>
      <c r="Z459" s="364">
        <v>819.3315326846847</v>
      </c>
      <c r="AA459" s="365">
        <f t="shared" si="106"/>
        <v>19.237650450450449</v>
      </c>
      <c r="AB459" s="366">
        <v>242899</v>
      </c>
      <c r="AC459" s="96" t="s">
        <v>1</v>
      </c>
      <c r="AD459" s="96" t="s">
        <v>88</v>
      </c>
      <c r="AE459" s="367" t="s">
        <v>280</v>
      </c>
      <c r="AF459" s="98" t="s">
        <v>99</v>
      </c>
      <c r="AG459" s="367">
        <v>1.85</v>
      </c>
      <c r="AH459" s="96" t="s">
        <v>232</v>
      </c>
      <c r="AI459" s="368" t="s">
        <v>90</v>
      </c>
      <c r="AJ459" s="367" t="s">
        <v>220</v>
      </c>
      <c r="AK459" s="367" t="s">
        <v>299</v>
      </c>
      <c r="AL459" s="367" t="s">
        <v>236</v>
      </c>
      <c r="AM459" s="367"/>
      <c r="AN459" s="369"/>
      <c r="AO459" s="369" t="s">
        <v>93</v>
      </c>
      <c r="AP459" s="370" t="str">
        <f t="shared" si="107"/>
        <v>พื้นที่มากกว่า 15 ไร่</v>
      </c>
      <c r="AQ459" s="440">
        <v>10.675041089457618</v>
      </c>
      <c r="AR459" s="371">
        <v>11.543006791093045</v>
      </c>
      <c r="AS459" s="372" t="s">
        <v>233</v>
      </c>
      <c r="AT459" s="373">
        <v>243243</v>
      </c>
    </row>
    <row r="460" spans="1:46" ht="21" customHeight="1">
      <c r="A460" s="95">
        <v>2</v>
      </c>
      <c r="B460" s="95" t="s">
        <v>228</v>
      </c>
      <c r="C460" s="380" t="s">
        <v>43</v>
      </c>
      <c r="D460" s="98">
        <f t="shared" si="108"/>
        <v>6</v>
      </c>
      <c r="E460" s="447">
        <v>1505</v>
      </c>
      <c r="F460" s="98" t="s">
        <v>344</v>
      </c>
      <c r="G460" s="98">
        <v>1505</v>
      </c>
      <c r="H460" s="96">
        <v>9080001505</v>
      </c>
      <c r="I460" s="299" t="s">
        <v>230</v>
      </c>
      <c r="J460" s="285">
        <f t="shared" si="101"/>
        <v>37.729999999999997</v>
      </c>
      <c r="K460" s="286" t="str">
        <f t="shared" si="103"/>
        <v>อ้อยน้ำราด</v>
      </c>
      <c r="L460" s="96"/>
      <c r="M460" s="360">
        <v>1.0700000000000003</v>
      </c>
      <c r="N460" s="360">
        <v>0</v>
      </c>
      <c r="O460" s="98"/>
      <c r="P460" s="384"/>
      <c r="Q460" s="362">
        <v>36.659999999999997</v>
      </c>
      <c r="R460" s="360"/>
      <c r="S460" s="288">
        <f t="shared" si="102"/>
        <v>36.659999999999997</v>
      </c>
      <c r="T460" s="360">
        <f t="shared" si="104"/>
        <v>513.24</v>
      </c>
      <c r="U460" s="288">
        <v>14</v>
      </c>
      <c r="V460" s="288">
        <f t="shared" si="105"/>
        <v>439.91999999999996</v>
      </c>
      <c r="W460" s="288">
        <v>12</v>
      </c>
      <c r="X460" s="364">
        <v>405.68320530465604</v>
      </c>
      <c r="Y460" s="365">
        <v>11.06609943547889</v>
      </c>
      <c r="Z460" s="364">
        <v>627.08019891891888</v>
      </c>
      <c r="AA460" s="365">
        <f t="shared" si="106"/>
        <v>17.105297297297298</v>
      </c>
      <c r="AB460" s="366">
        <v>242903</v>
      </c>
      <c r="AC460" s="96" t="s">
        <v>1</v>
      </c>
      <c r="AD460" s="96" t="s">
        <v>88</v>
      </c>
      <c r="AE460" s="367" t="s">
        <v>280</v>
      </c>
      <c r="AF460" s="98" t="s">
        <v>99</v>
      </c>
      <c r="AG460" s="367">
        <v>1.85</v>
      </c>
      <c r="AH460" s="96" t="s">
        <v>232</v>
      </c>
      <c r="AI460" s="368" t="s">
        <v>90</v>
      </c>
      <c r="AJ460" s="367" t="s">
        <v>220</v>
      </c>
      <c r="AK460" s="367" t="s">
        <v>299</v>
      </c>
      <c r="AL460" s="367" t="s">
        <v>236</v>
      </c>
      <c r="AM460" s="367">
        <v>36.659999999999997</v>
      </c>
      <c r="AN460" s="390">
        <v>243206</v>
      </c>
      <c r="AO460" s="369" t="s">
        <v>93</v>
      </c>
      <c r="AP460" s="370" t="str">
        <f t="shared" si="107"/>
        <v>พื้นที่มากกว่า 15 ไร่</v>
      </c>
      <c r="AQ460" s="440">
        <v>10.79159847244954</v>
      </c>
      <c r="AR460" s="371">
        <v>11.690918052676809</v>
      </c>
      <c r="AS460" s="372" t="s">
        <v>233</v>
      </c>
      <c r="AT460" s="373">
        <v>243242</v>
      </c>
    </row>
    <row r="461" spans="1:46" ht="21" customHeight="1">
      <c r="A461" s="95">
        <v>2</v>
      </c>
      <c r="B461" s="95" t="s">
        <v>228</v>
      </c>
      <c r="C461" s="380" t="s">
        <v>43</v>
      </c>
      <c r="D461" s="98">
        <f t="shared" si="108"/>
        <v>7</v>
      </c>
      <c r="E461" s="447">
        <v>1506</v>
      </c>
      <c r="F461" s="98" t="s">
        <v>344</v>
      </c>
      <c r="G461" s="98">
        <v>1506</v>
      </c>
      <c r="H461" s="96">
        <v>9080001506</v>
      </c>
      <c r="I461" s="299" t="s">
        <v>230</v>
      </c>
      <c r="J461" s="285">
        <f t="shared" si="101"/>
        <v>45.58</v>
      </c>
      <c r="K461" s="286" t="str">
        <f t="shared" si="103"/>
        <v>อ้อยน้ำราด</v>
      </c>
      <c r="L461" s="96"/>
      <c r="M461" s="360"/>
      <c r="N461" s="360">
        <v>0</v>
      </c>
      <c r="O461" s="98"/>
      <c r="P461" s="384"/>
      <c r="Q461" s="362">
        <v>45.58</v>
      </c>
      <c r="R461" s="360"/>
      <c r="S461" s="288">
        <f t="shared" si="102"/>
        <v>45.58</v>
      </c>
      <c r="T461" s="360">
        <f t="shared" si="104"/>
        <v>638.12</v>
      </c>
      <c r="U461" s="288">
        <v>14</v>
      </c>
      <c r="V461" s="288">
        <f t="shared" si="105"/>
        <v>546.96</v>
      </c>
      <c r="W461" s="288">
        <v>12</v>
      </c>
      <c r="X461" s="364">
        <v>501.75953584329818</v>
      </c>
      <c r="Y461" s="365">
        <v>11.008326806566437</v>
      </c>
      <c r="Z461" s="364">
        <v>866.34259142342319</v>
      </c>
      <c r="AA461" s="365">
        <f t="shared" si="106"/>
        <v>19.007077477477473</v>
      </c>
      <c r="AB461" s="366">
        <v>242908</v>
      </c>
      <c r="AC461" s="96" t="s">
        <v>1</v>
      </c>
      <c r="AD461" s="96" t="s">
        <v>88</v>
      </c>
      <c r="AE461" s="367" t="s">
        <v>280</v>
      </c>
      <c r="AF461" s="98" t="s">
        <v>99</v>
      </c>
      <c r="AG461" s="367">
        <v>1.85</v>
      </c>
      <c r="AH461" s="96" t="s">
        <v>232</v>
      </c>
      <c r="AI461" s="368" t="s">
        <v>90</v>
      </c>
      <c r="AJ461" s="367" t="s">
        <v>220</v>
      </c>
      <c r="AK461" s="367" t="s">
        <v>299</v>
      </c>
      <c r="AL461" s="367" t="s">
        <v>236</v>
      </c>
      <c r="AM461" s="367">
        <v>45.58</v>
      </c>
      <c r="AN461" s="390">
        <v>243206</v>
      </c>
      <c r="AO461" s="369" t="s">
        <v>93</v>
      </c>
      <c r="AP461" s="370" t="str">
        <f t="shared" si="107"/>
        <v>พื้นที่มากกว่า 15 ไร่</v>
      </c>
      <c r="AQ461" s="440">
        <v>10.442518648530058</v>
      </c>
      <c r="AR461" s="371">
        <v>12.177666239468873</v>
      </c>
      <c r="AS461" s="372" t="s">
        <v>233</v>
      </c>
      <c r="AT461" s="373">
        <v>243244</v>
      </c>
    </row>
    <row r="462" spans="1:46" ht="21" customHeight="1">
      <c r="A462" s="95">
        <v>2</v>
      </c>
      <c r="B462" s="95" t="s">
        <v>228</v>
      </c>
      <c r="C462" s="380" t="s">
        <v>43</v>
      </c>
      <c r="D462" s="98">
        <f t="shared" si="108"/>
        <v>8</v>
      </c>
      <c r="E462" s="447" t="s">
        <v>137</v>
      </c>
      <c r="F462" s="98" t="s">
        <v>344</v>
      </c>
      <c r="G462" s="98">
        <v>15061</v>
      </c>
      <c r="H462" s="96">
        <v>9080015061</v>
      </c>
      <c r="I462" s="299" t="s">
        <v>230</v>
      </c>
      <c r="J462" s="285">
        <f t="shared" si="101"/>
        <v>7.72</v>
      </c>
      <c r="K462" s="286" t="str">
        <f t="shared" si="103"/>
        <v>อ้อยตอ 1</v>
      </c>
      <c r="L462" s="96"/>
      <c r="M462" s="360"/>
      <c r="N462" s="360">
        <v>0</v>
      </c>
      <c r="O462" s="98"/>
      <c r="P462" s="374"/>
      <c r="Q462" s="362">
        <v>7.72</v>
      </c>
      <c r="R462" s="360"/>
      <c r="S462" s="288">
        <f t="shared" si="102"/>
        <v>7.72</v>
      </c>
      <c r="T462" s="360">
        <f t="shared" si="104"/>
        <v>92.64</v>
      </c>
      <c r="U462" s="288">
        <v>12</v>
      </c>
      <c r="V462" s="288">
        <f t="shared" si="105"/>
        <v>84.92</v>
      </c>
      <c r="W462" s="288">
        <v>11</v>
      </c>
      <c r="X462" s="364">
        <v>77.77708211934069</v>
      </c>
      <c r="Y462" s="365">
        <v>10.074751569862784</v>
      </c>
      <c r="Z462" s="364">
        <v>170.6545643243243</v>
      </c>
      <c r="AA462" s="365">
        <f t="shared" si="106"/>
        <v>22.105513513513511</v>
      </c>
      <c r="AB462" s="366">
        <v>242869</v>
      </c>
      <c r="AC462" s="96" t="s">
        <v>93</v>
      </c>
      <c r="AD462" s="96" t="s">
        <v>2</v>
      </c>
      <c r="AE462" s="367" t="s">
        <v>265</v>
      </c>
      <c r="AF462" s="98" t="s">
        <v>91</v>
      </c>
      <c r="AG462" s="367">
        <v>1.85</v>
      </c>
      <c r="AH462" s="98" t="s">
        <v>232</v>
      </c>
      <c r="AI462" s="368" t="s">
        <v>90</v>
      </c>
      <c r="AJ462" s="367" t="s">
        <v>220</v>
      </c>
      <c r="AK462" s="367" t="s">
        <v>299</v>
      </c>
      <c r="AL462" s="367" t="s">
        <v>236</v>
      </c>
      <c r="AM462" s="367"/>
      <c r="AN462" s="369"/>
      <c r="AO462" s="369" t="s">
        <v>95</v>
      </c>
      <c r="AP462" s="370" t="str">
        <f t="shared" si="107"/>
        <v>พื้นที่ 6 - 10 ไร่</v>
      </c>
      <c r="AQ462" s="440">
        <v>8.5051813471502591</v>
      </c>
      <c r="AR462" s="371">
        <v>11.590097471824551</v>
      </c>
      <c r="AS462" s="372" t="s">
        <v>233</v>
      </c>
      <c r="AT462" s="373">
        <v>243242</v>
      </c>
    </row>
    <row r="463" spans="1:46" ht="21" customHeight="1">
      <c r="A463" s="95">
        <v>2</v>
      </c>
      <c r="B463" s="95" t="s">
        <v>228</v>
      </c>
      <c r="C463" s="380" t="s">
        <v>43</v>
      </c>
      <c r="D463" s="98">
        <f t="shared" si="108"/>
        <v>9</v>
      </c>
      <c r="E463" s="447">
        <v>1507</v>
      </c>
      <c r="F463" s="98" t="s">
        <v>344</v>
      </c>
      <c r="G463" s="98">
        <v>1507</v>
      </c>
      <c r="H463" s="96">
        <v>9080001507</v>
      </c>
      <c r="I463" s="299" t="s">
        <v>230</v>
      </c>
      <c r="J463" s="285">
        <f t="shared" si="101"/>
        <v>50.36</v>
      </c>
      <c r="K463" s="286" t="str">
        <f t="shared" si="103"/>
        <v>อ้อยน้ำราด</v>
      </c>
      <c r="L463" s="96" t="s">
        <v>239</v>
      </c>
      <c r="M463" s="360">
        <v>1</v>
      </c>
      <c r="N463" s="360">
        <v>0</v>
      </c>
      <c r="O463" s="98"/>
      <c r="P463" s="98"/>
      <c r="Q463" s="362">
        <v>49.36</v>
      </c>
      <c r="R463" s="360"/>
      <c r="S463" s="288">
        <f t="shared" si="102"/>
        <v>49.36</v>
      </c>
      <c r="T463" s="360">
        <f t="shared" si="104"/>
        <v>691.04</v>
      </c>
      <c r="U463" s="288">
        <v>14</v>
      </c>
      <c r="V463" s="288">
        <f t="shared" si="105"/>
        <v>394.88</v>
      </c>
      <c r="W463" s="288">
        <v>8</v>
      </c>
      <c r="X463" s="364">
        <v>545.69028562388678</v>
      </c>
      <c r="Y463" s="365">
        <v>11.055313728198678</v>
      </c>
      <c r="Z463" s="364">
        <v>812.73276655855841</v>
      </c>
      <c r="AA463" s="365">
        <f t="shared" si="106"/>
        <v>16.46541261261261</v>
      </c>
      <c r="AB463" s="366">
        <v>242914</v>
      </c>
      <c r="AC463" s="96" t="s">
        <v>1</v>
      </c>
      <c r="AD463" s="96" t="s">
        <v>88</v>
      </c>
      <c r="AE463" s="367" t="s">
        <v>280</v>
      </c>
      <c r="AF463" s="98" t="s">
        <v>109</v>
      </c>
      <c r="AG463" s="367">
        <v>1.85</v>
      </c>
      <c r="AH463" s="96" t="s">
        <v>232</v>
      </c>
      <c r="AI463" s="368" t="s">
        <v>90</v>
      </c>
      <c r="AJ463" s="367" t="s">
        <v>220</v>
      </c>
      <c r="AK463" s="367" t="s">
        <v>299</v>
      </c>
      <c r="AL463" s="367" t="s">
        <v>236</v>
      </c>
      <c r="AM463" s="367">
        <v>49.36</v>
      </c>
      <c r="AN463" s="390">
        <v>243206</v>
      </c>
      <c r="AO463" s="369" t="s">
        <v>93</v>
      </c>
      <c r="AP463" s="370" t="str">
        <f t="shared" si="107"/>
        <v>พื้นที่มากกว่า 15 ไร่</v>
      </c>
      <c r="AQ463" s="440">
        <v>10.736223662884923</v>
      </c>
      <c r="AR463" s="371">
        <v>11.618401894554104</v>
      </c>
      <c r="AS463" s="372" t="s">
        <v>233</v>
      </c>
      <c r="AT463" s="373">
        <v>243246</v>
      </c>
    </row>
    <row r="464" spans="1:46" ht="21" customHeight="1">
      <c r="A464" s="95">
        <v>2</v>
      </c>
      <c r="B464" s="95" t="s">
        <v>228</v>
      </c>
      <c r="C464" s="380" t="s">
        <v>43</v>
      </c>
      <c r="D464" s="98">
        <f t="shared" si="108"/>
        <v>10</v>
      </c>
      <c r="E464" s="447">
        <v>1508</v>
      </c>
      <c r="F464" s="98" t="s">
        <v>344</v>
      </c>
      <c r="G464" s="98">
        <v>1508</v>
      </c>
      <c r="H464" s="98"/>
      <c r="I464" s="299" t="s">
        <v>230</v>
      </c>
      <c r="J464" s="285">
        <f t="shared" si="101"/>
        <v>10.79</v>
      </c>
      <c r="K464" s="286" t="s">
        <v>237</v>
      </c>
      <c r="L464" s="98"/>
      <c r="M464" s="374"/>
      <c r="N464" s="360">
        <v>0</v>
      </c>
      <c r="O464" s="374">
        <v>10.79</v>
      </c>
      <c r="P464" s="374"/>
      <c r="Q464" s="362"/>
      <c r="R464" s="360"/>
      <c r="S464" s="288">
        <f t="shared" si="102"/>
        <v>0</v>
      </c>
      <c r="T464" s="288"/>
      <c r="U464" s="288"/>
      <c r="V464" s="288"/>
      <c r="W464" s="288"/>
      <c r="X464" s="364"/>
      <c r="Y464" s="365"/>
      <c r="Z464" s="364"/>
      <c r="AA464" s="365"/>
      <c r="AB464" s="366"/>
      <c r="AC464" s="96"/>
      <c r="AD464" s="96"/>
      <c r="AE464" s="368"/>
      <c r="AF464" s="98"/>
      <c r="AG464" s="367"/>
      <c r="AH464" s="98"/>
      <c r="AI464" s="368" t="s">
        <v>90</v>
      </c>
      <c r="AJ464" s="368"/>
      <c r="AK464" s="367"/>
      <c r="AL464" s="367"/>
      <c r="AM464" s="367"/>
      <c r="AN464" s="369"/>
      <c r="AO464" s="369">
        <v>0</v>
      </c>
      <c r="AP464" s="370"/>
      <c r="AQ464" s="441"/>
      <c r="AR464" s="370"/>
      <c r="AS464" s="376"/>
      <c r="AT464" s="377"/>
    </row>
    <row r="465" spans="1:46" ht="21" customHeight="1">
      <c r="A465" s="95">
        <v>2</v>
      </c>
      <c r="B465" s="95" t="s">
        <v>228</v>
      </c>
      <c r="C465" s="380" t="s">
        <v>43</v>
      </c>
      <c r="D465" s="98">
        <f>D463+1</f>
        <v>10</v>
      </c>
      <c r="E465" s="447">
        <v>1510</v>
      </c>
      <c r="F465" s="98" t="s">
        <v>344</v>
      </c>
      <c r="G465" s="98">
        <v>1510</v>
      </c>
      <c r="H465" s="96">
        <v>9080001510</v>
      </c>
      <c r="I465" s="299" t="s">
        <v>230</v>
      </c>
      <c r="J465" s="285">
        <f t="shared" si="101"/>
        <v>23.2</v>
      </c>
      <c r="K465" s="286" t="str">
        <f t="shared" ref="K465:K472" si="109">AC465</f>
        <v>อ้อยตอ 2</v>
      </c>
      <c r="L465" s="98"/>
      <c r="M465" s="374"/>
      <c r="N465" s="360">
        <v>0</v>
      </c>
      <c r="O465" s="98"/>
      <c r="P465" s="374"/>
      <c r="Q465" s="362">
        <v>23.2</v>
      </c>
      <c r="R465" s="360"/>
      <c r="S465" s="288">
        <f t="shared" si="102"/>
        <v>23.2</v>
      </c>
      <c r="T465" s="360">
        <f t="shared" ref="T465:T472" si="110">Q465*U465</f>
        <v>232</v>
      </c>
      <c r="U465" s="288">
        <v>10</v>
      </c>
      <c r="V465" s="288">
        <f t="shared" ref="V465:V472" si="111">Q465*W465</f>
        <v>232</v>
      </c>
      <c r="W465" s="288">
        <v>10</v>
      </c>
      <c r="X465" s="364">
        <v>239.4212773566434</v>
      </c>
      <c r="Y465" s="365">
        <v>10.319882644682906</v>
      </c>
      <c r="Z465" s="364">
        <v>443.70104504504496</v>
      </c>
      <c r="AA465" s="365">
        <f t="shared" ref="AA465:AA472" si="112">Z465/Q465</f>
        <v>19.125045045045042</v>
      </c>
      <c r="AB465" s="366">
        <v>242955</v>
      </c>
      <c r="AC465" s="96" t="s">
        <v>95</v>
      </c>
      <c r="AD465" s="96" t="s">
        <v>2</v>
      </c>
      <c r="AE465" s="367" t="s">
        <v>280</v>
      </c>
      <c r="AF465" s="98" t="s">
        <v>138</v>
      </c>
      <c r="AG465" s="367">
        <v>1.85</v>
      </c>
      <c r="AH465" s="98" t="s">
        <v>232</v>
      </c>
      <c r="AI465" s="368" t="s">
        <v>90</v>
      </c>
      <c r="AJ465" s="367" t="s">
        <v>322</v>
      </c>
      <c r="AK465" s="367">
        <v>0</v>
      </c>
      <c r="AL465" s="367" t="s">
        <v>236</v>
      </c>
      <c r="AM465" s="367"/>
      <c r="AN465" s="369"/>
      <c r="AO465" s="369" t="s">
        <v>101</v>
      </c>
      <c r="AP465" s="370" t="str">
        <f t="shared" ref="AP465:AP472" si="113">IF(Q465&gt;15,"พื้นที่มากกว่า 15 ไร่",IF(Q465&gt;10,"พื้นที่ 10 - 15 ไร่",IF(Q465&gt;6,"พื้นที่ 6 - 10 ไร่",IF(Q465&gt;3,"พื้นที่ 3 - 6 ไร่","พื้นที่น้อยกว่า 3 ไร่"))))</f>
        <v>พื้นที่มากกว่า 15 ไร่</v>
      </c>
      <c r="AQ465" s="440">
        <v>7.6939655172413781</v>
      </c>
      <c r="AR465" s="371">
        <v>13.54095798319328</v>
      </c>
      <c r="AS465" s="372" t="s">
        <v>233</v>
      </c>
      <c r="AT465" s="373">
        <v>243306</v>
      </c>
    </row>
    <row r="466" spans="1:46" ht="21" customHeight="1">
      <c r="A466" s="95">
        <v>2</v>
      </c>
      <c r="B466" s="95" t="s">
        <v>228</v>
      </c>
      <c r="C466" s="380" t="s">
        <v>43</v>
      </c>
      <c r="D466" s="98">
        <f>D464+1</f>
        <v>11</v>
      </c>
      <c r="E466" s="447">
        <v>1512</v>
      </c>
      <c r="F466" s="98" t="s">
        <v>344</v>
      </c>
      <c r="G466" s="98">
        <v>1512</v>
      </c>
      <c r="H466" s="96">
        <v>9080001512</v>
      </c>
      <c r="I466" s="299" t="s">
        <v>230</v>
      </c>
      <c r="J466" s="285">
        <f t="shared" si="101"/>
        <v>37.03</v>
      </c>
      <c r="K466" s="286" t="str">
        <f t="shared" si="109"/>
        <v>อ้อยตอ 2</v>
      </c>
      <c r="L466" s="98" t="s">
        <v>239</v>
      </c>
      <c r="M466" s="374">
        <v>2</v>
      </c>
      <c r="N466" s="360"/>
      <c r="O466" s="98"/>
      <c r="P466" s="98"/>
      <c r="Q466" s="362">
        <v>35.03</v>
      </c>
      <c r="R466" s="360"/>
      <c r="S466" s="288">
        <f t="shared" si="102"/>
        <v>35.03</v>
      </c>
      <c r="T466" s="360">
        <f t="shared" si="110"/>
        <v>420.36</v>
      </c>
      <c r="U466" s="288">
        <v>12</v>
      </c>
      <c r="V466" s="288">
        <f t="shared" si="111"/>
        <v>280.24</v>
      </c>
      <c r="W466" s="288">
        <v>8</v>
      </c>
      <c r="X466" s="364">
        <v>352.96592209686037</v>
      </c>
      <c r="Y466" s="365">
        <v>10.076103970792474</v>
      </c>
      <c r="Z466" s="364">
        <v>420.40189446464649</v>
      </c>
      <c r="AA466" s="365">
        <f t="shared" si="112"/>
        <v>12.001195959595959</v>
      </c>
      <c r="AB466" s="366">
        <v>242893</v>
      </c>
      <c r="AC466" s="96" t="s">
        <v>95</v>
      </c>
      <c r="AD466" s="96" t="s">
        <v>2</v>
      </c>
      <c r="AE466" s="367" t="s">
        <v>280</v>
      </c>
      <c r="AF466" s="98" t="s">
        <v>91</v>
      </c>
      <c r="AG466" s="367">
        <v>1.65</v>
      </c>
      <c r="AH466" s="98" t="s">
        <v>247</v>
      </c>
      <c r="AI466" s="368" t="s">
        <v>90</v>
      </c>
      <c r="AJ466" s="367" t="s">
        <v>322</v>
      </c>
      <c r="AK466" s="367">
        <v>0</v>
      </c>
      <c r="AL466" s="367" t="s">
        <v>236</v>
      </c>
      <c r="AM466" s="367"/>
      <c r="AN466" s="369"/>
      <c r="AO466" s="369" t="s">
        <v>248</v>
      </c>
      <c r="AP466" s="370" t="str">
        <f t="shared" si="113"/>
        <v>พื้นที่มากกว่า 15 ไร่</v>
      </c>
      <c r="AQ466" s="440">
        <v>9.150157008278617</v>
      </c>
      <c r="AR466" s="371">
        <v>13.752070009047516</v>
      </c>
      <c r="AS466" s="372" t="s">
        <v>233</v>
      </c>
      <c r="AT466" s="373">
        <v>243291</v>
      </c>
    </row>
    <row r="467" spans="1:46" ht="21" customHeight="1">
      <c r="A467" s="95">
        <v>2</v>
      </c>
      <c r="B467" s="95" t="s">
        <v>228</v>
      </c>
      <c r="C467" s="380" t="s">
        <v>43</v>
      </c>
      <c r="D467" s="98">
        <f>D465+1</f>
        <v>11</v>
      </c>
      <c r="E467" s="447" t="s">
        <v>139</v>
      </c>
      <c r="F467" s="98" t="s">
        <v>344</v>
      </c>
      <c r="G467" s="98">
        <v>15121</v>
      </c>
      <c r="H467" s="96">
        <v>9080015121</v>
      </c>
      <c r="I467" s="299" t="s">
        <v>230</v>
      </c>
      <c r="J467" s="285">
        <f t="shared" si="101"/>
        <v>36.950000000000003</v>
      </c>
      <c r="K467" s="286" t="str">
        <f t="shared" si="109"/>
        <v>อ้อยตอ 2</v>
      </c>
      <c r="L467" s="98"/>
      <c r="M467" s="374"/>
      <c r="N467" s="360"/>
      <c r="O467" s="96"/>
      <c r="P467" s="96"/>
      <c r="Q467" s="362">
        <v>36.950000000000003</v>
      </c>
      <c r="R467" s="360"/>
      <c r="S467" s="288">
        <f t="shared" si="102"/>
        <v>36.950000000000003</v>
      </c>
      <c r="T467" s="360">
        <f t="shared" si="110"/>
        <v>369.5</v>
      </c>
      <c r="U467" s="288">
        <v>10</v>
      </c>
      <c r="V467" s="288">
        <f t="shared" si="111"/>
        <v>295.60000000000002</v>
      </c>
      <c r="W467" s="288">
        <v>8</v>
      </c>
      <c r="X467" s="364">
        <v>360.13435748893579</v>
      </c>
      <c r="Y467" s="365">
        <v>10.098358795370386</v>
      </c>
      <c r="Z467" s="364">
        <v>450.51589818181822</v>
      </c>
      <c r="AA467" s="365">
        <f t="shared" si="112"/>
        <v>12.192581818181818</v>
      </c>
      <c r="AB467" s="366">
        <v>242959</v>
      </c>
      <c r="AC467" s="96" t="s">
        <v>95</v>
      </c>
      <c r="AD467" s="96" t="s">
        <v>2</v>
      </c>
      <c r="AE467" s="367" t="s">
        <v>280</v>
      </c>
      <c r="AF467" s="98" t="s">
        <v>91</v>
      </c>
      <c r="AG467" s="367">
        <v>1.65</v>
      </c>
      <c r="AH467" s="98" t="s">
        <v>247</v>
      </c>
      <c r="AI467" s="368" t="s">
        <v>90</v>
      </c>
      <c r="AJ467" s="367" t="s">
        <v>322</v>
      </c>
      <c r="AK467" s="367">
        <v>0</v>
      </c>
      <c r="AL467" s="367" t="s">
        <v>236</v>
      </c>
      <c r="AM467" s="367"/>
      <c r="AN467" s="369"/>
      <c r="AO467" s="369" t="s">
        <v>248</v>
      </c>
      <c r="AP467" s="370" t="str">
        <f t="shared" si="113"/>
        <v>พื้นที่มากกว่า 15 ไร่</v>
      </c>
      <c r="AQ467" s="440">
        <v>8.1935047361299045</v>
      </c>
      <c r="AR467" s="371">
        <v>13.364118909991742</v>
      </c>
      <c r="AS467" s="372" t="s">
        <v>233</v>
      </c>
      <c r="AT467" s="373">
        <v>243296</v>
      </c>
    </row>
    <row r="468" spans="1:46" ht="21" customHeight="1">
      <c r="A468" s="95">
        <v>2</v>
      </c>
      <c r="B468" s="95" t="s">
        <v>228</v>
      </c>
      <c r="C468" s="380" t="s">
        <v>43</v>
      </c>
      <c r="D468" s="98">
        <f t="shared" ref="D468:D478" si="114">D467+1</f>
        <v>12</v>
      </c>
      <c r="E468" s="447">
        <v>1513</v>
      </c>
      <c r="F468" s="98" t="s">
        <v>344</v>
      </c>
      <c r="G468" s="98">
        <v>1513</v>
      </c>
      <c r="H468" s="96">
        <v>9080001513</v>
      </c>
      <c r="I468" s="299" t="s">
        <v>230</v>
      </c>
      <c r="J468" s="285">
        <f t="shared" si="101"/>
        <v>61.66</v>
      </c>
      <c r="K468" s="286" t="str">
        <f t="shared" si="109"/>
        <v>อ้อยตอ 1</v>
      </c>
      <c r="L468" s="98"/>
      <c r="M468" s="374"/>
      <c r="N468" s="360">
        <v>0</v>
      </c>
      <c r="O468" s="96"/>
      <c r="P468" s="288"/>
      <c r="Q468" s="362">
        <v>61.66</v>
      </c>
      <c r="R468" s="360"/>
      <c r="S468" s="288">
        <f t="shared" si="102"/>
        <v>61.66</v>
      </c>
      <c r="T468" s="360">
        <f t="shared" si="110"/>
        <v>739.92</v>
      </c>
      <c r="U468" s="288">
        <v>12</v>
      </c>
      <c r="V468" s="288">
        <f t="shared" si="111"/>
        <v>678.26</v>
      </c>
      <c r="W468" s="288">
        <v>11</v>
      </c>
      <c r="X468" s="364">
        <v>615.99784619449281</v>
      </c>
      <c r="Y468" s="365">
        <v>9.9902342879418242</v>
      </c>
      <c r="Z468" s="364">
        <v>1562.5316654545454</v>
      </c>
      <c r="AA468" s="365">
        <f t="shared" si="112"/>
        <v>25.341090909090909</v>
      </c>
      <c r="AB468" s="366">
        <v>242908</v>
      </c>
      <c r="AC468" s="96" t="s">
        <v>93</v>
      </c>
      <c r="AD468" s="96" t="s">
        <v>2</v>
      </c>
      <c r="AE468" s="367" t="s">
        <v>280</v>
      </c>
      <c r="AF468" s="98" t="s">
        <v>123</v>
      </c>
      <c r="AG468" s="367">
        <v>1.65</v>
      </c>
      <c r="AH468" s="98" t="s">
        <v>247</v>
      </c>
      <c r="AI468" s="368" t="s">
        <v>90</v>
      </c>
      <c r="AJ468" s="367" t="s">
        <v>220</v>
      </c>
      <c r="AK468" s="367" t="s">
        <v>299</v>
      </c>
      <c r="AL468" s="367" t="s">
        <v>236</v>
      </c>
      <c r="AM468" s="367"/>
      <c r="AN468" s="369"/>
      <c r="AO468" s="369" t="s">
        <v>95</v>
      </c>
      <c r="AP468" s="370" t="str">
        <f t="shared" si="113"/>
        <v>พื้นที่มากกว่า 15 ไร่</v>
      </c>
      <c r="AQ468" s="440">
        <v>10.557898151151475</v>
      </c>
      <c r="AR468" s="371">
        <v>13.020574039938559</v>
      </c>
      <c r="AS468" s="372" t="s">
        <v>233</v>
      </c>
      <c r="AT468" s="373">
        <v>243291</v>
      </c>
    </row>
    <row r="469" spans="1:46" ht="21" customHeight="1">
      <c r="A469" s="95">
        <v>2</v>
      </c>
      <c r="B469" s="95" t="s">
        <v>228</v>
      </c>
      <c r="C469" s="380" t="s">
        <v>43</v>
      </c>
      <c r="D469" s="98">
        <f t="shared" si="114"/>
        <v>13</v>
      </c>
      <c r="E469" s="447">
        <v>1514</v>
      </c>
      <c r="F469" s="98" t="s">
        <v>344</v>
      </c>
      <c r="G469" s="98">
        <v>1514</v>
      </c>
      <c r="H469" s="96">
        <v>9080001514</v>
      </c>
      <c r="I469" s="299" t="s">
        <v>230</v>
      </c>
      <c r="J469" s="285">
        <f t="shared" si="101"/>
        <v>31.4</v>
      </c>
      <c r="K469" s="286" t="str">
        <f t="shared" si="109"/>
        <v>อ้อยตอ 2</v>
      </c>
      <c r="L469" s="98"/>
      <c r="M469" s="374"/>
      <c r="N469" s="360">
        <v>0</v>
      </c>
      <c r="O469" s="96"/>
      <c r="P469" s="360"/>
      <c r="Q469" s="362">
        <v>31.4</v>
      </c>
      <c r="R469" s="360"/>
      <c r="S469" s="288">
        <f t="shared" si="102"/>
        <v>31.4</v>
      </c>
      <c r="T469" s="360">
        <f t="shared" si="110"/>
        <v>345.4</v>
      </c>
      <c r="U469" s="288">
        <v>11</v>
      </c>
      <c r="V469" s="288">
        <f t="shared" si="111"/>
        <v>314</v>
      </c>
      <c r="W469" s="288">
        <v>10</v>
      </c>
      <c r="X469" s="364">
        <v>312.6391069762397</v>
      </c>
      <c r="Y469" s="365">
        <v>9.9566594578420293</v>
      </c>
      <c r="Z469" s="364">
        <v>655.69797171717164</v>
      </c>
      <c r="AA469" s="365">
        <f t="shared" si="112"/>
        <v>20.88210101010101</v>
      </c>
      <c r="AB469" s="366">
        <v>242946</v>
      </c>
      <c r="AC469" s="96" t="s">
        <v>95</v>
      </c>
      <c r="AD469" s="96" t="s">
        <v>2</v>
      </c>
      <c r="AE469" s="367" t="s">
        <v>280</v>
      </c>
      <c r="AF469" s="98" t="s">
        <v>91</v>
      </c>
      <c r="AG469" s="367">
        <v>1.65</v>
      </c>
      <c r="AH469" s="98" t="s">
        <v>247</v>
      </c>
      <c r="AI469" s="368" t="s">
        <v>90</v>
      </c>
      <c r="AJ469" s="367" t="s">
        <v>220</v>
      </c>
      <c r="AK469" s="367" t="s">
        <v>299</v>
      </c>
      <c r="AL469" s="367" t="s">
        <v>236</v>
      </c>
      <c r="AM469" s="367"/>
      <c r="AN469" s="369"/>
      <c r="AO469" s="369" t="s">
        <v>1</v>
      </c>
      <c r="AP469" s="370" t="str">
        <f t="shared" si="113"/>
        <v>พื้นที่มากกว่า 15 ไร่</v>
      </c>
      <c r="AQ469" s="440">
        <v>9.5404458598726123</v>
      </c>
      <c r="AR469" s="371">
        <v>13.009641819941917</v>
      </c>
      <c r="AS469" s="372" t="s">
        <v>233</v>
      </c>
      <c r="AT469" s="373">
        <v>243293</v>
      </c>
    </row>
    <row r="470" spans="1:46" ht="21" customHeight="1">
      <c r="A470" s="95">
        <v>2</v>
      </c>
      <c r="B470" s="95" t="s">
        <v>228</v>
      </c>
      <c r="C470" s="380" t="s">
        <v>43</v>
      </c>
      <c r="D470" s="98">
        <f t="shared" si="114"/>
        <v>14</v>
      </c>
      <c r="E470" s="447">
        <v>1515</v>
      </c>
      <c r="F470" s="98" t="s">
        <v>344</v>
      </c>
      <c r="G470" s="98">
        <v>1515</v>
      </c>
      <c r="H470" s="96">
        <v>9080001515</v>
      </c>
      <c r="I470" s="299" t="s">
        <v>230</v>
      </c>
      <c r="J470" s="285">
        <f t="shared" si="101"/>
        <v>14.85</v>
      </c>
      <c r="K470" s="286" t="str">
        <f t="shared" si="109"/>
        <v>อ้อยตอ 2</v>
      </c>
      <c r="L470" s="98"/>
      <c r="M470" s="374"/>
      <c r="N470" s="360">
        <v>0</v>
      </c>
      <c r="O470" s="96"/>
      <c r="P470" s="360"/>
      <c r="Q470" s="362">
        <v>14.85</v>
      </c>
      <c r="R470" s="360"/>
      <c r="S470" s="288">
        <f t="shared" si="102"/>
        <v>14.85</v>
      </c>
      <c r="T470" s="360">
        <f t="shared" si="110"/>
        <v>178.2</v>
      </c>
      <c r="U470" s="288">
        <v>12</v>
      </c>
      <c r="V470" s="288">
        <f t="shared" si="111"/>
        <v>148.5</v>
      </c>
      <c r="W470" s="288">
        <v>10</v>
      </c>
      <c r="X470" s="364">
        <v>150.20755739769791</v>
      </c>
      <c r="Y470" s="365">
        <v>10.114987030148008</v>
      </c>
      <c r="Z470" s="364">
        <v>265.92047999999994</v>
      </c>
      <c r="AA470" s="365">
        <f t="shared" si="112"/>
        <v>17.907103030303027</v>
      </c>
      <c r="AB470" s="366">
        <v>242908</v>
      </c>
      <c r="AC470" s="96" t="s">
        <v>95</v>
      </c>
      <c r="AD470" s="96" t="s">
        <v>2</v>
      </c>
      <c r="AE470" s="367" t="s">
        <v>280</v>
      </c>
      <c r="AF470" s="98" t="s">
        <v>91</v>
      </c>
      <c r="AG470" s="367">
        <v>1.65</v>
      </c>
      <c r="AH470" s="98" t="s">
        <v>247</v>
      </c>
      <c r="AI470" s="368" t="s">
        <v>90</v>
      </c>
      <c r="AJ470" s="367" t="s">
        <v>220</v>
      </c>
      <c r="AK470" s="367" t="s">
        <v>299</v>
      </c>
      <c r="AL470" s="367" t="s">
        <v>236</v>
      </c>
      <c r="AM470" s="367"/>
      <c r="AN470" s="369"/>
      <c r="AO470" s="369" t="s">
        <v>1</v>
      </c>
      <c r="AP470" s="370" t="str">
        <f t="shared" si="113"/>
        <v>พื้นที่ 10 - 15 ไร่</v>
      </c>
      <c r="AQ470" s="440">
        <v>13.51043771043771</v>
      </c>
      <c r="AR470" s="371">
        <v>13.567443054378707</v>
      </c>
      <c r="AS470" s="372" t="s">
        <v>233</v>
      </c>
      <c r="AT470" s="373">
        <v>243293</v>
      </c>
    </row>
    <row r="471" spans="1:46" ht="21" customHeight="1">
      <c r="A471" s="95">
        <v>2</v>
      </c>
      <c r="B471" s="95" t="s">
        <v>228</v>
      </c>
      <c r="C471" s="380" t="s">
        <v>43</v>
      </c>
      <c r="D471" s="98">
        <f t="shared" si="114"/>
        <v>15</v>
      </c>
      <c r="E471" s="447">
        <v>1519</v>
      </c>
      <c r="F471" s="98" t="s">
        <v>344</v>
      </c>
      <c r="G471" s="98">
        <v>1519</v>
      </c>
      <c r="H471" s="96">
        <v>9080001519</v>
      </c>
      <c r="I471" s="299" t="s">
        <v>230</v>
      </c>
      <c r="J471" s="285">
        <f t="shared" si="101"/>
        <v>9.99</v>
      </c>
      <c r="K471" s="286" t="str">
        <f t="shared" si="109"/>
        <v>อ้อยตอ 2</v>
      </c>
      <c r="L471" s="98"/>
      <c r="M471" s="374"/>
      <c r="N471" s="360">
        <v>0</v>
      </c>
      <c r="O471" s="98"/>
      <c r="P471" s="98"/>
      <c r="Q471" s="362">
        <v>9.99</v>
      </c>
      <c r="R471" s="360"/>
      <c r="S471" s="288">
        <f t="shared" si="102"/>
        <v>9.99</v>
      </c>
      <c r="T471" s="360">
        <f t="shared" si="110"/>
        <v>119.88</v>
      </c>
      <c r="U471" s="288">
        <v>12</v>
      </c>
      <c r="V471" s="288">
        <f t="shared" si="111"/>
        <v>109.89</v>
      </c>
      <c r="W471" s="288">
        <v>11</v>
      </c>
      <c r="X471" s="364">
        <v>101.29246522264484</v>
      </c>
      <c r="Y471" s="365">
        <v>10.139385908172656</v>
      </c>
      <c r="Z471" s="364">
        <v>172.00684799999999</v>
      </c>
      <c r="AA471" s="365">
        <f t="shared" si="112"/>
        <v>17.217902702702702</v>
      </c>
      <c r="AB471" s="366">
        <v>242909</v>
      </c>
      <c r="AC471" s="96" t="s">
        <v>95</v>
      </c>
      <c r="AD471" s="96" t="s">
        <v>2</v>
      </c>
      <c r="AE471" s="367" t="s">
        <v>280</v>
      </c>
      <c r="AF471" s="98" t="s">
        <v>91</v>
      </c>
      <c r="AG471" s="367">
        <v>1.85</v>
      </c>
      <c r="AH471" s="98" t="s">
        <v>232</v>
      </c>
      <c r="AI471" s="368" t="s">
        <v>90</v>
      </c>
      <c r="AJ471" s="367" t="s">
        <v>220</v>
      </c>
      <c r="AK471" s="367" t="s">
        <v>299</v>
      </c>
      <c r="AL471" s="367" t="s">
        <v>236</v>
      </c>
      <c r="AM471" s="367"/>
      <c r="AN471" s="369"/>
      <c r="AO471" s="369" t="s">
        <v>1</v>
      </c>
      <c r="AP471" s="370" t="str">
        <f t="shared" si="113"/>
        <v>พื้นที่ 6 - 10 ไร่</v>
      </c>
      <c r="AQ471" s="440">
        <v>9.1491491491491495</v>
      </c>
      <c r="AR471" s="371">
        <v>13.189727571115972</v>
      </c>
      <c r="AS471" s="372" t="s">
        <v>233</v>
      </c>
      <c r="AT471" s="373">
        <v>243294</v>
      </c>
    </row>
    <row r="472" spans="1:46" ht="21" customHeight="1">
      <c r="A472" s="95">
        <v>2</v>
      </c>
      <c r="B472" s="95" t="s">
        <v>228</v>
      </c>
      <c r="C472" s="380" t="s">
        <v>43</v>
      </c>
      <c r="D472" s="98">
        <f t="shared" si="114"/>
        <v>16</v>
      </c>
      <c r="E472" s="447">
        <v>1520</v>
      </c>
      <c r="F472" s="98" t="s">
        <v>344</v>
      </c>
      <c r="G472" s="98">
        <v>1520</v>
      </c>
      <c r="H472" s="96">
        <v>9080001520</v>
      </c>
      <c r="I472" s="299" t="s">
        <v>230</v>
      </c>
      <c r="J472" s="285">
        <f t="shared" si="101"/>
        <v>29.08</v>
      </c>
      <c r="K472" s="286" t="str">
        <f t="shared" si="109"/>
        <v>อ้อยตอ 2</v>
      </c>
      <c r="L472" s="98"/>
      <c r="M472" s="374"/>
      <c r="N472" s="360">
        <v>0</v>
      </c>
      <c r="O472" s="98"/>
      <c r="P472" s="98"/>
      <c r="Q472" s="362">
        <v>29.08</v>
      </c>
      <c r="R472" s="360"/>
      <c r="S472" s="288">
        <f t="shared" si="102"/>
        <v>29.08</v>
      </c>
      <c r="T472" s="360">
        <f t="shared" si="110"/>
        <v>290.79999999999995</v>
      </c>
      <c r="U472" s="288">
        <v>10</v>
      </c>
      <c r="V472" s="288">
        <f t="shared" si="111"/>
        <v>174.48</v>
      </c>
      <c r="W472" s="288">
        <v>6</v>
      </c>
      <c r="X472" s="364">
        <v>298.75052380148952</v>
      </c>
      <c r="Y472" s="365">
        <v>10.273401781344207</v>
      </c>
      <c r="Z472" s="364">
        <v>318.10061837837833</v>
      </c>
      <c r="AA472" s="365">
        <f t="shared" si="112"/>
        <v>10.938810810810809</v>
      </c>
      <c r="AB472" s="366">
        <v>242945</v>
      </c>
      <c r="AC472" s="96" t="s">
        <v>95</v>
      </c>
      <c r="AD472" s="96" t="s">
        <v>2</v>
      </c>
      <c r="AE472" s="367" t="s">
        <v>265</v>
      </c>
      <c r="AF472" s="98" t="s">
        <v>91</v>
      </c>
      <c r="AG472" s="367">
        <v>1.85</v>
      </c>
      <c r="AH472" s="98" t="s">
        <v>232</v>
      </c>
      <c r="AI472" s="368" t="s">
        <v>90</v>
      </c>
      <c r="AJ472" s="367" t="s">
        <v>220</v>
      </c>
      <c r="AK472" s="367" t="s">
        <v>299</v>
      </c>
      <c r="AL472" s="367" t="s">
        <v>236</v>
      </c>
      <c r="AM472" s="367"/>
      <c r="AN472" s="369"/>
      <c r="AO472" s="369" t="s">
        <v>248</v>
      </c>
      <c r="AP472" s="370" t="str">
        <f t="shared" si="113"/>
        <v>พื้นที่มากกว่า 15 ไร่</v>
      </c>
      <c r="AQ472" s="440">
        <v>6.4621733149931222</v>
      </c>
      <c r="AR472" s="371">
        <v>13.483835142613877</v>
      </c>
      <c r="AS472" s="372" t="s">
        <v>233</v>
      </c>
      <c r="AT472" s="373">
        <v>243295</v>
      </c>
    </row>
    <row r="473" spans="1:46" ht="21" customHeight="1">
      <c r="A473" s="95">
        <v>2</v>
      </c>
      <c r="B473" s="95" t="s">
        <v>228</v>
      </c>
      <c r="C473" s="380" t="s">
        <v>43</v>
      </c>
      <c r="D473" s="98">
        <f t="shared" si="114"/>
        <v>17</v>
      </c>
      <c r="E473" s="447">
        <v>1522</v>
      </c>
      <c r="F473" s="98" t="s">
        <v>344</v>
      </c>
      <c r="G473" s="98">
        <v>1522</v>
      </c>
      <c r="H473" s="98"/>
      <c r="I473" s="98"/>
      <c r="J473" s="285">
        <f t="shared" si="101"/>
        <v>2.61</v>
      </c>
      <c r="K473" s="286" t="s">
        <v>237</v>
      </c>
      <c r="L473" s="98" t="s">
        <v>345</v>
      </c>
      <c r="M473" s="374"/>
      <c r="N473" s="360">
        <v>0</v>
      </c>
      <c r="O473" s="374">
        <v>2.61</v>
      </c>
      <c r="P473" s="384"/>
      <c r="Q473" s="362"/>
      <c r="R473" s="360"/>
      <c r="S473" s="288">
        <f t="shared" si="102"/>
        <v>0</v>
      </c>
      <c r="T473" s="288"/>
      <c r="U473" s="288"/>
      <c r="V473" s="288"/>
      <c r="W473" s="288"/>
      <c r="X473" s="364"/>
      <c r="Y473" s="365"/>
      <c r="Z473" s="364"/>
      <c r="AA473" s="365"/>
      <c r="AB473" s="366"/>
      <c r="AC473" s="384"/>
      <c r="AD473" s="384"/>
      <c r="AE473" s="368"/>
      <c r="AF473" s="98"/>
      <c r="AG473" s="368"/>
      <c r="AH473" s="98"/>
      <c r="AI473" s="98" t="s">
        <v>119</v>
      </c>
      <c r="AJ473" s="98"/>
      <c r="AK473" s="367"/>
      <c r="AL473" s="367"/>
      <c r="AM473" s="367"/>
      <c r="AN473" s="369"/>
      <c r="AO473" s="369">
        <v>0</v>
      </c>
      <c r="AP473" s="370"/>
      <c r="AQ473" s="441"/>
      <c r="AR473" s="370"/>
      <c r="AS473" s="376"/>
      <c r="AT473" s="377"/>
    </row>
    <row r="474" spans="1:46" ht="21" customHeight="1">
      <c r="A474" s="95">
        <v>2</v>
      </c>
      <c r="B474" s="95" t="s">
        <v>228</v>
      </c>
      <c r="C474" s="380" t="s">
        <v>43</v>
      </c>
      <c r="D474" s="98">
        <f t="shared" si="114"/>
        <v>18</v>
      </c>
      <c r="E474" s="447" t="s">
        <v>346</v>
      </c>
      <c r="F474" s="98" t="s">
        <v>344</v>
      </c>
      <c r="G474" s="98">
        <v>15221</v>
      </c>
      <c r="H474" s="98"/>
      <c r="I474" s="98"/>
      <c r="J474" s="285">
        <f t="shared" si="101"/>
        <v>3.19</v>
      </c>
      <c r="K474" s="286" t="s">
        <v>237</v>
      </c>
      <c r="L474" s="98" t="s">
        <v>345</v>
      </c>
      <c r="M474" s="374"/>
      <c r="N474" s="360">
        <v>0</v>
      </c>
      <c r="O474" s="374">
        <v>3.19</v>
      </c>
      <c r="P474" s="98"/>
      <c r="Q474" s="362"/>
      <c r="R474" s="360"/>
      <c r="S474" s="288">
        <f t="shared" si="102"/>
        <v>0</v>
      </c>
      <c r="T474" s="288"/>
      <c r="U474" s="288"/>
      <c r="V474" s="288"/>
      <c r="W474" s="288"/>
      <c r="X474" s="364"/>
      <c r="Y474" s="365"/>
      <c r="Z474" s="364"/>
      <c r="AA474" s="365"/>
      <c r="AB474" s="366"/>
      <c r="AC474" s="98"/>
      <c r="AD474" s="98"/>
      <c r="AE474" s="368"/>
      <c r="AF474" s="98"/>
      <c r="AG474" s="368"/>
      <c r="AH474" s="98"/>
      <c r="AI474" s="98" t="s">
        <v>119</v>
      </c>
      <c r="AJ474" s="98"/>
      <c r="AK474" s="367"/>
      <c r="AL474" s="367"/>
      <c r="AM474" s="367"/>
      <c r="AN474" s="369"/>
      <c r="AO474" s="369">
        <v>0</v>
      </c>
      <c r="AP474" s="370"/>
      <c r="AQ474" s="441"/>
      <c r="AR474" s="370"/>
      <c r="AS474" s="376"/>
      <c r="AT474" s="377"/>
    </row>
    <row r="475" spans="1:46" ht="21" customHeight="1">
      <c r="A475" s="95">
        <v>2</v>
      </c>
      <c r="B475" s="95" t="s">
        <v>228</v>
      </c>
      <c r="C475" s="380" t="s">
        <v>43</v>
      </c>
      <c r="D475" s="98">
        <f t="shared" si="114"/>
        <v>19</v>
      </c>
      <c r="E475" s="447" t="s">
        <v>347</v>
      </c>
      <c r="F475" s="98" t="s">
        <v>344</v>
      </c>
      <c r="G475" s="98">
        <v>15222</v>
      </c>
      <c r="H475" s="98"/>
      <c r="I475" s="98"/>
      <c r="J475" s="285">
        <f t="shared" si="101"/>
        <v>3.18</v>
      </c>
      <c r="K475" s="286" t="s">
        <v>237</v>
      </c>
      <c r="L475" s="98" t="s">
        <v>345</v>
      </c>
      <c r="M475" s="374"/>
      <c r="N475" s="360">
        <v>0</v>
      </c>
      <c r="O475" s="374">
        <v>3.18</v>
      </c>
      <c r="P475" s="98"/>
      <c r="Q475" s="362"/>
      <c r="R475" s="360"/>
      <c r="S475" s="288">
        <f t="shared" si="102"/>
        <v>0</v>
      </c>
      <c r="T475" s="288"/>
      <c r="U475" s="288"/>
      <c r="V475" s="288"/>
      <c r="W475" s="288"/>
      <c r="X475" s="364"/>
      <c r="Y475" s="365"/>
      <c r="Z475" s="364"/>
      <c r="AA475" s="365"/>
      <c r="AB475" s="366"/>
      <c r="AC475" s="98"/>
      <c r="AD475" s="98"/>
      <c r="AE475" s="368"/>
      <c r="AF475" s="98"/>
      <c r="AG475" s="368"/>
      <c r="AH475" s="98"/>
      <c r="AI475" s="98" t="s">
        <v>119</v>
      </c>
      <c r="AJ475" s="98"/>
      <c r="AK475" s="367"/>
      <c r="AL475" s="367"/>
      <c r="AM475" s="367"/>
      <c r="AN475" s="369"/>
      <c r="AO475" s="369">
        <v>0</v>
      </c>
      <c r="AP475" s="370"/>
      <c r="AQ475" s="441"/>
      <c r="AR475" s="370"/>
      <c r="AS475" s="376"/>
      <c r="AT475" s="377"/>
    </row>
    <row r="476" spans="1:46" ht="21" customHeight="1">
      <c r="A476" s="95">
        <v>2</v>
      </c>
      <c r="B476" s="95" t="s">
        <v>228</v>
      </c>
      <c r="C476" s="380" t="s">
        <v>43</v>
      </c>
      <c r="D476" s="98">
        <f t="shared" si="114"/>
        <v>20</v>
      </c>
      <c r="E476" s="447" t="s">
        <v>348</v>
      </c>
      <c r="F476" s="98" t="s">
        <v>344</v>
      </c>
      <c r="G476" s="98">
        <v>15223</v>
      </c>
      <c r="H476" s="98"/>
      <c r="I476" s="98"/>
      <c r="J476" s="285">
        <f t="shared" si="101"/>
        <v>3.19</v>
      </c>
      <c r="K476" s="286" t="s">
        <v>237</v>
      </c>
      <c r="L476" s="98" t="s">
        <v>345</v>
      </c>
      <c r="M476" s="374"/>
      <c r="N476" s="360">
        <v>0</v>
      </c>
      <c r="O476" s="374">
        <v>3.19</v>
      </c>
      <c r="P476" s="98"/>
      <c r="Q476" s="362"/>
      <c r="R476" s="360"/>
      <c r="S476" s="288">
        <f t="shared" si="102"/>
        <v>0</v>
      </c>
      <c r="T476" s="288"/>
      <c r="U476" s="288"/>
      <c r="V476" s="288"/>
      <c r="W476" s="288"/>
      <c r="X476" s="364"/>
      <c r="Y476" s="365"/>
      <c r="Z476" s="364"/>
      <c r="AA476" s="365"/>
      <c r="AB476" s="366"/>
      <c r="AC476" s="98"/>
      <c r="AD476" s="98"/>
      <c r="AE476" s="368"/>
      <c r="AF476" s="98"/>
      <c r="AG476" s="368"/>
      <c r="AH476" s="98"/>
      <c r="AI476" s="98" t="s">
        <v>119</v>
      </c>
      <c r="AJ476" s="98"/>
      <c r="AK476" s="367"/>
      <c r="AL476" s="367"/>
      <c r="AM476" s="367"/>
      <c r="AN476" s="369"/>
      <c r="AO476" s="369">
        <v>0</v>
      </c>
      <c r="AP476" s="370"/>
      <c r="AQ476" s="441"/>
      <c r="AR476" s="370"/>
      <c r="AS476" s="376"/>
      <c r="AT476" s="377"/>
    </row>
    <row r="477" spans="1:46" ht="21" customHeight="1">
      <c r="A477" s="95">
        <v>2</v>
      </c>
      <c r="B477" s="95" t="s">
        <v>228</v>
      </c>
      <c r="C477" s="380" t="s">
        <v>43</v>
      </c>
      <c r="D477" s="98">
        <f t="shared" si="114"/>
        <v>21</v>
      </c>
      <c r="E477" s="447" t="s">
        <v>349</v>
      </c>
      <c r="F477" s="98" t="s">
        <v>344</v>
      </c>
      <c r="G477" s="98">
        <v>15224</v>
      </c>
      <c r="H477" s="98"/>
      <c r="I477" s="98"/>
      <c r="J477" s="285">
        <f t="shared" si="101"/>
        <v>2.87</v>
      </c>
      <c r="K477" s="286" t="s">
        <v>237</v>
      </c>
      <c r="L477" s="98" t="s">
        <v>345</v>
      </c>
      <c r="M477" s="374"/>
      <c r="N477" s="360">
        <v>0</v>
      </c>
      <c r="O477" s="374">
        <v>2.87</v>
      </c>
      <c r="P477" s="98"/>
      <c r="Q477" s="362"/>
      <c r="R477" s="360"/>
      <c r="S477" s="288">
        <f t="shared" si="102"/>
        <v>0</v>
      </c>
      <c r="T477" s="288"/>
      <c r="U477" s="288"/>
      <c r="V477" s="288"/>
      <c r="W477" s="288"/>
      <c r="X477" s="364"/>
      <c r="Y477" s="365"/>
      <c r="Z477" s="364"/>
      <c r="AA477" s="365"/>
      <c r="AB477" s="366"/>
      <c r="AC477" s="98"/>
      <c r="AD477" s="98"/>
      <c r="AE477" s="368"/>
      <c r="AF477" s="98"/>
      <c r="AG477" s="368"/>
      <c r="AH477" s="98"/>
      <c r="AI477" s="98" t="s">
        <v>119</v>
      </c>
      <c r="AJ477" s="98"/>
      <c r="AK477" s="367"/>
      <c r="AL477" s="367"/>
      <c r="AM477" s="367"/>
      <c r="AN477" s="369"/>
      <c r="AO477" s="369">
        <v>0</v>
      </c>
      <c r="AP477" s="370"/>
      <c r="AQ477" s="441"/>
      <c r="AR477" s="370"/>
      <c r="AS477" s="376"/>
      <c r="AT477" s="377"/>
    </row>
    <row r="478" spans="1:46" ht="21" customHeight="1">
      <c r="A478" s="95">
        <v>2</v>
      </c>
      <c r="B478" s="95" t="s">
        <v>228</v>
      </c>
      <c r="C478" s="380" t="s">
        <v>43</v>
      </c>
      <c r="D478" s="98">
        <f t="shared" si="114"/>
        <v>22</v>
      </c>
      <c r="E478" s="447" t="s">
        <v>350</v>
      </c>
      <c r="F478" s="98" t="s">
        <v>344</v>
      </c>
      <c r="G478" s="98">
        <v>15225</v>
      </c>
      <c r="H478" s="98"/>
      <c r="I478" s="98"/>
      <c r="J478" s="285">
        <f t="shared" si="101"/>
        <v>3.17</v>
      </c>
      <c r="K478" s="286" t="s">
        <v>237</v>
      </c>
      <c r="L478" s="98" t="s">
        <v>345</v>
      </c>
      <c r="M478" s="374"/>
      <c r="N478" s="360">
        <v>0</v>
      </c>
      <c r="O478" s="374">
        <v>3.17</v>
      </c>
      <c r="P478" s="98"/>
      <c r="Q478" s="362"/>
      <c r="R478" s="360"/>
      <c r="S478" s="288">
        <f t="shared" si="102"/>
        <v>0</v>
      </c>
      <c r="T478" s="288"/>
      <c r="U478" s="288"/>
      <c r="V478" s="288"/>
      <c r="W478" s="288"/>
      <c r="X478" s="364"/>
      <c r="Y478" s="365"/>
      <c r="Z478" s="364"/>
      <c r="AA478" s="365"/>
      <c r="AB478" s="366"/>
      <c r="AC478" s="98"/>
      <c r="AD478" s="98"/>
      <c r="AE478" s="368"/>
      <c r="AF478" s="98"/>
      <c r="AG478" s="368"/>
      <c r="AH478" s="98"/>
      <c r="AI478" s="98" t="s">
        <v>119</v>
      </c>
      <c r="AJ478" s="98"/>
      <c r="AK478" s="367"/>
      <c r="AL478" s="367"/>
      <c r="AM478" s="367"/>
      <c r="AN478" s="369"/>
      <c r="AO478" s="369">
        <v>0</v>
      </c>
      <c r="AP478" s="370"/>
      <c r="AQ478" s="441"/>
      <c r="AR478" s="370"/>
      <c r="AS478" s="376"/>
      <c r="AT478" s="377"/>
    </row>
    <row r="479" spans="1:46" ht="21" customHeight="1">
      <c r="A479" s="95">
        <v>2</v>
      </c>
      <c r="B479" s="95" t="s">
        <v>228</v>
      </c>
      <c r="C479" s="380" t="s">
        <v>43</v>
      </c>
      <c r="D479" s="98">
        <f>D472+1</f>
        <v>17</v>
      </c>
      <c r="E479" s="447">
        <v>1523</v>
      </c>
      <c r="F479" s="98" t="s">
        <v>344</v>
      </c>
      <c r="G479" s="98">
        <v>1523</v>
      </c>
      <c r="H479" s="96">
        <v>9080001523</v>
      </c>
      <c r="I479" s="299" t="s">
        <v>230</v>
      </c>
      <c r="J479" s="285">
        <f t="shared" si="101"/>
        <v>13.57</v>
      </c>
      <c r="K479" s="286" t="str">
        <f>AC479</f>
        <v>อ้อยตอ 2</v>
      </c>
      <c r="L479" s="98"/>
      <c r="M479" s="374"/>
      <c r="N479" s="360">
        <v>0</v>
      </c>
      <c r="O479" s="374"/>
      <c r="P479" s="98"/>
      <c r="Q479" s="362">
        <v>13.57</v>
      </c>
      <c r="R479" s="360"/>
      <c r="S479" s="288">
        <f t="shared" si="102"/>
        <v>13.57</v>
      </c>
      <c r="T479" s="360">
        <f>Q479*U479</f>
        <v>135.69999999999999</v>
      </c>
      <c r="U479" s="288">
        <v>10</v>
      </c>
      <c r="V479" s="288">
        <f>Q479*W479</f>
        <v>135.69999999999999</v>
      </c>
      <c r="W479" s="288">
        <v>10</v>
      </c>
      <c r="X479" s="364">
        <v>137.75193573885318</v>
      </c>
      <c r="Y479" s="365">
        <v>10.151211181934649</v>
      </c>
      <c r="Z479" s="364">
        <v>206.50576605405405</v>
      </c>
      <c r="AA479" s="365">
        <f>Z479/Q479</f>
        <v>15.217816216216216</v>
      </c>
      <c r="AB479" s="366">
        <v>242947</v>
      </c>
      <c r="AC479" s="96" t="s">
        <v>95</v>
      </c>
      <c r="AD479" s="96" t="s">
        <v>2</v>
      </c>
      <c r="AE479" s="367" t="s">
        <v>265</v>
      </c>
      <c r="AF479" s="98" t="s">
        <v>91</v>
      </c>
      <c r="AG479" s="367">
        <v>1.85</v>
      </c>
      <c r="AH479" s="98" t="s">
        <v>232</v>
      </c>
      <c r="AI479" s="368" t="s">
        <v>90</v>
      </c>
      <c r="AJ479" s="367" t="s">
        <v>322</v>
      </c>
      <c r="AK479" s="367">
        <v>0</v>
      </c>
      <c r="AL479" s="367" t="s">
        <v>236</v>
      </c>
      <c r="AM479" s="367"/>
      <c r="AN479" s="369"/>
      <c r="AO479" s="369" t="s">
        <v>248</v>
      </c>
      <c r="AP479" s="370" t="str">
        <f>IF(Q479&gt;15,"พื้นที่มากกว่า 15 ไร่",IF(Q479&gt;10,"พื้นที่ 10 - 15 ไร่",IF(Q479&gt;6,"พื้นที่ 6 - 10 ไร่",IF(Q479&gt;3,"พื้นที่ 3 - 6 ไร่","พื้นที่น้อยกว่า 3 ไร่"))))</f>
        <v>พื้นที่ 10 - 15 ไร่</v>
      </c>
      <c r="AQ479" s="440">
        <v>10.640383198231392</v>
      </c>
      <c r="AR479" s="371">
        <v>13.417362005679063</v>
      </c>
      <c r="AS479" s="372" t="s">
        <v>233</v>
      </c>
      <c r="AT479" s="373">
        <v>243279</v>
      </c>
    </row>
    <row r="480" spans="1:46" ht="21" customHeight="1">
      <c r="A480" s="95">
        <v>2</v>
      </c>
      <c r="B480" s="95" t="s">
        <v>228</v>
      </c>
      <c r="C480" s="380" t="s">
        <v>43</v>
      </c>
      <c r="D480" s="98">
        <f t="shared" ref="D480:D503" si="115">D479+1</f>
        <v>18</v>
      </c>
      <c r="E480" s="447" t="s">
        <v>351</v>
      </c>
      <c r="F480" s="98" t="s">
        <v>344</v>
      </c>
      <c r="G480" s="98">
        <v>15241</v>
      </c>
      <c r="H480" s="98"/>
      <c r="I480" s="299" t="s">
        <v>230</v>
      </c>
      <c r="J480" s="285">
        <f t="shared" si="101"/>
        <v>0.76</v>
      </c>
      <c r="K480" s="286" t="s">
        <v>352</v>
      </c>
      <c r="L480" s="98" t="s">
        <v>239</v>
      </c>
      <c r="M480" s="374">
        <v>0.76</v>
      </c>
      <c r="N480" s="360">
        <v>0</v>
      </c>
      <c r="O480" s="98"/>
      <c r="P480" s="98"/>
      <c r="Q480" s="362"/>
      <c r="R480" s="360"/>
      <c r="S480" s="288">
        <f t="shared" si="102"/>
        <v>0</v>
      </c>
      <c r="T480" s="288"/>
      <c r="U480" s="288"/>
      <c r="V480" s="288"/>
      <c r="W480" s="288"/>
      <c r="X480" s="364"/>
      <c r="Y480" s="365"/>
      <c r="Z480" s="364"/>
      <c r="AA480" s="365"/>
      <c r="AB480" s="366"/>
      <c r="AC480" s="98"/>
      <c r="AD480" s="98"/>
      <c r="AE480" s="368"/>
      <c r="AF480" s="98"/>
      <c r="AG480" s="368"/>
      <c r="AH480" s="98"/>
      <c r="AI480" s="368" t="s">
        <v>90</v>
      </c>
      <c r="AJ480" s="368"/>
      <c r="AK480" s="367"/>
      <c r="AL480" s="367"/>
      <c r="AM480" s="367"/>
      <c r="AN480" s="369"/>
      <c r="AO480" s="369">
        <v>0</v>
      </c>
      <c r="AP480" s="370"/>
      <c r="AQ480" s="441"/>
      <c r="AR480" s="370"/>
      <c r="AS480" s="376"/>
      <c r="AT480" s="377"/>
    </row>
    <row r="481" spans="1:46" ht="21" customHeight="1">
      <c r="A481" s="95">
        <v>2</v>
      </c>
      <c r="B481" s="95" t="s">
        <v>228</v>
      </c>
      <c r="C481" s="380" t="s">
        <v>43</v>
      </c>
      <c r="D481" s="98">
        <f t="shared" si="115"/>
        <v>19</v>
      </c>
      <c r="E481" s="447" t="s">
        <v>353</v>
      </c>
      <c r="F481" s="98" t="s">
        <v>344</v>
      </c>
      <c r="G481" s="98">
        <v>15242</v>
      </c>
      <c r="H481" s="98"/>
      <c r="I481" s="98"/>
      <c r="J481" s="285">
        <f t="shared" si="101"/>
        <v>4.3</v>
      </c>
      <c r="K481" s="286" t="s">
        <v>237</v>
      </c>
      <c r="L481" s="98"/>
      <c r="M481" s="374"/>
      <c r="N481" s="360">
        <v>0</v>
      </c>
      <c r="O481" s="374">
        <v>4.3</v>
      </c>
      <c r="P481" s="98"/>
      <c r="Q481" s="362"/>
      <c r="R481" s="360"/>
      <c r="S481" s="288">
        <f t="shared" si="102"/>
        <v>0</v>
      </c>
      <c r="T481" s="288"/>
      <c r="U481" s="288"/>
      <c r="V481" s="288"/>
      <c r="W481" s="288"/>
      <c r="X481" s="364"/>
      <c r="Y481" s="365"/>
      <c r="Z481" s="364"/>
      <c r="AA481" s="365"/>
      <c r="AB481" s="366"/>
      <c r="AC481" s="98"/>
      <c r="AD481" s="98"/>
      <c r="AE481" s="368"/>
      <c r="AF481" s="98"/>
      <c r="AG481" s="368"/>
      <c r="AH481" s="98"/>
      <c r="AI481" s="368" t="s">
        <v>90</v>
      </c>
      <c r="AJ481" s="368"/>
      <c r="AK481" s="367"/>
      <c r="AL481" s="367"/>
      <c r="AM481" s="367"/>
      <c r="AN481" s="369"/>
      <c r="AO481" s="369">
        <v>0</v>
      </c>
      <c r="AP481" s="370"/>
      <c r="AQ481" s="441"/>
      <c r="AR481" s="370"/>
      <c r="AS481" s="376"/>
      <c r="AT481" s="377"/>
    </row>
    <row r="482" spans="1:46" ht="21" customHeight="1">
      <c r="A482" s="95">
        <v>2</v>
      </c>
      <c r="B482" s="95" t="s">
        <v>228</v>
      </c>
      <c r="C482" s="380" t="s">
        <v>43</v>
      </c>
      <c r="D482" s="98">
        <f t="shared" si="115"/>
        <v>20</v>
      </c>
      <c r="E482" s="447">
        <v>1525</v>
      </c>
      <c r="F482" s="98" t="s">
        <v>344</v>
      </c>
      <c r="G482" s="98">
        <v>1525</v>
      </c>
      <c r="H482" s="98"/>
      <c r="I482" s="299" t="s">
        <v>230</v>
      </c>
      <c r="J482" s="285">
        <f t="shared" si="101"/>
        <v>14.98</v>
      </c>
      <c r="K482" s="286" t="s">
        <v>237</v>
      </c>
      <c r="L482" s="98"/>
      <c r="M482" s="374"/>
      <c r="N482" s="360">
        <v>0</v>
      </c>
      <c r="O482" s="374">
        <v>14.98</v>
      </c>
      <c r="P482" s="374"/>
      <c r="Q482" s="362"/>
      <c r="R482" s="360"/>
      <c r="S482" s="288">
        <f t="shared" si="102"/>
        <v>0</v>
      </c>
      <c r="T482" s="288"/>
      <c r="U482" s="288"/>
      <c r="V482" s="288"/>
      <c r="W482" s="288"/>
      <c r="X482" s="364"/>
      <c r="Y482" s="365"/>
      <c r="Z482" s="364"/>
      <c r="AA482" s="365"/>
      <c r="AB482" s="366"/>
      <c r="AC482" s="98"/>
      <c r="AD482" s="98"/>
      <c r="AE482" s="367"/>
      <c r="AF482" s="98"/>
      <c r="AG482" s="367"/>
      <c r="AH482" s="98"/>
      <c r="AI482" s="368" t="s">
        <v>90</v>
      </c>
      <c r="AJ482" s="368"/>
      <c r="AK482" s="367"/>
      <c r="AL482" s="367"/>
      <c r="AM482" s="367"/>
      <c r="AN482" s="369"/>
      <c r="AO482" s="369">
        <v>0</v>
      </c>
      <c r="AP482" s="370"/>
      <c r="AQ482" s="441"/>
      <c r="AR482" s="370"/>
      <c r="AS482" s="376"/>
      <c r="AT482" s="377"/>
    </row>
    <row r="483" spans="1:46" ht="21" customHeight="1">
      <c r="A483" s="95">
        <v>2</v>
      </c>
      <c r="B483" s="95" t="s">
        <v>228</v>
      </c>
      <c r="C483" s="380" t="s">
        <v>43</v>
      </c>
      <c r="D483" s="98">
        <f t="shared" si="115"/>
        <v>21</v>
      </c>
      <c r="E483" s="447">
        <v>1526</v>
      </c>
      <c r="F483" s="98" t="s">
        <v>344</v>
      </c>
      <c r="G483" s="98">
        <v>1526</v>
      </c>
      <c r="H483" s="98"/>
      <c r="I483" s="98"/>
      <c r="J483" s="285">
        <f t="shared" si="101"/>
        <v>26.57</v>
      </c>
      <c r="K483" s="286" t="s">
        <v>237</v>
      </c>
      <c r="L483" s="299" t="s">
        <v>354</v>
      </c>
      <c r="M483" s="374"/>
      <c r="N483" s="360">
        <v>0</v>
      </c>
      <c r="O483" s="374">
        <v>26.57</v>
      </c>
      <c r="P483" s="98"/>
      <c r="Q483" s="362"/>
      <c r="R483" s="360"/>
      <c r="S483" s="288">
        <f t="shared" si="102"/>
        <v>0</v>
      </c>
      <c r="T483" s="288"/>
      <c r="U483" s="288"/>
      <c r="V483" s="288"/>
      <c r="W483" s="288"/>
      <c r="X483" s="364"/>
      <c r="Y483" s="365"/>
      <c r="Z483" s="364"/>
      <c r="AA483" s="365"/>
      <c r="AB483" s="366"/>
      <c r="AC483" s="98"/>
      <c r="AD483" s="98"/>
      <c r="AE483" s="368"/>
      <c r="AF483" s="98"/>
      <c r="AG483" s="368"/>
      <c r="AH483" s="98"/>
      <c r="AI483" s="368" t="s">
        <v>90</v>
      </c>
      <c r="AJ483" s="368"/>
      <c r="AK483" s="367"/>
      <c r="AL483" s="367"/>
      <c r="AM483" s="367"/>
      <c r="AN483" s="369"/>
      <c r="AO483" s="369">
        <v>0</v>
      </c>
      <c r="AP483" s="370"/>
      <c r="AQ483" s="441"/>
      <c r="AR483" s="370"/>
      <c r="AS483" s="376"/>
      <c r="AT483" s="377"/>
    </row>
    <row r="484" spans="1:46" ht="21" customHeight="1">
      <c r="A484" s="95">
        <v>2</v>
      </c>
      <c r="B484" s="95" t="s">
        <v>228</v>
      </c>
      <c r="C484" s="380" t="s">
        <v>43</v>
      </c>
      <c r="D484" s="98">
        <f t="shared" si="115"/>
        <v>22</v>
      </c>
      <c r="E484" s="447">
        <v>1527</v>
      </c>
      <c r="F484" s="98" t="s">
        <v>344</v>
      </c>
      <c r="G484" s="98">
        <v>1527</v>
      </c>
      <c r="H484" s="98"/>
      <c r="I484" s="299" t="s">
        <v>230</v>
      </c>
      <c r="J484" s="285">
        <f t="shared" si="101"/>
        <v>58.78</v>
      </c>
      <c r="K484" s="286" t="s">
        <v>237</v>
      </c>
      <c r="L484" s="98" t="s">
        <v>342</v>
      </c>
      <c r="M484" s="374"/>
      <c r="N484" s="360">
        <v>0</v>
      </c>
      <c r="O484" s="374">
        <v>58.78</v>
      </c>
      <c r="P484" s="98"/>
      <c r="Q484" s="362"/>
      <c r="R484" s="360"/>
      <c r="S484" s="288">
        <f t="shared" si="102"/>
        <v>0</v>
      </c>
      <c r="T484" s="288"/>
      <c r="U484" s="288"/>
      <c r="V484" s="288"/>
      <c r="W484" s="288"/>
      <c r="X484" s="364"/>
      <c r="Y484" s="365"/>
      <c r="Z484" s="364"/>
      <c r="AA484" s="365"/>
      <c r="AB484" s="366"/>
      <c r="AC484" s="98"/>
      <c r="AD484" s="98"/>
      <c r="AE484" s="368"/>
      <c r="AF484" s="98"/>
      <c r="AG484" s="368"/>
      <c r="AH484" s="98"/>
      <c r="AI484" s="368" t="s">
        <v>90</v>
      </c>
      <c r="AJ484" s="368"/>
      <c r="AK484" s="367"/>
      <c r="AL484" s="367"/>
      <c r="AM484" s="367"/>
      <c r="AN484" s="369"/>
      <c r="AO484" s="369">
        <v>0</v>
      </c>
      <c r="AP484" s="370"/>
      <c r="AQ484" s="441"/>
      <c r="AR484" s="370"/>
      <c r="AS484" s="376"/>
      <c r="AT484" s="377"/>
    </row>
    <row r="485" spans="1:46" ht="21" customHeight="1">
      <c r="A485" s="95">
        <v>2</v>
      </c>
      <c r="B485" s="95" t="s">
        <v>228</v>
      </c>
      <c r="C485" s="380" t="s">
        <v>43</v>
      </c>
      <c r="D485" s="98">
        <f t="shared" si="115"/>
        <v>23</v>
      </c>
      <c r="E485" s="447">
        <v>1528</v>
      </c>
      <c r="F485" s="98" t="s">
        <v>344</v>
      </c>
      <c r="G485" s="98">
        <v>1528</v>
      </c>
      <c r="H485" s="98"/>
      <c r="I485" s="299" t="s">
        <v>230</v>
      </c>
      <c r="J485" s="285">
        <f t="shared" si="101"/>
        <v>9.77</v>
      </c>
      <c r="K485" s="286" t="s">
        <v>237</v>
      </c>
      <c r="L485" s="98"/>
      <c r="M485" s="374"/>
      <c r="N485" s="360">
        <v>0</v>
      </c>
      <c r="O485" s="374">
        <v>9.77</v>
      </c>
      <c r="P485" s="98"/>
      <c r="Q485" s="362"/>
      <c r="R485" s="360"/>
      <c r="S485" s="288">
        <f t="shared" si="102"/>
        <v>0</v>
      </c>
      <c r="T485" s="288"/>
      <c r="U485" s="288"/>
      <c r="V485" s="288"/>
      <c r="W485" s="288"/>
      <c r="X485" s="364"/>
      <c r="Y485" s="365"/>
      <c r="Z485" s="364"/>
      <c r="AA485" s="365"/>
      <c r="AB485" s="366"/>
      <c r="AC485" s="98"/>
      <c r="AD485" s="98"/>
      <c r="AE485" s="368"/>
      <c r="AF485" s="98"/>
      <c r="AG485" s="368"/>
      <c r="AH485" s="98"/>
      <c r="AI485" s="368" t="s">
        <v>90</v>
      </c>
      <c r="AJ485" s="368"/>
      <c r="AK485" s="367"/>
      <c r="AL485" s="367"/>
      <c r="AM485" s="367"/>
      <c r="AN485" s="369"/>
      <c r="AO485" s="369">
        <v>0</v>
      </c>
      <c r="AP485" s="370"/>
      <c r="AQ485" s="441"/>
      <c r="AR485" s="370"/>
      <c r="AS485" s="376"/>
      <c r="AT485" s="377"/>
    </row>
    <row r="486" spans="1:46" ht="21" customHeight="1">
      <c r="A486" s="95">
        <v>2</v>
      </c>
      <c r="B486" s="95" t="s">
        <v>228</v>
      </c>
      <c r="C486" s="380" t="s">
        <v>43</v>
      </c>
      <c r="D486" s="98">
        <f t="shared" si="115"/>
        <v>24</v>
      </c>
      <c r="E486" s="447">
        <v>1529</v>
      </c>
      <c r="F486" s="98" t="s">
        <v>344</v>
      </c>
      <c r="G486" s="98">
        <v>1529</v>
      </c>
      <c r="H486" s="98"/>
      <c r="I486" s="98"/>
      <c r="J486" s="285">
        <f t="shared" si="101"/>
        <v>11.31</v>
      </c>
      <c r="K486" s="286" t="s">
        <v>237</v>
      </c>
      <c r="L486" s="98"/>
      <c r="M486" s="374"/>
      <c r="N486" s="360">
        <v>0</v>
      </c>
      <c r="O486" s="374">
        <v>11.31</v>
      </c>
      <c r="P486" s="98"/>
      <c r="Q486" s="362"/>
      <c r="R486" s="360"/>
      <c r="S486" s="288">
        <f t="shared" si="102"/>
        <v>0</v>
      </c>
      <c r="T486" s="288"/>
      <c r="U486" s="288"/>
      <c r="V486" s="288"/>
      <c r="W486" s="288"/>
      <c r="X486" s="364"/>
      <c r="Y486" s="365"/>
      <c r="Z486" s="364"/>
      <c r="AA486" s="365"/>
      <c r="AB486" s="366"/>
      <c r="AC486" s="98"/>
      <c r="AD486" s="98"/>
      <c r="AE486" s="368"/>
      <c r="AF486" s="98"/>
      <c r="AG486" s="368"/>
      <c r="AH486" s="98"/>
      <c r="AI486" s="368" t="s">
        <v>90</v>
      </c>
      <c r="AJ486" s="368"/>
      <c r="AK486" s="367"/>
      <c r="AL486" s="367"/>
      <c r="AM486" s="367"/>
      <c r="AN486" s="369"/>
      <c r="AO486" s="369">
        <v>0</v>
      </c>
      <c r="AP486" s="370"/>
      <c r="AQ486" s="441"/>
      <c r="AR486" s="370"/>
      <c r="AS486" s="376"/>
      <c r="AT486" s="377"/>
    </row>
    <row r="487" spans="1:46" ht="21" customHeight="1">
      <c r="A487" s="95">
        <v>2</v>
      </c>
      <c r="B487" s="95" t="s">
        <v>228</v>
      </c>
      <c r="C487" s="380" t="s">
        <v>43</v>
      </c>
      <c r="D487" s="98">
        <f t="shared" si="115"/>
        <v>25</v>
      </c>
      <c r="E487" s="447">
        <v>1530</v>
      </c>
      <c r="F487" s="98" t="s">
        <v>344</v>
      </c>
      <c r="G487" s="98">
        <v>1530</v>
      </c>
      <c r="H487" s="98"/>
      <c r="I487" s="98"/>
      <c r="J487" s="285">
        <f t="shared" si="101"/>
        <v>10.34</v>
      </c>
      <c r="K487" s="286" t="s">
        <v>237</v>
      </c>
      <c r="L487" s="299" t="s">
        <v>354</v>
      </c>
      <c r="M487" s="374"/>
      <c r="N487" s="360">
        <v>0</v>
      </c>
      <c r="O487" s="374">
        <v>10.34</v>
      </c>
      <c r="P487" s="98"/>
      <c r="Q487" s="362"/>
      <c r="R487" s="360"/>
      <c r="S487" s="288">
        <f t="shared" si="102"/>
        <v>0</v>
      </c>
      <c r="T487" s="288"/>
      <c r="U487" s="288"/>
      <c r="V487" s="288"/>
      <c r="W487" s="288"/>
      <c r="X487" s="364"/>
      <c r="Y487" s="365"/>
      <c r="Z487" s="364"/>
      <c r="AA487" s="365"/>
      <c r="AB487" s="366"/>
      <c r="AC487" s="98"/>
      <c r="AD487" s="98"/>
      <c r="AE487" s="368"/>
      <c r="AF487" s="98"/>
      <c r="AG487" s="368"/>
      <c r="AH487" s="98"/>
      <c r="AI487" s="368" t="s">
        <v>90</v>
      </c>
      <c r="AJ487" s="368"/>
      <c r="AK487" s="367"/>
      <c r="AL487" s="367"/>
      <c r="AM487" s="367"/>
      <c r="AN487" s="369"/>
      <c r="AO487" s="369">
        <v>0</v>
      </c>
      <c r="AP487" s="370"/>
      <c r="AQ487" s="441"/>
      <c r="AR487" s="370"/>
      <c r="AS487" s="376"/>
      <c r="AT487" s="377"/>
    </row>
    <row r="488" spans="1:46" ht="21" customHeight="1">
      <c r="A488" s="95">
        <v>2</v>
      </c>
      <c r="B488" s="95" t="s">
        <v>228</v>
      </c>
      <c r="C488" s="380" t="s">
        <v>43</v>
      </c>
      <c r="D488" s="98">
        <f t="shared" si="115"/>
        <v>26</v>
      </c>
      <c r="E488" s="447">
        <v>1531</v>
      </c>
      <c r="F488" s="98" t="s">
        <v>344</v>
      </c>
      <c r="G488" s="98">
        <v>1531</v>
      </c>
      <c r="H488" s="98"/>
      <c r="I488" s="98"/>
      <c r="J488" s="285">
        <f t="shared" si="101"/>
        <v>14.86</v>
      </c>
      <c r="K488" s="286" t="s">
        <v>237</v>
      </c>
      <c r="L488" s="98" t="s">
        <v>342</v>
      </c>
      <c r="M488" s="374"/>
      <c r="N488" s="360">
        <v>0</v>
      </c>
      <c r="O488" s="374">
        <v>14.86</v>
      </c>
      <c r="P488" s="98"/>
      <c r="Q488" s="362"/>
      <c r="R488" s="360"/>
      <c r="S488" s="288">
        <f t="shared" si="102"/>
        <v>0</v>
      </c>
      <c r="T488" s="288"/>
      <c r="U488" s="288"/>
      <c r="V488" s="288"/>
      <c r="W488" s="288"/>
      <c r="X488" s="364"/>
      <c r="Y488" s="365"/>
      <c r="Z488" s="364"/>
      <c r="AA488" s="365"/>
      <c r="AB488" s="366"/>
      <c r="AC488" s="98"/>
      <c r="AD488" s="98"/>
      <c r="AE488" s="368"/>
      <c r="AF488" s="98"/>
      <c r="AG488" s="368"/>
      <c r="AH488" s="98"/>
      <c r="AI488" s="368" t="s">
        <v>90</v>
      </c>
      <c r="AJ488" s="368"/>
      <c r="AK488" s="367"/>
      <c r="AL488" s="367"/>
      <c r="AM488" s="367"/>
      <c r="AN488" s="369"/>
      <c r="AO488" s="369">
        <v>0</v>
      </c>
      <c r="AP488" s="370"/>
      <c r="AQ488" s="441"/>
      <c r="AR488" s="370"/>
      <c r="AS488" s="376"/>
      <c r="AT488" s="377"/>
    </row>
    <row r="489" spans="1:46" ht="21" customHeight="1">
      <c r="A489" s="95">
        <v>2</v>
      </c>
      <c r="B489" s="95" t="s">
        <v>228</v>
      </c>
      <c r="C489" s="380" t="s">
        <v>43</v>
      </c>
      <c r="D489" s="98">
        <f t="shared" si="115"/>
        <v>27</v>
      </c>
      <c r="E489" s="447">
        <v>1534</v>
      </c>
      <c r="F489" s="98" t="s">
        <v>344</v>
      </c>
      <c r="G489" s="98">
        <v>1534</v>
      </c>
      <c r="H489" s="98"/>
      <c r="I489" s="98"/>
      <c r="J489" s="285">
        <f t="shared" si="101"/>
        <v>29.89</v>
      </c>
      <c r="K489" s="286" t="s">
        <v>237</v>
      </c>
      <c r="L489" s="299" t="s">
        <v>354</v>
      </c>
      <c r="M489" s="374"/>
      <c r="N489" s="360">
        <v>0</v>
      </c>
      <c r="O489" s="374">
        <v>29.89</v>
      </c>
      <c r="P489" s="98"/>
      <c r="Q489" s="362"/>
      <c r="R489" s="360"/>
      <c r="S489" s="288">
        <f t="shared" si="102"/>
        <v>0</v>
      </c>
      <c r="T489" s="288"/>
      <c r="U489" s="288"/>
      <c r="V489" s="288"/>
      <c r="W489" s="288"/>
      <c r="X489" s="364"/>
      <c r="Y489" s="365"/>
      <c r="Z489" s="364"/>
      <c r="AA489" s="365"/>
      <c r="AB489" s="366"/>
      <c r="AC489" s="98"/>
      <c r="AD489" s="98"/>
      <c r="AE489" s="368"/>
      <c r="AF489" s="98"/>
      <c r="AG489" s="368"/>
      <c r="AH489" s="98"/>
      <c r="AI489" s="368" t="s">
        <v>90</v>
      </c>
      <c r="AJ489" s="368"/>
      <c r="AK489" s="367"/>
      <c r="AL489" s="367"/>
      <c r="AM489" s="367"/>
      <c r="AN489" s="369"/>
      <c r="AO489" s="369">
        <v>0</v>
      </c>
      <c r="AP489" s="370"/>
      <c r="AQ489" s="441"/>
      <c r="AR489" s="370"/>
      <c r="AS489" s="376"/>
      <c r="AT489" s="377"/>
    </row>
    <row r="490" spans="1:46" ht="21" customHeight="1">
      <c r="A490" s="95">
        <v>2</v>
      </c>
      <c r="B490" s="95" t="s">
        <v>228</v>
      </c>
      <c r="C490" s="380" t="s">
        <v>43</v>
      </c>
      <c r="D490" s="98">
        <f t="shared" si="115"/>
        <v>28</v>
      </c>
      <c r="E490" s="447">
        <v>1535</v>
      </c>
      <c r="F490" s="98" t="s">
        <v>344</v>
      </c>
      <c r="G490" s="98">
        <v>1535</v>
      </c>
      <c r="H490" s="98"/>
      <c r="I490" s="98"/>
      <c r="J490" s="285">
        <f t="shared" si="101"/>
        <v>35.090000000000003</v>
      </c>
      <c r="K490" s="286" t="s">
        <v>237</v>
      </c>
      <c r="L490" s="98" t="s">
        <v>342</v>
      </c>
      <c r="M490" s="374"/>
      <c r="N490" s="360">
        <v>0</v>
      </c>
      <c r="O490" s="374">
        <v>35.090000000000003</v>
      </c>
      <c r="P490" s="98"/>
      <c r="Q490" s="362"/>
      <c r="R490" s="360"/>
      <c r="S490" s="288">
        <f t="shared" si="102"/>
        <v>0</v>
      </c>
      <c r="T490" s="288"/>
      <c r="U490" s="288"/>
      <c r="V490" s="288"/>
      <c r="W490" s="288"/>
      <c r="X490" s="364"/>
      <c r="Y490" s="365"/>
      <c r="Z490" s="364"/>
      <c r="AA490" s="365"/>
      <c r="AB490" s="366"/>
      <c r="AC490" s="98"/>
      <c r="AD490" s="98"/>
      <c r="AE490" s="368"/>
      <c r="AF490" s="98"/>
      <c r="AG490" s="368"/>
      <c r="AH490" s="98"/>
      <c r="AI490" s="368" t="s">
        <v>90</v>
      </c>
      <c r="AJ490" s="368"/>
      <c r="AK490" s="367"/>
      <c r="AL490" s="367"/>
      <c r="AM490" s="367"/>
      <c r="AN490" s="369"/>
      <c r="AO490" s="369">
        <v>0</v>
      </c>
      <c r="AP490" s="370"/>
      <c r="AQ490" s="441"/>
      <c r="AR490" s="370"/>
      <c r="AS490" s="376"/>
      <c r="AT490" s="377"/>
    </row>
    <row r="491" spans="1:46" ht="21" customHeight="1">
      <c r="A491" s="95">
        <v>2</v>
      </c>
      <c r="B491" s="95" t="s">
        <v>228</v>
      </c>
      <c r="C491" s="380" t="s">
        <v>43</v>
      </c>
      <c r="D491" s="98">
        <f t="shared" si="115"/>
        <v>29</v>
      </c>
      <c r="E491" s="447">
        <v>1539</v>
      </c>
      <c r="F491" s="98" t="s">
        <v>344</v>
      </c>
      <c r="G491" s="98">
        <v>1539</v>
      </c>
      <c r="H491" s="98"/>
      <c r="I491" s="98"/>
      <c r="J491" s="285">
        <f t="shared" si="101"/>
        <v>9.44</v>
      </c>
      <c r="K491" s="286" t="s">
        <v>237</v>
      </c>
      <c r="L491" s="98" t="s">
        <v>342</v>
      </c>
      <c r="M491" s="374"/>
      <c r="N491" s="360">
        <v>0</v>
      </c>
      <c r="O491" s="374">
        <v>9.44</v>
      </c>
      <c r="P491" s="98"/>
      <c r="Q491" s="362"/>
      <c r="R491" s="360"/>
      <c r="S491" s="288">
        <f t="shared" si="102"/>
        <v>0</v>
      </c>
      <c r="T491" s="288"/>
      <c r="U491" s="288"/>
      <c r="V491" s="288"/>
      <c r="W491" s="288"/>
      <c r="X491" s="364"/>
      <c r="Y491" s="365"/>
      <c r="Z491" s="364"/>
      <c r="AA491" s="365"/>
      <c r="AB491" s="366"/>
      <c r="AC491" s="98"/>
      <c r="AD491" s="98"/>
      <c r="AE491" s="368"/>
      <c r="AF491" s="98"/>
      <c r="AG491" s="368"/>
      <c r="AH491" s="98"/>
      <c r="AI491" s="368" t="s">
        <v>90</v>
      </c>
      <c r="AJ491" s="368"/>
      <c r="AK491" s="367"/>
      <c r="AL491" s="367"/>
      <c r="AM491" s="367"/>
      <c r="AN491" s="369"/>
      <c r="AO491" s="369">
        <v>0</v>
      </c>
      <c r="AP491" s="370"/>
      <c r="AQ491" s="441"/>
      <c r="AR491" s="370"/>
      <c r="AS491" s="376"/>
      <c r="AT491" s="377"/>
    </row>
    <row r="492" spans="1:46" ht="21" customHeight="1">
      <c r="A492" s="95">
        <v>2</v>
      </c>
      <c r="B492" s="95" t="s">
        <v>228</v>
      </c>
      <c r="C492" s="380" t="s">
        <v>43</v>
      </c>
      <c r="D492" s="98">
        <f t="shared" si="115"/>
        <v>30</v>
      </c>
      <c r="E492" s="447">
        <v>1540</v>
      </c>
      <c r="F492" s="98" t="s">
        <v>344</v>
      </c>
      <c r="G492" s="98">
        <v>1540</v>
      </c>
      <c r="H492" s="98"/>
      <c r="I492" s="299" t="s">
        <v>230</v>
      </c>
      <c r="J492" s="285">
        <f t="shared" si="101"/>
        <v>76.03</v>
      </c>
      <c r="K492" s="286" t="s">
        <v>237</v>
      </c>
      <c r="L492" s="98" t="s">
        <v>345</v>
      </c>
      <c r="M492" s="374"/>
      <c r="N492" s="360">
        <v>0</v>
      </c>
      <c r="O492" s="374">
        <v>76.03</v>
      </c>
      <c r="P492" s="98"/>
      <c r="Q492" s="362"/>
      <c r="R492" s="360"/>
      <c r="S492" s="288">
        <f t="shared" si="102"/>
        <v>0</v>
      </c>
      <c r="T492" s="288"/>
      <c r="U492" s="288"/>
      <c r="V492" s="288"/>
      <c r="W492" s="288"/>
      <c r="X492" s="364"/>
      <c r="Y492" s="365"/>
      <c r="Z492" s="364"/>
      <c r="AA492" s="365"/>
      <c r="AB492" s="366"/>
      <c r="AC492" s="98"/>
      <c r="AD492" s="98"/>
      <c r="AE492" s="368"/>
      <c r="AF492" s="98"/>
      <c r="AG492" s="368"/>
      <c r="AH492" s="98"/>
      <c r="AI492" s="368" t="s">
        <v>90</v>
      </c>
      <c r="AJ492" s="368"/>
      <c r="AK492" s="367"/>
      <c r="AL492" s="367"/>
      <c r="AM492" s="367"/>
      <c r="AN492" s="369"/>
      <c r="AO492" s="369">
        <v>0</v>
      </c>
      <c r="AP492" s="370"/>
      <c r="AQ492" s="441"/>
      <c r="AR492" s="370"/>
      <c r="AS492" s="376"/>
      <c r="AT492" s="377"/>
    </row>
    <row r="493" spans="1:46" ht="21" customHeight="1">
      <c r="A493" s="95">
        <v>2</v>
      </c>
      <c r="B493" s="95" t="s">
        <v>228</v>
      </c>
      <c r="C493" s="380" t="s">
        <v>43</v>
      </c>
      <c r="D493" s="98">
        <f t="shared" si="115"/>
        <v>31</v>
      </c>
      <c r="E493" s="447">
        <v>1543</v>
      </c>
      <c r="F493" s="98" t="s">
        <v>344</v>
      </c>
      <c r="G493" s="98">
        <v>1543</v>
      </c>
      <c r="H493" s="98"/>
      <c r="I493" s="98"/>
      <c r="J493" s="285">
        <f t="shared" si="101"/>
        <v>37.130000000000003</v>
      </c>
      <c r="K493" s="286" t="s">
        <v>237</v>
      </c>
      <c r="L493" s="98" t="s">
        <v>345</v>
      </c>
      <c r="M493" s="374"/>
      <c r="N493" s="360">
        <v>0</v>
      </c>
      <c r="O493" s="374">
        <v>37.130000000000003</v>
      </c>
      <c r="P493" s="98"/>
      <c r="Q493" s="362"/>
      <c r="R493" s="360"/>
      <c r="S493" s="288">
        <f t="shared" si="102"/>
        <v>0</v>
      </c>
      <c r="T493" s="288"/>
      <c r="U493" s="288"/>
      <c r="V493" s="288"/>
      <c r="W493" s="288"/>
      <c r="X493" s="364"/>
      <c r="Y493" s="365"/>
      <c r="Z493" s="364"/>
      <c r="AA493" s="365"/>
      <c r="AB493" s="366"/>
      <c r="AC493" s="98"/>
      <c r="AD493" s="98"/>
      <c r="AE493" s="368"/>
      <c r="AF493" s="98"/>
      <c r="AG493" s="368"/>
      <c r="AH493" s="98"/>
      <c r="AI493" s="368" t="s">
        <v>90</v>
      </c>
      <c r="AJ493" s="368"/>
      <c r="AK493" s="367"/>
      <c r="AL493" s="367"/>
      <c r="AM493" s="367"/>
      <c r="AN493" s="369"/>
      <c r="AO493" s="369">
        <v>0</v>
      </c>
      <c r="AP493" s="370"/>
      <c r="AQ493" s="441"/>
      <c r="AR493" s="370"/>
      <c r="AS493" s="376"/>
      <c r="AT493" s="377"/>
    </row>
    <row r="494" spans="1:46" ht="21" customHeight="1">
      <c r="A494" s="95">
        <v>2</v>
      </c>
      <c r="B494" s="95" t="s">
        <v>228</v>
      </c>
      <c r="C494" s="380" t="s">
        <v>43</v>
      </c>
      <c r="D494" s="98">
        <f t="shared" si="115"/>
        <v>32</v>
      </c>
      <c r="E494" s="447">
        <v>1544</v>
      </c>
      <c r="F494" s="98" t="s">
        <v>344</v>
      </c>
      <c r="G494" s="98">
        <v>1544</v>
      </c>
      <c r="H494" s="98"/>
      <c r="I494" s="98"/>
      <c r="J494" s="285">
        <f t="shared" si="101"/>
        <v>32.090000000000003</v>
      </c>
      <c r="K494" s="286" t="s">
        <v>237</v>
      </c>
      <c r="L494" s="98" t="s">
        <v>345</v>
      </c>
      <c r="M494" s="374"/>
      <c r="N494" s="360">
        <v>0</v>
      </c>
      <c r="O494" s="374">
        <v>32.090000000000003</v>
      </c>
      <c r="P494" s="98"/>
      <c r="Q494" s="362"/>
      <c r="R494" s="360"/>
      <c r="S494" s="288">
        <f t="shared" si="102"/>
        <v>0</v>
      </c>
      <c r="T494" s="288"/>
      <c r="U494" s="288"/>
      <c r="V494" s="288"/>
      <c r="W494" s="288"/>
      <c r="X494" s="364"/>
      <c r="Y494" s="365"/>
      <c r="Z494" s="364"/>
      <c r="AA494" s="365"/>
      <c r="AB494" s="366"/>
      <c r="AC494" s="98"/>
      <c r="AD494" s="98"/>
      <c r="AE494" s="368"/>
      <c r="AF494" s="98"/>
      <c r="AG494" s="368"/>
      <c r="AH494" s="98"/>
      <c r="AI494" s="368" t="s">
        <v>90</v>
      </c>
      <c r="AJ494" s="368"/>
      <c r="AK494" s="367"/>
      <c r="AL494" s="367"/>
      <c r="AM494" s="367"/>
      <c r="AN494" s="369"/>
      <c r="AO494" s="369">
        <v>0</v>
      </c>
      <c r="AP494" s="370"/>
      <c r="AQ494" s="441"/>
      <c r="AR494" s="370"/>
      <c r="AS494" s="376"/>
      <c r="AT494" s="377"/>
    </row>
    <row r="495" spans="1:46" ht="21" customHeight="1">
      <c r="A495" s="95">
        <v>2</v>
      </c>
      <c r="B495" s="95" t="s">
        <v>228</v>
      </c>
      <c r="C495" s="380" t="s">
        <v>43</v>
      </c>
      <c r="D495" s="98">
        <f t="shared" si="115"/>
        <v>33</v>
      </c>
      <c r="E495" s="447">
        <v>1545</v>
      </c>
      <c r="F495" s="98" t="s">
        <v>344</v>
      </c>
      <c r="G495" s="98">
        <v>1545</v>
      </c>
      <c r="H495" s="98"/>
      <c r="I495" s="98"/>
      <c r="J495" s="285">
        <f t="shared" si="101"/>
        <v>7.55</v>
      </c>
      <c r="K495" s="286" t="s">
        <v>237</v>
      </c>
      <c r="L495" s="98" t="s">
        <v>342</v>
      </c>
      <c r="M495" s="374"/>
      <c r="N495" s="360">
        <v>0</v>
      </c>
      <c r="O495" s="374">
        <v>7.55</v>
      </c>
      <c r="P495" s="98"/>
      <c r="Q495" s="362"/>
      <c r="R495" s="360"/>
      <c r="S495" s="288">
        <f t="shared" si="102"/>
        <v>0</v>
      </c>
      <c r="T495" s="288"/>
      <c r="U495" s="288"/>
      <c r="V495" s="288"/>
      <c r="W495" s="288"/>
      <c r="X495" s="364"/>
      <c r="Y495" s="365"/>
      <c r="Z495" s="364"/>
      <c r="AA495" s="365"/>
      <c r="AB495" s="366"/>
      <c r="AC495" s="98"/>
      <c r="AD495" s="98"/>
      <c r="AE495" s="368"/>
      <c r="AF495" s="98"/>
      <c r="AG495" s="368"/>
      <c r="AH495" s="98"/>
      <c r="AI495" s="368" t="s">
        <v>90</v>
      </c>
      <c r="AJ495" s="368"/>
      <c r="AK495" s="367"/>
      <c r="AL495" s="367"/>
      <c r="AM495" s="367"/>
      <c r="AN495" s="369"/>
      <c r="AO495" s="369">
        <v>0</v>
      </c>
      <c r="AP495" s="370"/>
      <c r="AQ495" s="441"/>
      <c r="AR495" s="370"/>
      <c r="AS495" s="376"/>
      <c r="AT495" s="377"/>
    </row>
    <row r="496" spans="1:46" ht="21" customHeight="1">
      <c r="A496" s="95">
        <v>2</v>
      </c>
      <c r="B496" s="95" t="s">
        <v>228</v>
      </c>
      <c r="C496" s="380" t="s">
        <v>43</v>
      </c>
      <c r="D496" s="98">
        <f t="shared" si="115"/>
        <v>34</v>
      </c>
      <c r="E496" s="447">
        <v>1546</v>
      </c>
      <c r="F496" s="98" t="s">
        <v>344</v>
      </c>
      <c r="G496" s="98">
        <v>1546</v>
      </c>
      <c r="H496" s="98"/>
      <c r="I496" s="299" t="s">
        <v>230</v>
      </c>
      <c r="J496" s="285">
        <f t="shared" si="101"/>
        <v>6.87</v>
      </c>
      <c r="K496" s="286" t="s">
        <v>237</v>
      </c>
      <c r="L496" s="98"/>
      <c r="M496" s="374"/>
      <c r="N496" s="360">
        <v>0</v>
      </c>
      <c r="O496" s="374">
        <v>6.87</v>
      </c>
      <c r="P496" s="98"/>
      <c r="Q496" s="362"/>
      <c r="R496" s="360"/>
      <c r="S496" s="288">
        <f t="shared" si="102"/>
        <v>0</v>
      </c>
      <c r="T496" s="288"/>
      <c r="U496" s="288"/>
      <c r="V496" s="288"/>
      <c r="W496" s="288"/>
      <c r="X496" s="364"/>
      <c r="Y496" s="365"/>
      <c r="Z496" s="364"/>
      <c r="AA496" s="365"/>
      <c r="AB496" s="366"/>
      <c r="AC496" s="98"/>
      <c r="AD496" s="98"/>
      <c r="AE496" s="368"/>
      <c r="AF496" s="98"/>
      <c r="AG496" s="368"/>
      <c r="AH496" s="98"/>
      <c r="AI496" s="368" t="s">
        <v>90</v>
      </c>
      <c r="AJ496" s="368"/>
      <c r="AK496" s="367"/>
      <c r="AL496" s="367"/>
      <c r="AM496" s="367"/>
      <c r="AN496" s="369"/>
      <c r="AO496" s="369">
        <v>0</v>
      </c>
      <c r="AP496" s="370"/>
      <c r="AQ496" s="441"/>
      <c r="AR496" s="370"/>
      <c r="AS496" s="376"/>
      <c r="AT496" s="377"/>
    </row>
    <row r="497" spans="1:46" ht="21" customHeight="1">
      <c r="A497" s="95">
        <v>2</v>
      </c>
      <c r="B497" s="95" t="s">
        <v>228</v>
      </c>
      <c r="C497" s="380" t="s">
        <v>43</v>
      </c>
      <c r="D497" s="98">
        <f t="shared" si="115"/>
        <v>35</v>
      </c>
      <c r="E497" s="447" t="s">
        <v>355</v>
      </c>
      <c r="F497" s="98" t="s">
        <v>344</v>
      </c>
      <c r="G497" s="98" t="s">
        <v>355</v>
      </c>
      <c r="H497" s="98"/>
      <c r="I497" s="98"/>
      <c r="J497" s="285">
        <f t="shared" si="101"/>
        <v>8</v>
      </c>
      <c r="K497" s="286" t="s">
        <v>237</v>
      </c>
      <c r="L497" s="98"/>
      <c r="M497" s="374"/>
      <c r="N497" s="360">
        <v>0</v>
      </c>
      <c r="O497" s="374">
        <v>8</v>
      </c>
      <c r="P497" s="98"/>
      <c r="Q497" s="362"/>
      <c r="R497" s="360"/>
      <c r="S497" s="288">
        <f t="shared" si="102"/>
        <v>0</v>
      </c>
      <c r="T497" s="288"/>
      <c r="U497" s="288"/>
      <c r="V497" s="288"/>
      <c r="W497" s="288"/>
      <c r="X497" s="364"/>
      <c r="Y497" s="365"/>
      <c r="Z497" s="364"/>
      <c r="AA497" s="365"/>
      <c r="AB497" s="366"/>
      <c r="AC497" s="98"/>
      <c r="AD497" s="98"/>
      <c r="AE497" s="368"/>
      <c r="AF497" s="98"/>
      <c r="AG497" s="368"/>
      <c r="AH497" s="98"/>
      <c r="AI497" s="368" t="s">
        <v>90</v>
      </c>
      <c r="AJ497" s="368"/>
      <c r="AK497" s="367"/>
      <c r="AL497" s="367"/>
      <c r="AM497" s="367"/>
      <c r="AN497" s="369"/>
      <c r="AO497" s="369">
        <v>0</v>
      </c>
      <c r="AP497" s="370"/>
      <c r="AQ497" s="441"/>
      <c r="AR497" s="370"/>
      <c r="AS497" s="376"/>
      <c r="AT497" s="377"/>
    </row>
    <row r="498" spans="1:46" ht="21" customHeight="1">
      <c r="A498" s="95">
        <v>2</v>
      </c>
      <c r="B498" s="95" t="s">
        <v>228</v>
      </c>
      <c r="C498" s="380" t="s">
        <v>43</v>
      </c>
      <c r="D498" s="98">
        <f t="shared" si="115"/>
        <v>36</v>
      </c>
      <c r="E498" s="447" t="s">
        <v>356</v>
      </c>
      <c r="F498" s="98" t="s">
        <v>344</v>
      </c>
      <c r="G498" s="98" t="s">
        <v>356</v>
      </c>
      <c r="H498" s="98"/>
      <c r="I498" s="98"/>
      <c r="J498" s="285">
        <f t="shared" si="101"/>
        <v>6.79</v>
      </c>
      <c r="K498" s="286" t="s">
        <v>237</v>
      </c>
      <c r="L498" s="98"/>
      <c r="M498" s="374"/>
      <c r="N498" s="360">
        <v>0</v>
      </c>
      <c r="O498" s="374">
        <v>6.79</v>
      </c>
      <c r="P498" s="98"/>
      <c r="Q498" s="362"/>
      <c r="R498" s="360"/>
      <c r="S498" s="288">
        <f t="shared" si="102"/>
        <v>0</v>
      </c>
      <c r="T498" s="288"/>
      <c r="U498" s="288"/>
      <c r="V498" s="288"/>
      <c r="W498" s="288"/>
      <c r="X498" s="364"/>
      <c r="Y498" s="365"/>
      <c r="Z498" s="364"/>
      <c r="AA498" s="365"/>
      <c r="AB498" s="366"/>
      <c r="AC498" s="98"/>
      <c r="AD498" s="98"/>
      <c r="AE498" s="368"/>
      <c r="AF498" s="98"/>
      <c r="AG498" s="368"/>
      <c r="AH498" s="98"/>
      <c r="AI498" s="368" t="s">
        <v>90</v>
      </c>
      <c r="AJ498" s="368"/>
      <c r="AK498" s="367"/>
      <c r="AL498" s="367"/>
      <c r="AM498" s="367"/>
      <c r="AN498" s="369"/>
      <c r="AO498" s="369">
        <v>0</v>
      </c>
      <c r="AP498" s="370"/>
      <c r="AQ498" s="441"/>
      <c r="AR498" s="370"/>
      <c r="AS498" s="376"/>
      <c r="AT498" s="377"/>
    </row>
    <row r="499" spans="1:46" ht="21" customHeight="1">
      <c r="A499" s="95">
        <v>2</v>
      </c>
      <c r="B499" s="95" t="s">
        <v>228</v>
      </c>
      <c r="C499" s="380" t="s">
        <v>43</v>
      </c>
      <c r="D499" s="98">
        <f t="shared" si="115"/>
        <v>37</v>
      </c>
      <c r="E499" s="447" t="s">
        <v>357</v>
      </c>
      <c r="F499" s="98" t="s">
        <v>344</v>
      </c>
      <c r="G499" s="98" t="s">
        <v>357</v>
      </c>
      <c r="H499" s="98"/>
      <c r="I499" s="98"/>
      <c r="J499" s="285">
        <f t="shared" si="101"/>
        <v>8.74</v>
      </c>
      <c r="K499" s="286" t="s">
        <v>237</v>
      </c>
      <c r="L499" s="98"/>
      <c r="M499" s="374"/>
      <c r="N499" s="360">
        <v>0</v>
      </c>
      <c r="O499" s="374">
        <v>8.74</v>
      </c>
      <c r="P499" s="98"/>
      <c r="Q499" s="362"/>
      <c r="R499" s="360"/>
      <c r="S499" s="288">
        <f t="shared" si="102"/>
        <v>0</v>
      </c>
      <c r="T499" s="288"/>
      <c r="U499" s="288"/>
      <c r="V499" s="288"/>
      <c r="W499" s="288"/>
      <c r="X499" s="364"/>
      <c r="Y499" s="365"/>
      <c r="Z499" s="364"/>
      <c r="AA499" s="365"/>
      <c r="AB499" s="366"/>
      <c r="AC499" s="98"/>
      <c r="AD499" s="98"/>
      <c r="AE499" s="368"/>
      <c r="AF499" s="98"/>
      <c r="AG499" s="368"/>
      <c r="AH499" s="98"/>
      <c r="AI499" s="368" t="s">
        <v>90</v>
      </c>
      <c r="AJ499" s="368"/>
      <c r="AK499" s="367"/>
      <c r="AL499" s="367"/>
      <c r="AM499" s="367"/>
      <c r="AN499" s="369"/>
      <c r="AO499" s="369">
        <v>0</v>
      </c>
      <c r="AP499" s="370"/>
      <c r="AQ499" s="441"/>
      <c r="AR499" s="370"/>
      <c r="AS499" s="376"/>
      <c r="AT499" s="377"/>
    </row>
    <row r="500" spans="1:46" ht="21" customHeight="1">
      <c r="A500" s="95">
        <v>2</v>
      </c>
      <c r="B500" s="95" t="s">
        <v>228</v>
      </c>
      <c r="C500" s="380" t="s">
        <v>43</v>
      </c>
      <c r="D500" s="98">
        <f t="shared" si="115"/>
        <v>38</v>
      </c>
      <c r="E500" s="447">
        <v>1548</v>
      </c>
      <c r="F500" s="98" t="s">
        <v>344</v>
      </c>
      <c r="G500" s="98">
        <v>1548</v>
      </c>
      <c r="H500" s="98"/>
      <c r="I500" s="98"/>
      <c r="J500" s="285">
        <f t="shared" si="101"/>
        <v>35.56</v>
      </c>
      <c r="K500" s="286" t="s">
        <v>237</v>
      </c>
      <c r="L500" s="98" t="s">
        <v>345</v>
      </c>
      <c r="M500" s="374"/>
      <c r="N500" s="360">
        <v>0</v>
      </c>
      <c r="O500" s="374">
        <v>35.56</v>
      </c>
      <c r="P500" s="98"/>
      <c r="Q500" s="362"/>
      <c r="R500" s="360"/>
      <c r="S500" s="288">
        <f t="shared" si="102"/>
        <v>0</v>
      </c>
      <c r="T500" s="288"/>
      <c r="U500" s="288"/>
      <c r="V500" s="288"/>
      <c r="W500" s="288"/>
      <c r="X500" s="364"/>
      <c r="Y500" s="365"/>
      <c r="Z500" s="364"/>
      <c r="AA500" s="365"/>
      <c r="AB500" s="366"/>
      <c r="AC500" s="98"/>
      <c r="AD500" s="98"/>
      <c r="AE500" s="368"/>
      <c r="AF500" s="98"/>
      <c r="AG500" s="368"/>
      <c r="AH500" s="98"/>
      <c r="AI500" s="368" t="s">
        <v>90</v>
      </c>
      <c r="AJ500" s="368"/>
      <c r="AK500" s="367"/>
      <c r="AL500" s="367"/>
      <c r="AM500" s="367"/>
      <c r="AN500" s="369"/>
      <c r="AO500" s="369">
        <v>0</v>
      </c>
      <c r="AP500" s="370"/>
      <c r="AQ500" s="441"/>
      <c r="AR500" s="370"/>
      <c r="AS500" s="376"/>
      <c r="AT500" s="377"/>
    </row>
    <row r="501" spans="1:46" ht="21" customHeight="1">
      <c r="A501" s="95">
        <v>2</v>
      </c>
      <c r="B501" s="95" t="s">
        <v>228</v>
      </c>
      <c r="C501" s="380" t="s">
        <v>43</v>
      </c>
      <c r="D501" s="98">
        <f t="shared" si="115"/>
        <v>39</v>
      </c>
      <c r="E501" s="447">
        <v>1549</v>
      </c>
      <c r="F501" s="98" t="s">
        <v>344</v>
      </c>
      <c r="G501" s="98">
        <v>1549</v>
      </c>
      <c r="H501" s="98"/>
      <c r="I501" s="98"/>
      <c r="J501" s="285">
        <f t="shared" si="101"/>
        <v>16.87</v>
      </c>
      <c r="K501" s="286" t="s">
        <v>237</v>
      </c>
      <c r="L501" s="98" t="s">
        <v>342</v>
      </c>
      <c r="M501" s="374"/>
      <c r="N501" s="360">
        <v>0</v>
      </c>
      <c r="O501" s="374">
        <v>16.87</v>
      </c>
      <c r="P501" s="98"/>
      <c r="Q501" s="362"/>
      <c r="R501" s="360"/>
      <c r="S501" s="288">
        <f t="shared" si="102"/>
        <v>0</v>
      </c>
      <c r="T501" s="288"/>
      <c r="U501" s="288"/>
      <c r="V501" s="288"/>
      <c r="W501" s="288"/>
      <c r="X501" s="364"/>
      <c r="Y501" s="365"/>
      <c r="Z501" s="364"/>
      <c r="AA501" s="365"/>
      <c r="AB501" s="366"/>
      <c r="AC501" s="98"/>
      <c r="AD501" s="98"/>
      <c r="AE501" s="368"/>
      <c r="AF501" s="98"/>
      <c r="AG501" s="368"/>
      <c r="AH501" s="98"/>
      <c r="AI501" s="368" t="s">
        <v>90</v>
      </c>
      <c r="AJ501" s="368"/>
      <c r="AK501" s="367"/>
      <c r="AL501" s="367"/>
      <c r="AM501" s="367"/>
      <c r="AN501" s="369"/>
      <c r="AO501" s="369">
        <v>0</v>
      </c>
      <c r="AP501" s="370"/>
      <c r="AQ501" s="441"/>
      <c r="AR501" s="370"/>
      <c r="AS501" s="376"/>
      <c r="AT501" s="377"/>
    </row>
    <row r="502" spans="1:46" ht="21" customHeight="1">
      <c r="A502" s="95">
        <v>2</v>
      </c>
      <c r="B502" s="95" t="s">
        <v>228</v>
      </c>
      <c r="C502" s="380" t="s">
        <v>41</v>
      </c>
      <c r="D502" s="98">
        <f t="shared" si="115"/>
        <v>40</v>
      </c>
      <c r="E502" s="447">
        <v>1628</v>
      </c>
      <c r="F502" s="98" t="s">
        <v>319</v>
      </c>
      <c r="G502" s="98">
        <v>1628</v>
      </c>
      <c r="H502" s="98"/>
      <c r="I502" s="98"/>
      <c r="J502" s="285">
        <f t="shared" si="101"/>
        <v>44.37</v>
      </c>
      <c r="K502" s="286" t="s">
        <v>237</v>
      </c>
      <c r="L502" s="98" t="s">
        <v>342</v>
      </c>
      <c r="M502" s="374"/>
      <c r="N502" s="360">
        <v>0</v>
      </c>
      <c r="O502" s="374">
        <v>44.37</v>
      </c>
      <c r="P502" s="98"/>
      <c r="Q502" s="362"/>
      <c r="R502" s="360"/>
      <c r="S502" s="288">
        <f t="shared" si="102"/>
        <v>0</v>
      </c>
      <c r="T502" s="288"/>
      <c r="U502" s="288"/>
      <c r="V502" s="288"/>
      <c r="W502" s="288"/>
      <c r="X502" s="364"/>
      <c r="Y502" s="365"/>
      <c r="Z502" s="364"/>
      <c r="AA502" s="365"/>
      <c r="AB502" s="366"/>
      <c r="AC502" s="98"/>
      <c r="AD502" s="98"/>
      <c r="AE502" s="368"/>
      <c r="AF502" s="98"/>
      <c r="AG502" s="368"/>
      <c r="AH502" s="98"/>
      <c r="AI502" s="368" t="s">
        <v>90</v>
      </c>
      <c r="AJ502" s="368"/>
      <c r="AK502" s="367"/>
      <c r="AL502" s="367"/>
      <c r="AM502" s="367"/>
      <c r="AN502" s="369"/>
      <c r="AO502" s="369">
        <v>0</v>
      </c>
      <c r="AP502" s="370"/>
      <c r="AQ502" s="441"/>
      <c r="AR502" s="370"/>
      <c r="AS502" s="376"/>
      <c r="AT502" s="377"/>
    </row>
    <row r="503" spans="1:46" ht="21" customHeight="1">
      <c r="A503" s="95">
        <v>2</v>
      </c>
      <c r="B503" s="95" t="s">
        <v>228</v>
      </c>
      <c r="C503" s="380" t="s">
        <v>41</v>
      </c>
      <c r="D503" s="98">
        <f t="shared" si="115"/>
        <v>41</v>
      </c>
      <c r="E503" s="447">
        <v>1629</v>
      </c>
      <c r="F503" s="98" t="s">
        <v>319</v>
      </c>
      <c r="G503" s="98">
        <v>1629</v>
      </c>
      <c r="H503" s="98"/>
      <c r="I503" s="98"/>
      <c r="J503" s="285">
        <f t="shared" si="101"/>
        <v>31.88</v>
      </c>
      <c r="K503" s="286" t="s">
        <v>237</v>
      </c>
      <c r="L503" s="98" t="s">
        <v>342</v>
      </c>
      <c r="M503" s="374"/>
      <c r="N503" s="360">
        <v>0</v>
      </c>
      <c r="O503" s="374">
        <v>31.88</v>
      </c>
      <c r="P503" s="98"/>
      <c r="Q503" s="362"/>
      <c r="R503" s="360"/>
      <c r="S503" s="288">
        <f t="shared" si="102"/>
        <v>0</v>
      </c>
      <c r="T503" s="288"/>
      <c r="U503" s="288"/>
      <c r="V503" s="288"/>
      <c r="W503" s="288"/>
      <c r="X503" s="364"/>
      <c r="Y503" s="365"/>
      <c r="Z503" s="364"/>
      <c r="AA503" s="365"/>
      <c r="AB503" s="366"/>
      <c r="AC503" s="98"/>
      <c r="AD503" s="98"/>
      <c r="AE503" s="368"/>
      <c r="AF503" s="98"/>
      <c r="AG503" s="368"/>
      <c r="AH503" s="98"/>
      <c r="AI503" s="368" t="s">
        <v>90</v>
      </c>
      <c r="AJ503" s="368"/>
      <c r="AK503" s="367"/>
      <c r="AL503" s="367"/>
      <c r="AM503" s="367"/>
      <c r="AN503" s="369"/>
      <c r="AO503" s="369">
        <v>0</v>
      </c>
      <c r="AP503" s="370"/>
      <c r="AQ503" s="441"/>
      <c r="AR503" s="370"/>
      <c r="AS503" s="376"/>
      <c r="AT503" s="377"/>
    </row>
    <row r="504" spans="1:46" ht="21" customHeight="1">
      <c r="A504" s="95">
        <v>2</v>
      </c>
      <c r="B504" s="95" t="s">
        <v>358</v>
      </c>
      <c r="C504" s="380" t="s">
        <v>41</v>
      </c>
      <c r="D504" s="98">
        <v>1</v>
      </c>
      <c r="E504" s="447">
        <v>1602</v>
      </c>
      <c r="F504" s="98" t="s">
        <v>319</v>
      </c>
      <c r="G504" s="98">
        <v>1602</v>
      </c>
      <c r="H504" s="98"/>
      <c r="I504" s="299" t="s">
        <v>230</v>
      </c>
      <c r="J504" s="285">
        <f t="shared" si="101"/>
        <v>7.78</v>
      </c>
      <c r="K504" s="286" t="s">
        <v>237</v>
      </c>
      <c r="L504" s="98"/>
      <c r="M504" s="374"/>
      <c r="N504" s="360">
        <v>0</v>
      </c>
      <c r="O504" s="360">
        <v>7.78</v>
      </c>
      <c r="P504" s="360"/>
      <c r="Q504" s="362"/>
      <c r="R504" s="360"/>
      <c r="S504" s="288">
        <f t="shared" si="102"/>
        <v>0</v>
      </c>
      <c r="T504" s="288"/>
      <c r="U504" s="288"/>
      <c r="V504" s="288"/>
      <c r="W504" s="288"/>
      <c r="X504" s="364"/>
      <c r="Y504" s="365"/>
      <c r="Z504" s="364"/>
      <c r="AA504" s="365"/>
      <c r="AB504" s="366"/>
      <c r="AC504" s="96"/>
      <c r="AD504" s="96"/>
      <c r="AE504" s="386"/>
      <c r="AF504" s="98"/>
      <c r="AG504" s="367"/>
      <c r="AH504" s="98"/>
      <c r="AI504" s="98" t="s">
        <v>119</v>
      </c>
      <c r="AJ504" s="96" t="s">
        <v>220</v>
      </c>
      <c r="AK504" s="367"/>
      <c r="AL504" s="367"/>
      <c r="AM504" s="367"/>
      <c r="AN504" s="369"/>
      <c r="AO504" s="369">
        <v>0</v>
      </c>
      <c r="AP504" s="370"/>
      <c r="AQ504" s="441"/>
      <c r="AR504" s="370"/>
      <c r="AS504" s="376"/>
      <c r="AT504" s="377"/>
    </row>
    <row r="505" spans="1:46" ht="21" customHeight="1">
      <c r="A505" s="95">
        <v>2</v>
      </c>
      <c r="B505" s="95" t="s">
        <v>358</v>
      </c>
      <c r="C505" s="380" t="s">
        <v>41</v>
      </c>
      <c r="D505" s="98">
        <f t="shared" ref="D505:D531" si="116">D504+1</f>
        <v>2</v>
      </c>
      <c r="E505" s="447">
        <v>1603</v>
      </c>
      <c r="F505" s="98" t="s">
        <v>319</v>
      </c>
      <c r="G505" s="98">
        <v>1603</v>
      </c>
      <c r="H505" s="98"/>
      <c r="I505" s="299" t="s">
        <v>230</v>
      </c>
      <c r="J505" s="285">
        <f t="shared" si="101"/>
        <v>37.28</v>
      </c>
      <c r="K505" s="286" t="s">
        <v>237</v>
      </c>
      <c r="L505" s="98"/>
      <c r="M505" s="374"/>
      <c r="N505" s="360">
        <v>0</v>
      </c>
      <c r="O505" s="360">
        <v>37.28</v>
      </c>
      <c r="P505" s="360"/>
      <c r="Q505" s="362"/>
      <c r="R505" s="360"/>
      <c r="S505" s="288">
        <f t="shared" si="102"/>
        <v>0</v>
      </c>
      <c r="T505" s="288"/>
      <c r="U505" s="288"/>
      <c r="V505" s="288"/>
      <c r="W505" s="288"/>
      <c r="X505" s="364"/>
      <c r="Y505" s="365"/>
      <c r="Z505" s="364"/>
      <c r="AA505" s="365"/>
      <c r="AB505" s="366"/>
      <c r="AC505" s="96"/>
      <c r="AD505" s="96"/>
      <c r="AE505" s="386"/>
      <c r="AF505" s="98"/>
      <c r="AG505" s="367"/>
      <c r="AH505" s="98"/>
      <c r="AI505" s="98" t="s">
        <v>119</v>
      </c>
      <c r="AJ505" s="96"/>
      <c r="AK505" s="367"/>
      <c r="AL505" s="367"/>
      <c r="AM505" s="367"/>
      <c r="AN505" s="369"/>
      <c r="AO505" s="369">
        <v>0</v>
      </c>
      <c r="AP505" s="370"/>
      <c r="AQ505" s="441"/>
      <c r="AR505" s="370"/>
      <c r="AS505" s="376"/>
      <c r="AT505" s="377"/>
    </row>
    <row r="506" spans="1:46" ht="21" customHeight="1">
      <c r="A506" s="95">
        <v>2</v>
      </c>
      <c r="B506" s="95" t="s">
        <v>358</v>
      </c>
      <c r="C506" s="380" t="s">
        <v>41</v>
      </c>
      <c r="D506" s="98">
        <f t="shared" si="116"/>
        <v>3</v>
      </c>
      <c r="E506" s="447">
        <v>1606</v>
      </c>
      <c r="F506" s="98" t="s">
        <v>319</v>
      </c>
      <c r="G506" s="98">
        <v>1606</v>
      </c>
      <c r="H506" s="98"/>
      <c r="I506" s="98"/>
      <c r="J506" s="285">
        <f t="shared" si="101"/>
        <v>11.11</v>
      </c>
      <c r="K506" s="286" t="s">
        <v>237</v>
      </c>
      <c r="L506" s="98" t="s">
        <v>359</v>
      </c>
      <c r="M506" s="374"/>
      <c r="N506" s="360">
        <v>0</v>
      </c>
      <c r="O506" s="374">
        <v>11.11</v>
      </c>
      <c r="P506" s="98"/>
      <c r="Q506" s="362"/>
      <c r="R506" s="360"/>
      <c r="S506" s="288">
        <f t="shared" si="102"/>
        <v>0</v>
      </c>
      <c r="T506" s="288"/>
      <c r="U506" s="288"/>
      <c r="V506" s="288"/>
      <c r="W506" s="288"/>
      <c r="X506" s="364"/>
      <c r="Y506" s="365"/>
      <c r="Z506" s="364"/>
      <c r="AA506" s="365"/>
      <c r="AB506" s="366"/>
      <c r="AC506" s="98"/>
      <c r="AD506" s="98"/>
      <c r="AE506" s="368"/>
      <c r="AF506" s="98"/>
      <c r="AG506" s="368"/>
      <c r="AH506" s="98"/>
      <c r="AI506" s="98" t="s">
        <v>119</v>
      </c>
      <c r="AJ506" s="98"/>
      <c r="AK506" s="367"/>
      <c r="AL506" s="367"/>
      <c r="AM506" s="367"/>
      <c r="AN506" s="369"/>
      <c r="AO506" s="369">
        <v>0</v>
      </c>
      <c r="AP506" s="370"/>
      <c r="AQ506" s="441"/>
      <c r="AR506" s="370"/>
      <c r="AS506" s="376"/>
      <c r="AT506" s="377"/>
    </row>
    <row r="507" spans="1:46" ht="21" customHeight="1">
      <c r="A507" s="95">
        <v>2</v>
      </c>
      <c r="B507" s="95" t="s">
        <v>358</v>
      </c>
      <c r="C507" s="380" t="s">
        <v>41</v>
      </c>
      <c r="D507" s="98">
        <f t="shared" si="116"/>
        <v>4</v>
      </c>
      <c r="E507" s="447" t="s">
        <v>360</v>
      </c>
      <c r="F507" s="98" t="s">
        <v>319</v>
      </c>
      <c r="G507" s="98">
        <v>16061</v>
      </c>
      <c r="H507" s="98"/>
      <c r="I507" s="299" t="s">
        <v>230</v>
      </c>
      <c r="J507" s="285">
        <f t="shared" si="101"/>
        <v>28.51</v>
      </c>
      <c r="K507" s="286" t="s">
        <v>237</v>
      </c>
      <c r="L507" s="98"/>
      <c r="M507" s="374"/>
      <c r="N507" s="360">
        <v>0</v>
      </c>
      <c r="O507" s="374">
        <v>28.51</v>
      </c>
      <c r="P507" s="98"/>
      <c r="Q507" s="362"/>
      <c r="R507" s="360"/>
      <c r="S507" s="288">
        <f t="shared" si="102"/>
        <v>0</v>
      </c>
      <c r="T507" s="288"/>
      <c r="U507" s="288"/>
      <c r="V507" s="288"/>
      <c r="W507" s="288"/>
      <c r="X507" s="364"/>
      <c r="Y507" s="365"/>
      <c r="Z507" s="364"/>
      <c r="AA507" s="365"/>
      <c r="AB507" s="366"/>
      <c r="AC507" s="96"/>
      <c r="AD507" s="96"/>
      <c r="AE507" s="386"/>
      <c r="AF507" s="98"/>
      <c r="AG507" s="367"/>
      <c r="AH507" s="98"/>
      <c r="AI507" s="98" t="s">
        <v>119</v>
      </c>
      <c r="AJ507" s="96" t="s">
        <v>220</v>
      </c>
      <c r="AK507" s="367"/>
      <c r="AL507" s="367"/>
      <c r="AM507" s="367"/>
      <c r="AN507" s="369"/>
      <c r="AO507" s="369">
        <v>0</v>
      </c>
      <c r="AP507" s="370"/>
      <c r="AQ507" s="441"/>
      <c r="AR507" s="370"/>
      <c r="AS507" s="376"/>
      <c r="AT507" s="377"/>
    </row>
    <row r="508" spans="1:46" ht="21" customHeight="1">
      <c r="A508" s="95">
        <v>2</v>
      </c>
      <c r="B508" s="95" t="s">
        <v>358</v>
      </c>
      <c r="C508" s="380" t="s">
        <v>41</v>
      </c>
      <c r="D508" s="98">
        <f t="shared" si="116"/>
        <v>5</v>
      </c>
      <c r="E508" s="447">
        <v>1609</v>
      </c>
      <c r="F508" s="98" t="s">
        <v>319</v>
      </c>
      <c r="G508" s="98">
        <v>1609</v>
      </c>
      <c r="H508" s="98"/>
      <c r="I508" s="299" t="s">
        <v>230</v>
      </c>
      <c r="J508" s="285">
        <f t="shared" si="101"/>
        <v>22.29</v>
      </c>
      <c r="K508" s="286" t="s">
        <v>237</v>
      </c>
      <c r="L508" s="98"/>
      <c r="M508" s="374"/>
      <c r="N508" s="360">
        <v>0</v>
      </c>
      <c r="O508" s="374">
        <v>22.29</v>
      </c>
      <c r="P508" s="98"/>
      <c r="Q508" s="362"/>
      <c r="R508" s="360"/>
      <c r="S508" s="288">
        <f t="shared" si="102"/>
        <v>0</v>
      </c>
      <c r="T508" s="288"/>
      <c r="U508" s="288"/>
      <c r="V508" s="288"/>
      <c r="W508" s="288"/>
      <c r="X508" s="364"/>
      <c r="Y508" s="365"/>
      <c r="Z508" s="364"/>
      <c r="AA508" s="365"/>
      <c r="AB508" s="366"/>
      <c r="AC508" s="96"/>
      <c r="AD508" s="96"/>
      <c r="AE508" s="386"/>
      <c r="AF508" s="98"/>
      <c r="AG508" s="367"/>
      <c r="AH508" s="98"/>
      <c r="AI508" s="98" t="s">
        <v>119</v>
      </c>
      <c r="AJ508" s="96" t="s">
        <v>220</v>
      </c>
      <c r="AK508" s="367"/>
      <c r="AL508" s="367"/>
      <c r="AM508" s="367"/>
      <c r="AN508" s="369"/>
      <c r="AO508" s="369">
        <v>0</v>
      </c>
      <c r="AP508" s="370"/>
      <c r="AQ508" s="441"/>
      <c r="AR508" s="370"/>
      <c r="AS508" s="376"/>
      <c r="AT508" s="377"/>
    </row>
    <row r="509" spans="1:46" ht="21" customHeight="1">
      <c r="A509" s="95">
        <v>2</v>
      </c>
      <c r="B509" s="95" t="s">
        <v>358</v>
      </c>
      <c r="C509" s="380" t="s">
        <v>41</v>
      </c>
      <c r="D509" s="98">
        <f t="shared" si="116"/>
        <v>6</v>
      </c>
      <c r="E509" s="447" t="s">
        <v>361</v>
      </c>
      <c r="F509" s="98" t="s">
        <v>319</v>
      </c>
      <c r="G509" s="98">
        <v>16092</v>
      </c>
      <c r="H509" s="98"/>
      <c r="I509" s="98"/>
      <c r="J509" s="285">
        <f t="shared" si="101"/>
        <v>13.8</v>
      </c>
      <c r="K509" s="286" t="s">
        <v>237</v>
      </c>
      <c r="L509" s="98" t="s">
        <v>359</v>
      </c>
      <c r="M509" s="374"/>
      <c r="N509" s="360">
        <v>0</v>
      </c>
      <c r="O509" s="374">
        <v>13.8</v>
      </c>
      <c r="P509" s="98"/>
      <c r="Q509" s="362"/>
      <c r="R509" s="360"/>
      <c r="S509" s="288">
        <f t="shared" si="102"/>
        <v>0</v>
      </c>
      <c r="T509" s="288"/>
      <c r="U509" s="288"/>
      <c r="V509" s="288"/>
      <c r="W509" s="288"/>
      <c r="X509" s="364"/>
      <c r="Y509" s="365"/>
      <c r="Z509" s="364"/>
      <c r="AA509" s="365"/>
      <c r="AB509" s="366"/>
      <c r="AC509" s="98"/>
      <c r="AD509" s="98"/>
      <c r="AE509" s="368"/>
      <c r="AF509" s="98"/>
      <c r="AG509" s="368"/>
      <c r="AH509" s="98"/>
      <c r="AI509" s="98" t="s">
        <v>119</v>
      </c>
      <c r="AJ509" s="98"/>
      <c r="AK509" s="367"/>
      <c r="AL509" s="367"/>
      <c r="AM509" s="367"/>
      <c r="AN509" s="369"/>
      <c r="AO509" s="369">
        <v>0</v>
      </c>
      <c r="AP509" s="370"/>
      <c r="AQ509" s="441"/>
      <c r="AR509" s="370"/>
      <c r="AS509" s="376"/>
      <c r="AT509" s="377"/>
    </row>
    <row r="510" spans="1:46" ht="21" customHeight="1">
      <c r="A510" s="95">
        <v>2</v>
      </c>
      <c r="B510" s="95" t="s">
        <v>358</v>
      </c>
      <c r="C510" s="380" t="s">
        <v>41</v>
      </c>
      <c r="D510" s="98">
        <f t="shared" si="116"/>
        <v>7</v>
      </c>
      <c r="E510" s="447">
        <v>1611</v>
      </c>
      <c r="F510" s="98" t="s">
        <v>319</v>
      </c>
      <c r="G510" s="98">
        <v>1611</v>
      </c>
      <c r="H510" s="98"/>
      <c r="I510" s="98"/>
      <c r="J510" s="285">
        <f t="shared" si="101"/>
        <v>19.57</v>
      </c>
      <c r="K510" s="286" t="s">
        <v>237</v>
      </c>
      <c r="L510" s="98"/>
      <c r="M510" s="374"/>
      <c r="N510" s="360">
        <v>0</v>
      </c>
      <c r="O510" s="374">
        <v>19.57</v>
      </c>
      <c r="P510" s="374"/>
      <c r="Q510" s="362"/>
      <c r="R510" s="360"/>
      <c r="S510" s="288">
        <f t="shared" si="102"/>
        <v>0</v>
      </c>
      <c r="T510" s="288"/>
      <c r="U510" s="288"/>
      <c r="V510" s="288"/>
      <c r="W510" s="288"/>
      <c r="X510" s="364"/>
      <c r="Y510" s="365"/>
      <c r="Z510" s="364"/>
      <c r="AA510" s="365"/>
      <c r="AB510" s="366"/>
      <c r="AC510" s="98"/>
      <c r="AD510" s="98"/>
      <c r="AE510" s="367"/>
      <c r="AF510" s="98"/>
      <c r="AG510" s="367"/>
      <c r="AH510" s="98"/>
      <c r="AI510" s="98" t="s">
        <v>119</v>
      </c>
      <c r="AJ510" s="96"/>
      <c r="AK510" s="367"/>
      <c r="AL510" s="367"/>
      <c r="AM510" s="367"/>
      <c r="AN510" s="369"/>
      <c r="AO510" s="369">
        <v>0</v>
      </c>
      <c r="AP510" s="370"/>
      <c r="AQ510" s="441"/>
      <c r="AR510" s="370"/>
      <c r="AS510" s="376"/>
      <c r="AT510" s="377"/>
    </row>
    <row r="511" spans="1:46" ht="21" customHeight="1">
      <c r="A511" s="95">
        <v>2</v>
      </c>
      <c r="B511" s="95" t="s">
        <v>358</v>
      </c>
      <c r="C511" s="380" t="s">
        <v>41</v>
      </c>
      <c r="D511" s="98">
        <f t="shared" si="116"/>
        <v>8</v>
      </c>
      <c r="E511" s="447" t="s">
        <v>362</v>
      </c>
      <c r="F511" s="98" t="s">
        <v>319</v>
      </c>
      <c r="G511" s="98">
        <v>16112</v>
      </c>
      <c r="H511" s="98"/>
      <c r="I511" s="98"/>
      <c r="J511" s="285">
        <f t="shared" si="101"/>
        <v>17.440000000000001</v>
      </c>
      <c r="K511" s="286" t="s">
        <v>237</v>
      </c>
      <c r="L511" s="98" t="s">
        <v>359</v>
      </c>
      <c r="M511" s="374"/>
      <c r="N511" s="360">
        <v>0</v>
      </c>
      <c r="O511" s="374">
        <v>17.440000000000001</v>
      </c>
      <c r="P511" s="98"/>
      <c r="Q511" s="362"/>
      <c r="R511" s="360"/>
      <c r="S511" s="288">
        <f t="shared" si="102"/>
        <v>0</v>
      </c>
      <c r="T511" s="288"/>
      <c r="U511" s="288"/>
      <c r="V511" s="288"/>
      <c r="W511" s="288"/>
      <c r="X511" s="364"/>
      <c r="Y511" s="365"/>
      <c r="Z511" s="364"/>
      <c r="AA511" s="365"/>
      <c r="AB511" s="366"/>
      <c r="AC511" s="98"/>
      <c r="AD511" s="98"/>
      <c r="AE511" s="368"/>
      <c r="AF511" s="98"/>
      <c r="AG511" s="368"/>
      <c r="AH511" s="98"/>
      <c r="AI511" s="98" t="s">
        <v>119</v>
      </c>
      <c r="AJ511" s="98"/>
      <c r="AK511" s="367"/>
      <c r="AL511" s="367"/>
      <c r="AM511" s="367"/>
      <c r="AN511" s="369"/>
      <c r="AO511" s="369">
        <v>0</v>
      </c>
      <c r="AP511" s="370"/>
      <c r="AQ511" s="441"/>
      <c r="AR511" s="370"/>
      <c r="AS511" s="376"/>
      <c r="AT511" s="377"/>
    </row>
    <row r="512" spans="1:46" ht="21" customHeight="1">
      <c r="A512" s="95">
        <v>2</v>
      </c>
      <c r="B512" s="95" t="s">
        <v>358</v>
      </c>
      <c r="C512" s="380" t="s">
        <v>41</v>
      </c>
      <c r="D512" s="98">
        <f t="shared" si="116"/>
        <v>9</v>
      </c>
      <c r="E512" s="447">
        <v>1613</v>
      </c>
      <c r="F512" s="98" t="s">
        <v>319</v>
      </c>
      <c r="G512" s="98">
        <v>1613</v>
      </c>
      <c r="H512" s="98"/>
      <c r="I512" s="98"/>
      <c r="J512" s="285">
        <f t="shared" si="101"/>
        <v>36.43</v>
      </c>
      <c r="K512" s="286" t="s">
        <v>237</v>
      </c>
      <c r="L512" s="98"/>
      <c r="M512" s="374"/>
      <c r="N512" s="360">
        <v>0</v>
      </c>
      <c r="O512" s="374">
        <v>36.43</v>
      </c>
      <c r="P512" s="374"/>
      <c r="Q512" s="362"/>
      <c r="R512" s="360"/>
      <c r="S512" s="288">
        <f t="shared" si="102"/>
        <v>0</v>
      </c>
      <c r="T512" s="288"/>
      <c r="U512" s="288"/>
      <c r="V512" s="288"/>
      <c r="W512" s="288"/>
      <c r="X512" s="364"/>
      <c r="Y512" s="365"/>
      <c r="Z512" s="364"/>
      <c r="AA512" s="365"/>
      <c r="AB512" s="366"/>
      <c r="AC512" s="98"/>
      <c r="AD512" s="98"/>
      <c r="AE512" s="367"/>
      <c r="AF512" s="98"/>
      <c r="AG512" s="367"/>
      <c r="AH512" s="98"/>
      <c r="AI512" s="98" t="s">
        <v>119</v>
      </c>
      <c r="AJ512" s="96"/>
      <c r="AK512" s="367"/>
      <c r="AL512" s="367"/>
      <c r="AM512" s="367"/>
      <c r="AN512" s="369"/>
      <c r="AO512" s="369">
        <v>0</v>
      </c>
      <c r="AP512" s="370"/>
      <c r="AQ512" s="441"/>
      <c r="AR512" s="370"/>
      <c r="AS512" s="376"/>
      <c r="AT512" s="377"/>
    </row>
    <row r="513" spans="1:46" ht="21" customHeight="1">
      <c r="A513" s="95">
        <v>2</v>
      </c>
      <c r="B513" s="95" t="s">
        <v>358</v>
      </c>
      <c r="C513" s="380" t="s">
        <v>41</v>
      </c>
      <c r="D513" s="98">
        <f t="shared" si="116"/>
        <v>10</v>
      </c>
      <c r="E513" s="447">
        <v>1616</v>
      </c>
      <c r="F513" s="98" t="s">
        <v>319</v>
      </c>
      <c r="G513" s="98">
        <v>1616</v>
      </c>
      <c r="H513" s="98"/>
      <c r="I513" s="299" t="s">
        <v>230</v>
      </c>
      <c r="J513" s="285">
        <f t="shared" si="101"/>
        <v>77.73</v>
      </c>
      <c r="K513" s="286" t="s">
        <v>237</v>
      </c>
      <c r="L513" s="96" t="s">
        <v>239</v>
      </c>
      <c r="M513" s="360"/>
      <c r="N513" s="360">
        <v>0</v>
      </c>
      <c r="O513" s="374">
        <v>77.73</v>
      </c>
      <c r="P513" s="98"/>
      <c r="Q513" s="362"/>
      <c r="R513" s="360"/>
      <c r="S513" s="288">
        <f t="shared" si="102"/>
        <v>0</v>
      </c>
      <c r="T513" s="288"/>
      <c r="U513" s="288"/>
      <c r="V513" s="288"/>
      <c r="W513" s="288"/>
      <c r="X513" s="364"/>
      <c r="Y513" s="365"/>
      <c r="Z513" s="364"/>
      <c r="AA513" s="365"/>
      <c r="AB513" s="366"/>
      <c r="AC513" s="96"/>
      <c r="AD513" s="96"/>
      <c r="AE513" s="367"/>
      <c r="AF513" s="98"/>
      <c r="AG513" s="367"/>
      <c r="AH513" s="98"/>
      <c r="AI513" s="98" t="s">
        <v>119</v>
      </c>
      <c r="AJ513" s="98"/>
      <c r="AK513" s="367"/>
      <c r="AL513" s="367"/>
      <c r="AM513" s="367"/>
      <c r="AN513" s="369"/>
      <c r="AO513" s="369">
        <v>0</v>
      </c>
      <c r="AP513" s="370"/>
      <c r="AQ513" s="441"/>
      <c r="AR513" s="370"/>
      <c r="AS513" s="376"/>
      <c r="AT513" s="377"/>
    </row>
    <row r="514" spans="1:46" ht="21" customHeight="1">
      <c r="A514" s="95">
        <v>2</v>
      </c>
      <c r="B514" s="95" t="s">
        <v>358</v>
      </c>
      <c r="C514" s="380" t="s">
        <v>41</v>
      </c>
      <c r="D514" s="98">
        <f t="shared" si="116"/>
        <v>11</v>
      </c>
      <c r="E514" s="447" t="s">
        <v>363</v>
      </c>
      <c r="F514" s="98" t="s">
        <v>319</v>
      </c>
      <c r="G514" s="98">
        <v>16192</v>
      </c>
      <c r="H514" s="98"/>
      <c r="I514" s="98"/>
      <c r="J514" s="285">
        <f t="shared" si="101"/>
        <v>115.55</v>
      </c>
      <c r="K514" s="286" t="s">
        <v>237</v>
      </c>
      <c r="L514" s="98"/>
      <c r="M514" s="374"/>
      <c r="N514" s="360">
        <v>0</v>
      </c>
      <c r="O514" s="374">
        <v>115.55</v>
      </c>
      <c r="P514" s="374"/>
      <c r="Q514" s="362"/>
      <c r="R514" s="360"/>
      <c r="S514" s="288">
        <f t="shared" si="102"/>
        <v>0</v>
      </c>
      <c r="T514" s="288"/>
      <c r="U514" s="288"/>
      <c r="V514" s="288"/>
      <c r="W514" s="288"/>
      <c r="X514" s="364"/>
      <c r="Y514" s="365"/>
      <c r="Z514" s="364"/>
      <c r="AA514" s="365"/>
      <c r="AB514" s="366"/>
      <c r="AC514" s="96"/>
      <c r="AD514" s="96"/>
      <c r="AE514" s="368"/>
      <c r="AF514" s="98"/>
      <c r="AG514" s="367"/>
      <c r="AH514" s="98"/>
      <c r="AI514" s="98" t="s">
        <v>119</v>
      </c>
      <c r="AJ514" s="96" t="s">
        <v>220</v>
      </c>
      <c r="AK514" s="367"/>
      <c r="AL514" s="367"/>
      <c r="AM514" s="367"/>
      <c r="AN514" s="369"/>
      <c r="AO514" s="369">
        <v>0</v>
      </c>
      <c r="AP514" s="370"/>
      <c r="AQ514" s="441"/>
      <c r="AR514" s="370"/>
      <c r="AS514" s="376"/>
      <c r="AT514" s="377"/>
    </row>
    <row r="515" spans="1:46" ht="21" customHeight="1">
      <c r="A515" s="95">
        <v>2</v>
      </c>
      <c r="B515" s="95" t="s">
        <v>228</v>
      </c>
      <c r="C515" s="380" t="s">
        <v>41</v>
      </c>
      <c r="D515" s="98">
        <f t="shared" si="116"/>
        <v>12</v>
      </c>
      <c r="E515" s="447">
        <v>1630</v>
      </c>
      <c r="F515" s="98" t="s">
        <v>319</v>
      </c>
      <c r="G515" s="98">
        <v>1630</v>
      </c>
      <c r="H515" s="98"/>
      <c r="I515" s="299" t="s">
        <v>230</v>
      </c>
      <c r="J515" s="285">
        <f t="shared" si="101"/>
        <v>35.6</v>
      </c>
      <c r="K515" s="286" t="s">
        <v>237</v>
      </c>
      <c r="L515" s="98" t="s">
        <v>239</v>
      </c>
      <c r="M515" s="374"/>
      <c r="N515" s="360">
        <v>0</v>
      </c>
      <c r="O515" s="374">
        <v>35.6</v>
      </c>
      <c r="P515" s="98"/>
      <c r="Q515" s="362"/>
      <c r="R515" s="360"/>
      <c r="S515" s="288">
        <f t="shared" si="102"/>
        <v>0</v>
      </c>
      <c r="T515" s="288"/>
      <c r="U515" s="288"/>
      <c r="V515" s="288"/>
      <c r="W515" s="288"/>
      <c r="X515" s="364"/>
      <c r="Y515" s="365"/>
      <c r="Z515" s="364"/>
      <c r="AA515" s="365"/>
      <c r="AB515" s="366"/>
      <c r="AC515" s="96"/>
      <c r="AD515" s="96"/>
      <c r="AE515" s="367"/>
      <c r="AF515" s="98"/>
      <c r="AG515" s="367"/>
      <c r="AH515" s="96"/>
      <c r="AI515" s="98" t="s">
        <v>90</v>
      </c>
      <c r="AJ515" s="96" t="s">
        <v>220</v>
      </c>
      <c r="AK515" s="367"/>
      <c r="AL515" s="367"/>
      <c r="AM515" s="367"/>
      <c r="AN515" s="369"/>
      <c r="AO515" s="369">
        <v>0</v>
      </c>
      <c r="AP515" s="370"/>
      <c r="AQ515" s="441"/>
      <c r="AR515" s="370"/>
      <c r="AS515" s="376"/>
      <c r="AT515" s="377"/>
    </row>
    <row r="516" spans="1:46" ht="21" customHeight="1">
      <c r="A516" s="95">
        <v>2</v>
      </c>
      <c r="B516" s="95" t="s">
        <v>228</v>
      </c>
      <c r="C516" s="380" t="s">
        <v>41</v>
      </c>
      <c r="D516" s="98">
        <f t="shared" si="116"/>
        <v>13</v>
      </c>
      <c r="E516" s="447">
        <v>1631</v>
      </c>
      <c r="F516" s="98" t="s">
        <v>319</v>
      </c>
      <c r="G516" s="98">
        <v>1631</v>
      </c>
      <c r="H516" s="98"/>
      <c r="I516" s="299" t="s">
        <v>230</v>
      </c>
      <c r="J516" s="285">
        <f t="shared" si="101"/>
        <v>26.48</v>
      </c>
      <c r="K516" s="286" t="s">
        <v>237</v>
      </c>
      <c r="L516" s="98" t="s">
        <v>239</v>
      </c>
      <c r="M516" s="374"/>
      <c r="N516" s="360">
        <v>0</v>
      </c>
      <c r="O516" s="374">
        <v>26.48</v>
      </c>
      <c r="P516" s="98"/>
      <c r="Q516" s="362"/>
      <c r="R516" s="360"/>
      <c r="S516" s="288">
        <f t="shared" si="102"/>
        <v>0</v>
      </c>
      <c r="T516" s="288"/>
      <c r="U516" s="288"/>
      <c r="V516" s="288"/>
      <c r="W516" s="288"/>
      <c r="X516" s="364"/>
      <c r="Y516" s="365"/>
      <c r="Z516" s="364"/>
      <c r="AA516" s="365"/>
      <c r="AB516" s="366"/>
      <c r="AC516" s="96"/>
      <c r="AD516" s="96"/>
      <c r="AE516" s="367"/>
      <c r="AF516" s="98"/>
      <c r="AG516" s="367"/>
      <c r="AH516" s="96"/>
      <c r="AI516" s="98" t="s">
        <v>90</v>
      </c>
      <c r="AJ516" s="96" t="s">
        <v>220</v>
      </c>
      <c r="AK516" s="367"/>
      <c r="AL516" s="367"/>
      <c r="AM516" s="367"/>
      <c r="AN516" s="369"/>
      <c r="AO516" s="369">
        <v>0</v>
      </c>
      <c r="AP516" s="370"/>
      <c r="AQ516" s="441"/>
      <c r="AR516" s="370"/>
      <c r="AS516" s="376"/>
      <c r="AT516" s="377"/>
    </row>
    <row r="517" spans="1:46" ht="21" customHeight="1">
      <c r="A517" s="95">
        <v>2</v>
      </c>
      <c r="B517" s="95" t="s">
        <v>228</v>
      </c>
      <c r="C517" s="380" t="s">
        <v>41</v>
      </c>
      <c r="D517" s="98">
        <f t="shared" si="116"/>
        <v>14</v>
      </c>
      <c r="E517" s="447">
        <v>1632</v>
      </c>
      <c r="F517" s="98" t="s">
        <v>319</v>
      </c>
      <c r="G517" s="98">
        <v>1632</v>
      </c>
      <c r="H517" s="98"/>
      <c r="I517" s="299" t="s">
        <v>230</v>
      </c>
      <c r="J517" s="285">
        <f t="shared" ref="J517:J580" si="117">M517+N517+O517+P517+Q517</f>
        <v>8.7100000000000009</v>
      </c>
      <c r="K517" s="286" t="s">
        <v>237</v>
      </c>
      <c r="L517" s="98" t="s">
        <v>359</v>
      </c>
      <c r="M517" s="374"/>
      <c r="N517" s="360">
        <v>0</v>
      </c>
      <c r="O517" s="374">
        <v>8.7100000000000009</v>
      </c>
      <c r="P517" s="98"/>
      <c r="Q517" s="362"/>
      <c r="R517" s="360"/>
      <c r="S517" s="288">
        <f t="shared" ref="S517:S580" si="118">P517+Q517</f>
        <v>0</v>
      </c>
      <c r="T517" s="288"/>
      <c r="U517" s="288"/>
      <c r="V517" s="288"/>
      <c r="W517" s="288"/>
      <c r="X517" s="364"/>
      <c r="Y517" s="365"/>
      <c r="Z517" s="364"/>
      <c r="AA517" s="365"/>
      <c r="AB517" s="366"/>
      <c r="AC517" s="98"/>
      <c r="AD517" s="98"/>
      <c r="AE517" s="368"/>
      <c r="AF517" s="98"/>
      <c r="AG517" s="368"/>
      <c r="AH517" s="98"/>
      <c r="AI517" s="98" t="s">
        <v>119</v>
      </c>
      <c r="AJ517" s="98"/>
      <c r="AK517" s="367"/>
      <c r="AL517" s="367"/>
      <c r="AM517" s="367"/>
      <c r="AN517" s="369"/>
      <c r="AO517" s="369">
        <v>0</v>
      </c>
      <c r="AP517" s="370"/>
      <c r="AQ517" s="441"/>
      <c r="AR517" s="370"/>
      <c r="AS517" s="376"/>
      <c r="AT517" s="377"/>
    </row>
    <row r="518" spans="1:46" ht="21" customHeight="1">
      <c r="A518" s="95">
        <v>2</v>
      </c>
      <c r="B518" s="95" t="s">
        <v>228</v>
      </c>
      <c r="C518" s="380" t="s">
        <v>41</v>
      </c>
      <c r="D518" s="98">
        <f t="shared" si="116"/>
        <v>15</v>
      </c>
      <c r="E518" s="447">
        <v>1633</v>
      </c>
      <c r="F518" s="98" t="s">
        <v>319</v>
      </c>
      <c r="G518" s="98">
        <v>1633</v>
      </c>
      <c r="H518" s="98"/>
      <c r="I518" s="98"/>
      <c r="J518" s="285">
        <f t="shared" si="117"/>
        <v>33.67</v>
      </c>
      <c r="K518" s="286" t="s">
        <v>237</v>
      </c>
      <c r="L518" s="96"/>
      <c r="M518" s="360"/>
      <c r="N518" s="360">
        <v>0</v>
      </c>
      <c r="O518" s="374">
        <v>33.67</v>
      </c>
      <c r="P518" s="98"/>
      <c r="Q518" s="362"/>
      <c r="R518" s="360"/>
      <c r="S518" s="288">
        <f t="shared" si="118"/>
        <v>0</v>
      </c>
      <c r="T518" s="288"/>
      <c r="U518" s="288"/>
      <c r="V518" s="288"/>
      <c r="W518" s="288"/>
      <c r="X518" s="364"/>
      <c r="Y518" s="365"/>
      <c r="Z518" s="364"/>
      <c r="AA518" s="365"/>
      <c r="AB518" s="366"/>
      <c r="AC518" s="96"/>
      <c r="AD518" s="96"/>
      <c r="AE518" s="367"/>
      <c r="AF518" s="98"/>
      <c r="AG518" s="367"/>
      <c r="AH518" s="98"/>
      <c r="AI518" s="98" t="s">
        <v>119</v>
      </c>
      <c r="AJ518" s="96" t="s">
        <v>220</v>
      </c>
      <c r="AK518" s="367"/>
      <c r="AL518" s="367"/>
      <c r="AM518" s="367"/>
      <c r="AN518" s="369"/>
      <c r="AO518" s="369">
        <v>0</v>
      </c>
      <c r="AP518" s="370"/>
      <c r="AQ518" s="441"/>
      <c r="AR518" s="370"/>
      <c r="AS518" s="376"/>
      <c r="AT518" s="377"/>
    </row>
    <row r="519" spans="1:46" ht="21" customHeight="1">
      <c r="A519" s="95">
        <v>2</v>
      </c>
      <c r="B519" s="95" t="s">
        <v>228</v>
      </c>
      <c r="C519" s="380" t="s">
        <v>41</v>
      </c>
      <c r="D519" s="98">
        <f t="shared" si="116"/>
        <v>16</v>
      </c>
      <c r="E519" s="447">
        <v>1634</v>
      </c>
      <c r="F519" s="98" t="s">
        <v>319</v>
      </c>
      <c r="G519" s="98">
        <v>1634</v>
      </c>
      <c r="H519" s="98"/>
      <c r="I519" s="299" t="s">
        <v>230</v>
      </c>
      <c r="J519" s="285">
        <f t="shared" si="117"/>
        <v>49.39</v>
      </c>
      <c r="K519" s="286" t="s">
        <v>237</v>
      </c>
      <c r="L519" s="98"/>
      <c r="M519" s="374"/>
      <c r="N519" s="360">
        <v>0</v>
      </c>
      <c r="O519" s="374">
        <v>49.39</v>
      </c>
      <c r="P519" s="98"/>
      <c r="Q519" s="362"/>
      <c r="R519" s="360"/>
      <c r="S519" s="288">
        <f t="shared" si="118"/>
        <v>0</v>
      </c>
      <c r="T519" s="288"/>
      <c r="U519" s="288"/>
      <c r="V519" s="288"/>
      <c r="W519" s="288"/>
      <c r="X519" s="364"/>
      <c r="Y519" s="365"/>
      <c r="Z519" s="364"/>
      <c r="AA519" s="365"/>
      <c r="AB519" s="366"/>
      <c r="AC519" s="96"/>
      <c r="AD519" s="96"/>
      <c r="AE519" s="367"/>
      <c r="AF519" s="98"/>
      <c r="AG519" s="367"/>
      <c r="AH519" s="98"/>
      <c r="AI519" s="98" t="s">
        <v>119</v>
      </c>
      <c r="AJ519" s="96" t="s">
        <v>220</v>
      </c>
      <c r="AK519" s="367"/>
      <c r="AL519" s="367"/>
      <c r="AM519" s="367"/>
      <c r="AN519" s="369"/>
      <c r="AO519" s="369">
        <v>0</v>
      </c>
      <c r="AP519" s="370"/>
      <c r="AQ519" s="441"/>
      <c r="AR519" s="370"/>
      <c r="AS519" s="376"/>
      <c r="AT519" s="377"/>
    </row>
    <row r="520" spans="1:46" ht="21" customHeight="1">
      <c r="A520" s="95">
        <v>2</v>
      </c>
      <c r="B520" s="95" t="s">
        <v>228</v>
      </c>
      <c r="C520" s="380" t="s">
        <v>41</v>
      </c>
      <c r="D520" s="98">
        <f t="shared" si="116"/>
        <v>17</v>
      </c>
      <c r="E520" s="447">
        <v>1635</v>
      </c>
      <c r="F520" s="98" t="s">
        <v>319</v>
      </c>
      <c r="G520" s="98">
        <v>1635</v>
      </c>
      <c r="H520" s="98"/>
      <c r="I520" s="299" t="s">
        <v>230</v>
      </c>
      <c r="J520" s="285">
        <f t="shared" si="117"/>
        <v>107.08</v>
      </c>
      <c r="K520" s="286" t="s">
        <v>237</v>
      </c>
      <c r="L520" s="98"/>
      <c r="M520" s="374"/>
      <c r="N520" s="360">
        <v>0</v>
      </c>
      <c r="O520" s="374">
        <v>107.08</v>
      </c>
      <c r="P520" s="374"/>
      <c r="Q520" s="362"/>
      <c r="R520" s="360"/>
      <c r="S520" s="288">
        <f t="shared" si="118"/>
        <v>0</v>
      </c>
      <c r="T520" s="288"/>
      <c r="U520" s="288"/>
      <c r="V520" s="288"/>
      <c r="W520" s="288"/>
      <c r="X520" s="364"/>
      <c r="Y520" s="365"/>
      <c r="Z520" s="364"/>
      <c r="AA520" s="365"/>
      <c r="AB520" s="366"/>
      <c r="AC520" s="98"/>
      <c r="AD520" s="98"/>
      <c r="AE520" s="367"/>
      <c r="AF520" s="98"/>
      <c r="AG520" s="367"/>
      <c r="AH520" s="98"/>
      <c r="AI520" s="98" t="s">
        <v>119</v>
      </c>
      <c r="AJ520" s="98"/>
      <c r="AK520" s="367"/>
      <c r="AL520" s="367"/>
      <c r="AM520" s="367"/>
      <c r="AN520" s="369"/>
      <c r="AO520" s="369">
        <v>0</v>
      </c>
      <c r="AP520" s="370"/>
      <c r="AQ520" s="441"/>
      <c r="AR520" s="370"/>
      <c r="AS520" s="376"/>
      <c r="AT520" s="377"/>
    </row>
    <row r="521" spans="1:46" ht="21" customHeight="1">
      <c r="A521" s="95">
        <v>2</v>
      </c>
      <c r="B521" s="95" t="s">
        <v>228</v>
      </c>
      <c r="C521" s="380" t="s">
        <v>41</v>
      </c>
      <c r="D521" s="98">
        <f t="shared" si="116"/>
        <v>18</v>
      </c>
      <c r="E521" s="447">
        <v>1636</v>
      </c>
      <c r="F521" s="98" t="s">
        <v>319</v>
      </c>
      <c r="G521" s="98">
        <v>1636</v>
      </c>
      <c r="H521" s="98"/>
      <c r="I521" s="98"/>
      <c r="J521" s="285">
        <f t="shared" si="117"/>
        <v>33.92</v>
      </c>
      <c r="K521" s="286" t="s">
        <v>237</v>
      </c>
      <c r="L521" s="98" t="s">
        <v>364</v>
      </c>
      <c r="M521" s="374">
        <v>6.0100000000000016</v>
      </c>
      <c r="N521" s="360">
        <v>0</v>
      </c>
      <c r="O521" s="360">
        <v>27.91</v>
      </c>
      <c r="P521" s="360"/>
      <c r="Q521" s="362"/>
      <c r="R521" s="360"/>
      <c r="S521" s="288">
        <f t="shared" si="118"/>
        <v>0</v>
      </c>
      <c r="T521" s="288"/>
      <c r="U521" s="288"/>
      <c r="V521" s="288"/>
      <c r="W521" s="288"/>
      <c r="X521" s="364"/>
      <c r="Y521" s="365"/>
      <c r="Z521" s="364"/>
      <c r="AA521" s="365"/>
      <c r="AB521" s="366"/>
      <c r="AC521" s="98"/>
      <c r="AD521" s="98"/>
      <c r="AE521" s="367"/>
      <c r="AF521" s="98"/>
      <c r="AG521" s="367"/>
      <c r="AH521" s="98"/>
      <c r="AI521" s="98" t="s">
        <v>119</v>
      </c>
      <c r="AJ521" s="96"/>
      <c r="AK521" s="367"/>
      <c r="AL521" s="367"/>
      <c r="AM521" s="367"/>
      <c r="AN521" s="369"/>
      <c r="AO521" s="369">
        <v>0</v>
      </c>
      <c r="AP521" s="370"/>
      <c r="AQ521" s="441"/>
      <c r="AR521" s="370"/>
      <c r="AS521" s="376"/>
      <c r="AT521" s="377"/>
    </row>
    <row r="522" spans="1:46" ht="21" customHeight="1">
      <c r="A522" s="95">
        <v>2</v>
      </c>
      <c r="B522" s="95" t="s">
        <v>228</v>
      </c>
      <c r="C522" s="380" t="s">
        <v>41</v>
      </c>
      <c r="D522" s="98">
        <f t="shared" si="116"/>
        <v>19</v>
      </c>
      <c r="E522" s="447">
        <v>1637</v>
      </c>
      <c r="F522" s="98" t="s">
        <v>319</v>
      </c>
      <c r="G522" s="98">
        <v>1637</v>
      </c>
      <c r="H522" s="98"/>
      <c r="I522" s="98"/>
      <c r="J522" s="285">
        <f t="shared" si="117"/>
        <v>34.42</v>
      </c>
      <c r="K522" s="286" t="s">
        <v>237</v>
      </c>
      <c r="L522" s="98"/>
      <c r="M522" s="374">
        <v>3.3500000000000014</v>
      </c>
      <c r="N522" s="360">
        <v>0</v>
      </c>
      <c r="O522" s="360">
        <v>31.07</v>
      </c>
      <c r="P522" s="360"/>
      <c r="Q522" s="362"/>
      <c r="R522" s="360"/>
      <c r="S522" s="288">
        <f t="shared" si="118"/>
        <v>0</v>
      </c>
      <c r="T522" s="288"/>
      <c r="U522" s="288"/>
      <c r="V522" s="288"/>
      <c r="W522" s="288"/>
      <c r="X522" s="364"/>
      <c r="Y522" s="365"/>
      <c r="Z522" s="364"/>
      <c r="AA522" s="365"/>
      <c r="AB522" s="366"/>
      <c r="AC522" s="98"/>
      <c r="AD522" s="98"/>
      <c r="AE522" s="368"/>
      <c r="AF522" s="98"/>
      <c r="AG522" s="367"/>
      <c r="AH522" s="98"/>
      <c r="AI522" s="98" t="s">
        <v>119</v>
      </c>
      <c r="AJ522" s="96"/>
      <c r="AK522" s="367"/>
      <c r="AL522" s="367"/>
      <c r="AM522" s="367"/>
      <c r="AN522" s="369"/>
      <c r="AO522" s="369">
        <v>0</v>
      </c>
      <c r="AP522" s="370"/>
      <c r="AQ522" s="441"/>
      <c r="AR522" s="370"/>
      <c r="AS522" s="376"/>
      <c r="AT522" s="377"/>
    </row>
    <row r="523" spans="1:46" ht="21" customHeight="1">
      <c r="A523" s="95">
        <v>2</v>
      </c>
      <c r="B523" s="95" t="s">
        <v>228</v>
      </c>
      <c r="C523" s="380" t="s">
        <v>41</v>
      </c>
      <c r="D523" s="98">
        <f t="shared" si="116"/>
        <v>20</v>
      </c>
      <c r="E523" s="447">
        <v>1639</v>
      </c>
      <c r="F523" s="98" t="s">
        <v>319</v>
      </c>
      <c r="G523" s="98">
        <v>1639</v>
      </c>
      <c r="H523" s="98"/>
      <c r="I523" s="299" t="s">
        <v>230</v>
      </c>
      <c r="J523" s="285">
        <f t="shared" si="117"/>
        <v>5.2</v>
      </c>
      <c r="K523" s="286" t="s">
        <v>237</v>
      </c>
      <c r="L523" s="98" t="s">
        <v>239</v>
      </c>
      <c r="M523" s="374"/>
      <c r="N523" s="360">
        <v>0</v>
      </c>
      <c r="O523" s="374">
        <v>5.2</v>
      </c>
      <c r="P523" s="98"/>
      <c r="Q523" s="362"/>
      <c r="R523" s="360"/>
      <c r="S523" s="288">
        <f t="shared" si="118"/>
        <v>0</v>
      </c>
      <c r="T523" s="288"/>
      <c r="U523" s="288"/>
      <c r="V523" s="288"/>
      <c r="W523" s="288"/>
      <c r="X523" s="364"/>
      <c r="Y523" s="365"/>
      <c r="Z523" s="364"/>
      <c r="AA523" s="365"/>
      <c r="AB523" s="366"/>
      <c r="AC523" s="98"/>
      <c r="AD523" s="98"/>
      <c r="AE523" s="368"/>
      <c r="AF523" s="98"/>
      <c r="AG523" s="368"/>
      <c r="AH523" s="98"/>
      <c r="AI523" s="98" t="s">
        <v>119</v>
      </c>
      <c r="AJ523" s="98"/>
      <c r="AK523" s="367"/>
      <c r="AL523" s="367"/>
      <c r="AM523" s="367"/>
      <c r="AN523" s="369"/>
      <c r="AO523" s="369">
        <v>0</v>
      </c>
      <c r="AP523" s="370"/>
      <c r="AQ523" s="441"/>
      <c r="AR523" s="370"/>
      <c r="AS523" s="376"/>
      <c r="AT523" s="377"/>
    </row>
    <row r="524" spans="1:46" ht="21" customHeight="1">
      <c r="A524" s="95">
        <v>2</v>
      </c>
      <c r="B524" s="95" t="s">
        <v>228</v>
      </c>
      <c r="C524" s="380" t="s">
        <v>41</v>
      </c>
      <c r="D524" s="98">
        <f t="shared" si="116"/>
        <v>21</v>
      </c>
      <c r="E524" s="447" t="s">
        <v>365</v>
      </c>
      <c r="F524" s="98" t="s">
        <v>319</v>
      </c>
      <c r="G524" s="98">
        <v>16391</v>
      </c>
      <c r="H524" s="98"/>
      <c r="I524" s="98"/>
      <c r="J524" s="285">
        <f t="shared" si="117"/>
        <v>33.07</v>
      </c>
      <c r="K524" s="286" t="s">
        <v>237</v>
      </c>
      <c r="L524" s="98"/>
      <c r="M524" s="374">
        <v>6.52</v>
      </c>
      <c r="N524" s="360">
        <v>0</v>
      </c>
      <c r="O524" s="360">
        <v>26.55</v>
      </c>
      <c r="P524" s="360"/>
      <c r="Q524" s="362"/>
      <c r="R524" s="360"/>
      <c r="S524" s="288">
        <f t="shared" si="118"/>
        <v>0</v>
      </c>
      <c r="T524" s="288"/>
      <c r="U524" s="288"/>
      <c r="V524" s="288"/>
      <c r="W524" s="288"/>
      <c r="X524" s="364"/>
      <c r="Y524" s="365"/>
      <c r="Z524" s="364"/>
      <c r="AA524" s="365"/>
      <c r="AB524" s="366"/>
      <c r="AC524" s="98"/>
      <c r="AD524" s="98"/>
      <c r="AE524" s="368"/>
      <c r="AF524" s="98"/>
      <c r="AG524" s="367"/>
      <c r="AH524" s="98"/>
      <c r="AI524" s="98" t="s">
        <v>119</v>
      </c>
      <c r="AJ524" s="96"/>
      <c r="AK524" s="367"/>
      <c r="AL524" s="367"/>
      <c r="AM524" s="367"/>
      <c r="AN524" s="369"/>
      <c r="AO524" s="369">
        <v>0</v>
      </c>
      <c r="AP524" s="370"/>
      <c r="AQ524" s="441"/>
      <c r="AR524" s="370"/>
      <c r="AS524" s="376"/>
      <c r="AT524" s="377"/>
    </row>
    <row r="525" spans="1:46" ht="21" customHeight="1">
      <c r="A525" s="95">
        <v>2</v>
      </c>
      <c r="B525" s="95" t="s">
        <v>228</v>
      </c>
      <c r="C525" s="380" t="s">
        <v>41</v>
      </c>
      <c r="D525" s="98">
        <f t="shared" si="116"/>
        <v>22</v>
      </c>
      <c r="E525" s="447">
        <v>1641</v>
      </c>
      <c r="F525" s="98" t="s">
        <v>319</v>
      </c>
      <c r="G525" s="98">
        <v>1641</v>
      </c>
      <c r="H525" s="98"/>
      <c r="I525" s="98"/>
      <c r="J525" s="285">
        <f t="shared" si="117"/>
        <v>118.59</v>
      </c>
      <c r="K525" s="286" t="s">
        <v>237</v>
      </c>
      <c r="L525" s="98"/>
      <c r="M525" s="374">
        <v>3.4500000000000028</v>
      </c>
      <c r="N525" s="360">
        <v>0</v>
      </c>
      <c r="O525" s="374">
        <v>115.14</v>
      </c>
      <c r="P525" s="98"/>
      <c r="Q525" s="362"/>
      <c r="R525" s="360"/>
      <c r="S525" s="288">
        <f t="shared" si="118"/>
        <v>0</v>
      </c>
      <c r="T525" s="288"/>
      <c r="U525" s="288"/>
      <c r="V525" s="288"/>
      <c r="W525" s="288"/>
      <c r="X525" s="364"/>
      <c r="Y525" s="365"/>
      <c r="Z525" s="364"/>
      <c r="AA525" s="365"/>
      <c r="AB525" s="366"/>
      <c r="AC525" s="96"/>
      <c r="AD525" s="96"/>
      <c r="AE525" s="368"/>
      <c r="AF525" s="98"/>
      <c r="AG525" s="367"/>
      <c r="AH525" s="96"/>
      <c r="AI525" s="98" t="s">
        <v>119</v>
      </c>
      <c r="AJ525" s="96" t="s">
        <v>220</v>
      </c>
      <c r="AK525" s="367"/>
      <c r="AL525" s="367"/>
      <c r="AM525" s="367"/>
      <c r="AN525" s="369"/>
      <c r="AO525" s="369">
        <v>0</v>
      </c>
      <c r="AP525" s="370"/>
      <c r="AQ525" s="441"/>
      <c r="AR525" s="370"/>
      <c r="AS525" s="376"/>
      <c r="AT525" s="377"/>
    </row>
    <row r="526" spans="1:46" ht="21" customHeight="1">
      <c r="A526" s="95">
        <v>2</v>
      </c>
      <c r="B526" s="95" t="s">
        <v>228</v>
      </c>
      <c r="C526" s="380" t="s">
        <v>41</v>
      </c>
      <c r="D526" s="98">
        <f t="shared" si="116"/>
        <v>23</v>
      </c>
      <c r="E526" s="447">
        <v>1642</v>
      </c>
      <c r="F526" s="98" t="s">
        <v>319</v>
      </c>
      <c r="G526" s="98">
        <v>1642</v>
      </c>
      <c r="H526" s="98"/>
      <c r="I526" s="98"/>
      <c r="J526" s="285">
        <f t="shared" si="117"/>
        <v>33.75</v>
      </c>
      <c r="K526" s="286" t="s">
        <v>237</v>
      </c>
      <c r="L526" s="98"/>
      <c r="M526" s="374"/>
      <c r="N526" s="360">
        <v>0</v>
      </c>
      <c r="O526" s="374">
        <v>33.75</v>
      </c>
      <c r="P526" s="98"/>
      <c r="Q526" s="362"/>
      <c r="R526" s="360"/>
      <c r="S526" s="288">
        <f t="shared" si="118"/>
        <v>0</v>
      </c>
      <c r="T526" s="288"/>
      <c r="U526" s="288"/>
      <c r="V526" s="288"/>
      <c r="W526" s="288"/>
      <c r="X526" s="364"/>
      <c r="Y526" s="365"/>
      <c r="Z526" s="364"/>
      <c r="AA526" s="365"/>
      <c r="AB526" s="366"/>
      <c r="AC526" s="98"/>
      <c r="AD526" s="98"/>
      <c r="AE526" s="368"/>
      <c r="AF526" s="98"/>
      <c r="AG526" s="367"/>
      <c r="AH526" s="98"/>
      <c r="AI526" s="98" t="s">
        <v>119</v>
      </c>
      <c r="AJ526" s="98"/>
      <c r="AK526" s="367"/>
      <c r="AL526" s="367"/>
      <c r="AM526" s="367"/>
      <c r="AN526" s="369"/>
      <c r="AO526" s="369">
        <v>0</v>
      </c>
      <c r="AP526" s="370"/>
      <c r="AQ526" s="441"/>
      <c r="AR526" s="370"/>
      <c r="AS526" s="376"/>
      <c r="AT526" s="377"/>
    </row>
    <row r="527" spans="1:46" ht="21" customHeight="1">
      <c r="A527" s="95">
        <v>2</v>
      </c>
      <c r="B527" s="95" t="s">
        <v>228</v>
      </c>
      <c r="C527" s="380" t="s">
        <v>41</v>
      </c>
      <c r="D527" s="98">
        <f t="shared" si="116"/>
        <v>24</v>
      </c>
      <c r="E527" s="447">
        <v>1644</v>
      </c>
      <c r="F527" s="98" t="s">
        <v>319</v>
      </c>
      <c r="G527" s="98">
        <v>1644</v>
      </c>
      <c r="H527" s="98"/>
      <c r="I527" s="98"/>
      <c r="J527" s="285">
        <f t="shared" si="117"/>
        <v>40.04</v>
      </c>
      <c r="K527" s="286" t="s">
        <v>237</v>
      </c>
      <c r="L527" s="98"/>
      <c r="M527" s="374"/>
      <c r="N527" s="360">
        <v>0</v>
      </c>
      <c r="O527" s="374">
        <v>40.04</v>
      </c>
      <c r="P527" s="98"/>
      <c r="Q527" s="362"/>
      <c r="R527" s="360"/>
      <c r="S527" s="288">
        <f t="shared" si="118"/>
        <v>0</v>
      </c>
      <c r="T527" s="288"/>
      <c r="U527" s="288"/>
      <c r="V527" s="288"/>
      <c r="W527" s="288"/>
      <c r="X527" s="364"/>
      <c r="Y527" s="365"/>
      <c r="Z527" s="364"/>
      <c r="AA527" s="365"/>
      <c r="AB527" s="366"/>
      <c r="AC527" s="98"/>
      <c r="AD527" s="98"/>
      <c r="AE527" s="367"/>
      <c r="AF527" s="98"/>
      <c r="AG527" s="367"/>
      <c r="AH527" s="98"/>
      <c r="AI527" s="98" t="s">
        <v>119</v>
      </c>
      <c r="AJ527" s="98"/>
      <c r="AK527" s="367"/>
      <c r="AL527" s="367"/>
      <c r="AM527" s="367"/>
      <c r="AN527" s="369"/>
      <c r="AO527" s="369">
        <v>0</v>
      </c>
      <c r="AP527" s="370"/>
      <c r="AQ527" s="441"/>
      <c r="AR527" s="370"/>
      <c r="AS527" s="376"/>
      <c r="AT527" s="377"/>
    </row>
    <row r="528" spans="1:46" ht="21" customHeight="1">
      <c r="A528" s="95">
        <v>2</v>
      </c>
      <c r="B528" s="95" t="s">
        <v>228</v>
      </c>
      <c r="C528" s="380" t="s">
        <v>41</v>
      </c>
      <c r="D528" s="98">
        <f t="shared" si="116"/>
        <v>25</v>
      </c>
      <c r="E528" s="447">
        <v>1646</v>
      </c>
      <c r="F528" s="98" t="s">
        <v>319</v>
      </c>
      <c r="G528" s="98">
        <v>1646</v>
      </c>
      <c r="H528" s="98"/>
      <c r="I528" s="98"/>
      <c r="J528" s="285">
        <f t="shared" si="117"/>
        <v>32.47</v>
      </c>
      <c r="K528" s="286" t="s">
        <v>237</v>
      </c>
      <c r="L528" s="98"/>
      <c r="M528" s="374"/>
      <c r="N528" s="360">
        <v>0</v>
      </c>
      <c r="O528" s="374">
        <v>32.47</v>
      </c>
      <c r="P528" s="98"/>
      <c r="Q528" s="362"/>
      <c r="R528" s="360"/>
      <c r="S528" s="288">
        <f t="shared" si="118"/>
        <v>0</v>
      </c>
      <c r="T528" s="288"/>
      <c r="U528" s="288"/>
      <c r="V528" s="288"/>
      <c r="W528" s="288"/>
      <c r="X528" s="364"/>
      <c r="Y528" s="365"/>
      <c r="Z528" s="364"/>
      <c r="AA528" s="365"/>
      <c r="AB528" s="366"/>
      <c r="AC528" s="98"/>
      <c r="AD528" s="98"/>
      <c r="AE528" s="367"/>
      <c r="AF528" s="98"/>
      <c r="AG528" s="367"/>
      <c r="AH528" s="98"/>
      <c r="AI528" s="98" t="s">
        <v>119</v>
      </c>
      <c r="AJ528" s="98"/>
      <c r="AK528" s="367"/>
      <c r="AL528" s="367"/>
      <c r="AM528" s="367"/>
      <c r="AN528" s="369"/>
      <c r="AO528" s="369">
        <v>0</v>
      </c>
      <c r="AP528" s="370"/>
      <c r="AQ528" s="441"/>
      <c r="AR528" s="370"/>
      <c r="AS528" s="376"/>
      <c r="AT528" s="377"/>
    </row>
    <row r="529" spans="1:46" ht="21" customHeight="1">
      <c r="A529" s="95">
        <v>2</v>
      </c>
      <c r="B529" s="95" t="s">
        <v>228</v>
      </c>
      <c r="C529" s="380" t="s">
        <v>41</v>
      </c>
      <c r="D529" s="98">
        <f t="shared" si="116"/>
        <v>26</v>
      </c>
      <c r="E529" s="447">
        <v>1648</v>
      </c>
      <c r="F529" s="98" t="s">
        <v>319</v>
      </c>
      <c r="G529" s="98">
        <v>1648</v>
      </c>
      <c r="H529" s="98"/>
      <c r="I529" s="98"/>
      <c r="J529" s="285">
        <f t="shared" si="117"/>
        <v>29.07</v>
      </c>
      <c r="K529" s="286" t="s">
        <v>237</v>
      </c>
      <c r="L529" s="98"/>
      <c r="M529" s="374"/>
      <c r="N529" s="360">
        <v>0</v>
      </c>
      <c r="O529" s="374">
        <v>29.07</v>
      </c>
      <c r="P529" s="98"/>
      <c r="Q529" s="362"/>
      <c r="R529" s="360"/>
      <c r="S529" s="288">
        <f t="shared" si="118"/>
        <v>0</v>
      </c>
      <c r="T529" s="288"/>
      <c r="U529" s="288"/>
      <c r="V529" s="288"/>
      <c r="W529" s="288"/>
      <c r="X529" s="364"/>
      <c r="Y529" s="365"/>
      <c r="Z529" s="364"/>
      <c r="AA529" s="365"/>
      <c r="AB529" s="366"/>
      <c r="AC529" s="98"/>
      <c r="AD529" s="98"/>
      <c r="AE529" s="367"/>
      <c r="AF529" s="98"/>
      <c r="AG529" s="367"/>
      <c r="AH529" s="98"/>
      <c r="AI529" s="98" t="s">
        <v>119</v>
      </c>
      <c r="AJ529" s="98"/>
      <c r="AK529" s="367"/>
      <c r="AL529" s="367"/>
      <c r="AM529" s="367"/>
      <c r="AN529" s="369"/>
      <c r="AO529" s="369">
        <v>0</v>
      </c>
      <c r="AP529" s="370"/>
      <c r="AQ529" s="441"/>
      <c r="AR529" s="370"/>
      <c r="AS529" s="376"/>
      <c r="AT529" s="377"/>
    </row>
    <row r="530" spans="1:46" ht="21" customHeight="1">
      <c r="A530" s="95">
        <v>2</v>
      </c>
      <c r="B530" s="95" t="s">
        <v>228</v>
      </c>
      <c r="C530" s="380" t="s">
        <v>41</v>
      </c>
      <c r="D530" s="98">
        <f t="shared" si="116"/>
        <v>27</v>
      </c>
      <c r="E530" s="447">
        <v>1651</v>
      </c>
      <c r="F530" s="98" t="s">
        <v>319</v>
      </c>
      <c r="G530" s="98">
        <v>1651</v>
      </c>
      <c r="H530" s="98"/>
      <c r="I530" s="98"/>
      <c r="J530" s="285">
        <f t="shared" si="117"/>
        <v>110.43</v>
      </c>
      <c r="K530" s="286" t="s">
        <v>237</v>
      </c>
      <c r="L530" s="96"/>
      <c r="M530" s="360"/>
      <c r="N530" s="360">
        <v>0</v>
      </c>
      <c r="O530" s="374">
        <v>110.43</v>
      </c>
      <c r="P530" s="98"/>
      <c r="Q530" s="362"/>
      <c r="R530" s="360"/>
      <c r="S530" s="288">
        <f t="shared" si="118"/>
        <v>0</v>
      </c>
      <c r="T530" s="288"/>
      <c r="U530" s="288"/>
      <c r="V530" s="288"/>
      <c r="W530" s="288"/>
      <c r="X530" s="364"/>
      <c r="Y530" s="365"/>
      <c r="Z530" s="364"/>
      <c r="AA530" s="365"/>
      <c r="AB530" s="366"/>
      <c r="AC530" s="98"/>
      <c r="AD530" s="98"/>
      <c r="AE530" s="367"/>
      <c r="AF530" s="98"/>
      <c r="AG530" s="367"/>
      <c r="AH530" s="98"/>
      <c r="AI530" s="98" t="s">
        <v>119</v>
      </c>
      <c r="AJ530" s="98"/>
      <c r="AK530" s="367"/>
      <c r="AL530" s="367"/>
      <c r="AM530" s="367"/>
      <c r="AN530" s="369"/>
      <c r="AO530" s="369">
        <v>0</v>
      </c>
      <c r="AP530" s="370"/>
      <c r="AQ530" s="441"/>
      <c r="AR530" s="370"/>
      <c r="AS530" s="376"/>
      <c r="AT530" s="377"/>
    </row>
    <row r="531" spans="1:46" ht="21" customHeight="1">
      <c r="A531" s="95">
        <v>2</v>
      </c>
      <c r="B531" s="95" t="s">
        <v>228</v>
      </c>
      <c r="C531" s="380" t="s">
        <v>41</v>
      </c>
      <c r="D531" s="98">
        <f t="shared" si="116"/>
        <v>28</v>
      </c>
      <c r="E531" s="447">
        <v>1652</v>
      </c>
      <c r="F531" s="98" t="s">
        <v>319</v>
      </c>
      <c r="G531" s="98">
        <v>1652</v>
      </c>
      <c r="H531" s="98"/>
      <c r="I531" s="98"/>
      <c r="J531" s="285">
        <f t="shared" si="117"/>
        <v>34.39</v>
      </c>
      <c r="K531" s="286" t="s">
        <v>237</v>
      </c>
      <c r="L531" s="98" t="s">
        <v>359</v>
      </c>
      <c r="M531" s="374"/>
      <c r="N531" s="360">
        <v>0</v>
      </c>
      <c r="O531" s="374">
        <v>34.39</v>
      </c>
      <c r="P531" s="98"/>
      <c r="Q531" s="362"/>
      <c r="R531" s="360"/>
      <c r="S531" s="288">
        <f t="shared" si="118"/>
        <v>0</v>
      </c>
      <c r="T531" s="288"/>
      <c r="U531" s="288"/>
      <c r="V531" s="288"/>
      <c r="W531" s="288"/>
      <c r="X531" s="364"/>
      <c r="Y531" s="365"/>
      <c r="Z531" s="364"/>
      <c r="AA531" s="365"/>
      <c r="AB531" s="366"/>
      <c r="AC531" s="98"/>
      <c r="AD531" s="98"/>
      <c r="AE531" s="368"/>
      <c r="AF531" s="98"/>
      <c r="AG531" s="368"/>
      <c r="AH531" s="98"/>
      <c r="AI531" s="98" t="s">
        <v>119</v>
      </c>
      <c r="AJ531" s="98"/>
      <c r="AK531" s="367"/>
      <c r="AL531" s="367"/>
      <c r="AM531" s="367"/>
      <c r="AN531" s="369"/>
      <c r="AO531" s="369">
        <v>0</v>
      </c>
      <c r="AP531" s="370"/>
      <c r="AQ531" s="441"/>
      <c r="AR531" s="370"/>
      <c r="AS531" s="376"/>
      <c r="AT531" s="377"/>
    </row>
    <row r="532" spans="1:46" ht="21" customHeight="1">
      <c r="A532" s="95">
        <v>2</v>
      </c>
      <c r="B532" s="95" t="s">
        <v>228</v>
      </c>
      <c r="C532" s="380" t="s">
        <v>29</v>
      </c>
      <c r="D532" s="98">
        <v>1</v>
      </c>
      <c r="E532" s="447">
        <v>807901</v>
      </c>
      <c r="F532" s="98" t="s">
        <v>366</v>
      </c>
      <c r="G532" s="98">
        <v>807901</v>
      </c>
      <c r="H532" s="96">
        <v>9270807901</v>
      </c>
      <c r="I532" s="299" t="s">
        <v>230</v>
      </c>
      <c r="J532" s="285">
        <f t="shared" si="117"/>
        <v>13.13</v>
      </c>
      <c r="K532" s="286" t="str">
        <f>AC532</f>
        <v>อ้อยน้ำราด</v>
      </c>
      <c r="L532" s="96"/>
      <c r="M532" s="360">
        <f>13.13-9.59</f>
        <v>3.5400000000000009</v>
      </c>
      <c r="N532" s="360">
        <v>0</v>
      </c>
      <c r="O532" s="98"/>
      <c r="P532" s="374"/>
      <c r="Q532" s="362">
        <v>9.59</v>
      </c>
      <c r="R532" s="360"/>
      <c r="S532" s="288">
        <f t="shared" si="118"/>
        <v>9.59</v>
      </c>
      <c r="T532" s="360">
        <f>Q532*U532</f>
        <v>115.08</v>
      </c>
      <c r="U532" s="288">
        <v>12</v>
      </c>
      <c r="V532" s="288">
        <f>Q532*W532</f>
        <v>115.08</v>
      </c>
      <c r="W532" s="288">
        <v>12</v>
      </c>
      <c r="X532" s="364">
        <v>121.58939957710105</v>
      </c>
      <c r="Y532" s="365">
        <v>12.678769507518357</v>
      </c>
      <c r="Z532" s="364">
        <v>129.81770464864863</v>
      </c>
      <c r="AA532" s="365">
        <f>Z532/Q532</f>
        <v>13.536778378378376</v>
      </c>
      <c r="AB532" s="366">
        <v>242954</v>
      </c>
      <c r="AC532" s="96" t="s">
        <v>1</v>
      </c>
      <c r="AD532" s="96" t="s">
        <v>88</v>
      </c>
      <c r="AE532" s="367" t="s">
        <v>234</v>
      </c>
      <c r="AF532" s="98" t="s">
        <v>91</v>
      </c>
      <c r="AG532" s="367">
        <v>1.85</v>
      </c>
      <c r="AH532" s="96" t="s">
        <v>232</v>
      </c>
      <c r="AI532" s="98" t="s">
        <v>119</v>
      </c>
      <c r="AJ532" s="367" t="s">
        <v>220</v>
      </c>
      <c r="AK532" s="367" t="s">
        <v>299</v>
      </c>
      <c r="AL532" s="367" t="s">
        <v>236</v>
      </c>
      <c r="AM532" s="382"/>
      <c r="AN532" s="369"/>
      <c r="AO532" s="369" t="s">
        <v>93</v>
      </c>
      <c r="AP532" s="370" t="str">
        <f>IF(Q532&gt;15,"พื้นที่มากกว่า 15 ไร่",IF(Q532&gt;10,"พื้นที่ 10 - 15 ไร่",IF(Q532&gt;6,"พื้นที่ 6 - 10 ไร่",IF(Q532&gt;3,"พื้นที่ 3 - 6 ไร่","พื้นที่น้อยกว่า 3 ไร่"))))</f>
        <v>พื้นที่ 6 - 10 ไร่</v>
      </c>
      <c r="AQ532" s="440">
        <v>13.970281543274243</v>
      </c>
      <c r="AR532" s="371">
        <v>0</v>
      </c>
      <c r="AS532" s="372" t="s">
        <v>233</v>
      </c>
      <c r="AT532" s="373">
        <v>243326</v>
      </c>
    </row>
    <row r="533" spans="1:46" ht="21" customHeight="1">
      <c r="A533" s="95">
        <v>2</v>
      </c>
      <c r="B533" s="95" t="s">
        <v>228</v>
      </c>
      <c r="C533" s="380" t="s">
        <v>29</v>
      </c>
      <c r="D533" s="98">
        <f t="shared" ref="D533:D575" si="119">D532+1</f>
        <v>2</v>
      </c>
      <c r="E533" s="447">
        <v>807902</v>
      </c>
      <c r="F533" s="98" t="s">
        <v>366</v>
      </c>
      <c r="G533" s="98">
        <v>807902</v>
      </c>
      <c r="H533" s="98"/>
      <c r="I533" s="98"/>
      <c r="J533" s="285">
        <f t="shared" si="117"/>
        <v>0</v>
      </c>
      <c r="K533" s="286" t="s">
        <v>318</v>
      </c>
      <c r="L533" s="98"/>
      <c r="M533" s="374"/>
      <c r="N533" s="360">
        <v>0</v>
      </c>
      <c r="O533" s="98"/>
      <c r="P533" s="98"/>
      <c r="Q533" s="362"/>
      <c r="R533" s="360"/>
      <c r="S533" s="288">
        <f t="shared" si="118"/>
        <v>0</v>
      </c>
      <c r="T533" s="288"/>
      <c r="U533" s="288"/>
      <c r="V533" s="288"/>
      <c r="W533" s="288"/>
      <c r="X533" s="364"/>
      <c r="Y533" s="365"/>
      <c r="Z533" s="364"/>
      <c r="AA533" s="365"/>
      <c r="AB533" s="366"/>
      <c r="AC533" s="98"/>
      <c r="AD533" s="98"/>
      <c r="AE533" s="368"/>
      <c r="AF533" s="98"/>
      <c r="AG533" s="368"/>
      <c r="AH533" s="98"/>
      <c r="AI533" s="98" t="s">
        <v>119</v>
      </c>
      <c r="AJ533" s="98"/>
      <c r="AK533" s="367"/>
      <c r="AL533" s="367"/>
      <c r="AM533" s="367"/>
      <c r="AN533" s="369"/>
      <c r="AO533" s="369">
        <v>0</v>
      </c>
      <c r="AP533" s="370"/>
      <c r="AQ533" s="441"/>
      <c r="AR533" s="370"/>
      <c r="AS533" s="376"/>
      <c r="AT533" s="377"/>
    </row>
    <row r="534" spans="1:46" ht="21" customHeight="1">
      <c r="A534" s="95">
        <v>2</v>
      </c>
      <c r="B534" s="95" t="s">
        <v>228</v>
      </c>
      <c r="C534" s="380" t="s">
        <v>29</v>
      </c>
      <c r="D534" s="98">
        <f t="shared" si="119"/>
        <v>3</v>
      </c>
      <c r="E534" s="447">
        <v>807903</v>
      </c>
      <c r="F534" s="98" t="s">
        <v>366</v>
      </c>
      <c r="G534" s="98">
        <v>807903</v>
      </c>
      <c r="H534" s="96">
        <v>9270807903</v>
      </c>
      <c r="I534" s="98"/>
      <c r="J534" s="285">
        <f t="shared" si="117"/>
        <v>19.260000000000002</v>
      </c>
      <c r="K534" s="286" t="str">
        <f>AC534</f>
        <v>อ้อยตอ 2</v>
      </c>
      <c r="L534" s="98"/>
      <c r="M534" s="374"/>
      <c r="N534" s="360">
        <v>0</v>
      </c>
      <c r="O534" s="96"/>
      <c r="P534" s="374"/>
      <c r="Q534" s="362">
        <v>19.260000000000002</v>
      </c>
      <c r="R534" s="360"/>
      <c r="S534" s="288">
        <f t="shared" si="118"/>
        <v>19.260000000000002</v>
      </c>
      <c r="T534" s="360">
        <f>Q534*U534</f>
        <v>192.60000000000002</v>
      </c>
      <c r="U534" s="288">
        <v>10</v>
      </c>
      <c r="V534" s="288">
        <f>Q534*W534</f>
        <v>192.60000000000002</v>
      </c>
      <c r="W534" s="288">
        <v>10</v>
      </c>
      <c r="X534" s="364">
        <v>227.16039092412714</v>
      </c>
      <c r="Y534" s="365">
        <v>11.794412820567349</v>
      </c>
      <c r="Z534" s="364">
        <v>253.89644800000002</v>
      </c>
      <c r="AA534" s="365">
        <f>Z534/Q534</f>
        <v>13.182577777777778</v>
      </c>
      <c r="AB534" s="366">
        <v>242915</v>
      </c>
      <c r="AC534" s="96" t="s">
        <v>95</v>
      </c>
      <c r="AD534" s="96" t="s">
        <v>2</v>
      </c>
      <c r="AE534" s="367" t="s">
        <v>265</v>
      </c>
      <c r="AF534" s="98" t="s">
        <v>91</v>
      </c>
      <c r="AG534" s="367">
        <v>1.65</v>
      </c>
      <c r="AH534" s="98" t="s">
        <v>247</v>
      </c>
      <c r="AI534" s="98" t="s">
        <v>119</v>
      </c>
      <c r="AJ534" s="367" t="s">
        <v>220</v>
      </c>
      <c r="AK534" s="367" t="s">
        <v>299</v>
      </c>
      <c r="AL534" s="367" t="s">
        <v>236</v>
      </c>
      <c r="AM534" s="382">
        <f>Q534</f>
        <v>19.260000000000002</v>
      </c>
      <c r="AN534" s="369" t="s">
        <v>273</v>
      </c>
      <c r="AO534" s="369" t="s">
        <v>1</v>
      </c>
      <c r="AP534" s="370" t="str">
        <f>IF(Q534&gt;15,"พื้นที่มากกว่า 15 ไร่",IF(Q534&gt;10,"พื้นที่ 10 - 15 ไร่",IF(Q534&gt;6,"พื้นที่ 6 - 10 ไร่",IF(Q534&gt;3,"พื้นที่ 3 - 6 ไร่","พื้นที่น้อยกว่า 3 ไร่"))))</f>
        <v>พื้นที่มากกว่า 15 ไร่</v>
      </c>
      <c r="AQ534" s="440">
        <v>8.1744548286604353</v>
      </c>
      <c r="AR534" s="371">
        <v>12.56854611280488</v>
      </c>
      <c r="AS534" s="372" t="s">
        <v>233</v>
      </c>
      <c r="AT534" s="373">
        <v>243281</v>
      </c>
    </row>
    <row r="535" spans="1:46" ht="21" customHeight="1">
      <c r="A535" s="95">
        <v>2</v>
      </c>
      <c r="B535" s="95" t="s">
        <v>228</v>
      </c>
      <c r="C535" s="380" t="s">
        <v>29</v>
      </c>
      <c r="D535" s="98">
        <f t="shared" si="119"/>
        <v>4</v>
      </c>
      <c r="E535" s="447" t="s">
        <v>140</v>
      </c>
      <c r="F535" s="98" t="s">
        <v>366</v>
      </c>
      <c r="G535" s="98">
        <v>8079032</v>
      </c>
      <c r="H535" s="96">
        <v>9278079032</v>
      </c>
      <c r="I535" s="98"/>
      <c r="J535" s="285">
        <f t="shared" si="117"/>
        <v>17.03</v>
      </c>
      <c r="K535" s="286" t="str">
        <f>AC535</f>
        <v>อ้อยตอ 2</v>
      </c>
      <c r="L535" s="96"/>
      <c r="M535" s="360"/>
      <c r="N535" s="360">
        <v>0</v>
      </c>
      <c r="O535" s="96"/>
      <c r="P535" s="96"/>
      <c r="Q535" s="362">
        <v>17.03</v>
      </c>
      <c r="R535" s="360"/>
      <c r="S535" s="288">
        <f t="shared" si="118"/>
        <v>17.03</v>
      </c>
      <c r="T535" s="360">
        <f>Q535*U535</f>
        <v>170.3</v>
      </c>
      <c r="U535" s="288">
        <v>10</v>
      </c>
      <c r="V535" s="288">
        <f>Q535*W535</f>
        <v>102.18</v>
      </c>
      <c r="W535" s="288">
        <v>6</v>
      </c>
      <c r="X535" s="364">
        <v>199.6853326973781</v>
      </c>
      <c r="Y535" s="365">
        <v>11.725503975183681</v>
      </c>
      <c r="Z535" s="364">
        <v>178.40834424242422</v>
      </c>
      <c r="AA535" s="365">
        <f>Z535/Q535</f>
        <v>10.47612121212121</v>
      </c>
      <c r="AB535" s="366">
        <v>242915</v>
      </c>
      <c r="AC535" s="96" t="s">
        <v>95</v>
      </c>
      <c r="AD535" s="96" t="s">
        <v>2</v>
      </c>
      <c r="AE535" s="367" t="s">
        <v>265</v>
      </c>
      <c r="AF535" s="98" t="s">
        <v>91</v>
      </c>
      <c r="AG535" s="367">
        <v>1.65</v>
      </c>
      <c r="AH535" s="98" t="s">
        <v>247</v>
      </c>
      <c r="AI535" s="98" t="s">
        <v>119</v>
      </c>
      <c r="AJ535" s="367" t="s">
        <v>220</v>
      </c>
      <c r="AK535" s="367" t="s">
        <v>299</v>
      </c>
      <c r="AL535" s="367" t="s">
        <v>236</v>
      </c>
      <c r="AM535" s="382">
        <f>Q535</f>
        <v>17.03</v>
      </c>
      <c r="AN535" s="369" t="s">
        <v>273</v>
      </c>
      <c r="AO535" s="369" t="s">
        <v>1</v>
      </c>
      <c r="AP535" s="370" t="str">
        <f>IF(Q535&gt;15,"พื้นที่มากกว่า 15 ไร่",IF(Q535&gt;10,"พื้นที่ 10 - 15 ไร่",IF(Q535&gt;6,"พื้นที่ 6 - 10 ไร่",IF(Q535&gt;3,"พื้นที่ 3 - 6 ไร่","พื้นที่น้อยกว่า 3 ไร่"))))</f>
        <v>พื้นที่มากกว่า 15 ไร่</v>
      </c>
      <c r="AQ535" s="440">
        <v>9.1808573106283013</v>
      </c>
      <c r="AR535" s="371">
        <v>12.869115446114485</v>
      </c>
      <c r="AS535" s="372" t="s">
        <v>233</v>
      </c>
      <c r="AT535" s="373">
        <v>243281</v>
      </c>
    </row>
    <row r="536" spans="1:46" ht="21" customHeight="1">
      <c r="A536" s="95">
        <v>2</v>
      </c>
      <c r="B536" s="95" t="s">
        <v>228</v>
      </c>
      <c r="C536" s="380" t="s">
        <v>29</v>
      </c>
      <c r="D536" s="98">
        <f t="shared" si="119"/>
        <v>5</v>
      </c>
      <c r="E536" s="447">
        <v>807904</v>
      </c>
      <c r="F536" s="98" t="s">
        <v>366</v>
      </c>
      <c r="G536" s="98">
        <v>807904</v>
      </c>
      <c r="H536" s="96">
        <v>9270807904</v>
      </c>
      <c r="I536" s="299" t="s">
        <v>230</v>
      </c>
      <c r="J536" s="285">
        <f t="shared" si="117"/>
        <v>28.03</v>
      </c>
      <c r="K536" s="286" t="str">
        <f>AC536</f>
        <v>อ้อยตอ 2</v>
      </c>
      <c r="L536" s="96"/>
      <c r="M536" s="360"/>
      <c r="N536" s="360">
        <v>0</v>
      </c>
      <c r="O536" s="96"/>
      <c r="P536" s="374"/>
      <c r="Q536" s="362">
        <v>28.03</v>
      </c>
      <c r="R536" s="360"/>
      <c r="S536" s="288">
        <f t="shared" si="118"/>
        <v>28.03</v>
      </c>
      <c r="T536" s="360">
        <f>Q536*U536</f>
        <v>280.3</v>
      </c>
      <c r="U536" s="288">
        <v>10</v>
      </c>
      <c r="V536" s="288">
        <f>Q536*W536</f>
        <v>308.33000000000004</v>
      </c>
      <c r="W536" s="288">
        <v>11</v>
      </c>
      <c r="X536" s="364">
        <v>328.33074918677227</v>
      </c>
      <c r="Y536" s="365">
        <v>11.713547955289769</v>
      </c>
      <c r="Z536" s="364">
        <v>390.96583757575758</v>
      </c>
      <c r="AA536" s="365">
        <f>Z536/Q536</f>
        <v>13.948121212121212</v>
      </c>
      <c r="AB536" s="366">
        <v>242918</v>
      </c>
      <c r="AC536" s="96" t="s">
        <v>95</v>
      </c>
      <c r="AD536" s="96" t="s">
        <v>2</v>
      </c>
      <c r="AE536" s="367" t="s">
        <v>231</v>
      </c>
      <c r="AF536" s="98" t="s">
        <v>91</v>
      </c>
      <c r="AG536" s="367">
        <v>1.65</v>
      </c>
      <c r="AH536" s="98" t="s">
        <v>247</v>
      </c>
      <c r="AI536" s="98" t="s">
        <v>119</v>
      </c>
      <c r="AJ536" s="367" t="s">
        <v>220</v>
      </c>
      <c r="AK536" s="367" t="s">
        <v>299</v>
      </c>
      <c r="AL536" s="367" t="s">
        <v>236</v>
      </c>
      <c r="AM536" s="382">
        <f>Q536</f>
        <v>28.03</v>
      </c>
      <c r="AN536" s="369" t="s">
        <v>273</v>
      </c>
      <c r="AO536" s="369" t="s">
        <v>101</v>
      </c>
      <c r="AP536" s="370" t="str">
        <f>IF(Q536&gt;15,"พื้นที่มากกว่า 15 ไร่",IF(Q536&gt;10,"พื้นที่ 10 - 15 ไร่",IF(Q536&gt;6,"พื้นที่ 6 - 10 ไร่",IF(Q536&gt;3,"พื้นที่ 3 - 6 ไร่","พื้นที่น้อยกว่า 3 ไร่"))))</f>
        <v>พื้นที่มากกว่า 15 ไร่</v>
      </c>
      <c r="AQ536" s="440">
        <v>12.657153050303247</v>
      </c>
      <c r="AR536" s="371">
        <v>12.535432944359881</v>
      </c>
      <c r="AS536" s="372" t="s">
        <v>233</v>
      </c>
      <c r="AT536" s="373">
        <v>243282</v>
      </c>
    </row>
    <row r="537" spans="1:46" ht="21" customHeight="1">
      <c r="A537" s="95">
        <v>2</v>
      </c>
      <c r="B537" s="95" t="s">
        <v>228</v>
      </c>
      <c r="C537" s="380" t="s">
        <v>29</v>
      </c>
      <c r="D537" s="98">
        <f t="shared" si="119"/>
        <v>6</v>
      </c>
      <c r="E537" s="447">
        <v>807906</v>
      </c>
      <c r="F537" s="98" t="s">
        <v>366</v>
      </c>
      <c r="G537" s="98">
        <v>807906</v>
      </c>
      <c r="H537" s="96">
        <v>9270807906</v>
      </c>
      <c r="I537" s="299" t="s">
        <v>230</v>
      </c>
      <c r="J537" s="285">
        <f t="shared" si="117"/>
        <v>67.03</v>
      </c>
      <c r="K537" s="286" t="str">
        <f>AC537</f>
        <v>อ้อยตอ 1</v>
      </c>
      <c r="L537" s="98"/>
      <c r="M537" s="374"/>
      <c r="N537" s="360">
        <v>0</v>
      </c>
      <c r="O537" s="360"/>
      <c r="P537" s="288"/>
      <c r="Q537" s="362">
        <v>67.03</v>
      </c>
      <c r="R537" s="360"/>
      <c r="S537" s="288">
        <f t="shared" si="118"/>
        <v>67.03</v>
      </c>
      <c r="T537" s="360">
        <f>Q537*U537</f>
        <v>871.39</v>
      </c>
      <c r="U537" s="288">
        <v>13</v>
      </c>
      <c r="V537" s="288">
        <f>Q537*W537</f>
        <v>804.36</v>
      </c>
      <c r="W537" s="288">
        <v>12</v>
      </c>
      <c r="X537" s="364">
        <v>782.83911539801306</v>
      </c>
      <c r="Y537" s="365">
        <v>11.678936526898598</v>
      </c>
      <c r="Z537" s="364">
        <v>1188.1561761616165</v>
      </c>
      <c r="AA537" s="365">
        <f>Z537/Q537</f>
        <v>17.725737373737378</v>
      </c>
      <c r="AB537" s="366">
        <v>242918</v>
      </c>
      <c r="AC537" s="96" t="s">
        <v>93</v>
      </c>
      <c r="AD537" s="96" t="s">
        <v>2</v>
      </c>
      <c r="AE537" s="367" t="s">
        <v>234</v>
      </c>
      <c r="AF537" s="98" t="s">
        <v>91</v>
      </c>
      <c r="AG537" s="367">
        <v>1.65</v>
      </c>
      <c r="AH537" s="98" t="s">
        <v>247</v>
      </c>
      <c r="AI537" s="368" t="s">
        <v>90</v>
      </c>
      <c r="AJ537" s="367" t="s">
        <v>220</v>
      </c>
      <c r="AK537" s="367" t="s">
        <v>299</v>
      </c>
      <c r="AL537" s="367" t="s">
        <v>236</v>
      </c>
      <c r="AM537" s="382">
        <f>Q537</f>
        <v>67.03</v>
      </c>
      <c r="AN537" s="369" t="s">
        <v>273</v>
      </c>
      <c r="AO537" s="369" t="s">
        <v>95</v>
      </c>
      <c r="AP537" s="370" t="str">
        <f>IF(Q537&gt;15,"พื้นที่มากกว่า 15 ไร่",IF(Q537&gt;10,"พื้นที่ 10 - 15 ไร่",IF(Q537&gt;6,"พื้นที่ 6 - 10 ไร่",IF(Q537&gt;3,"พื้นที่ 3 - 6 ไร่","พื้นที่น้อยกว่า 3 ไร่"))))</f>
        <v>พื้นที่มากกว่า 15 ไร่</v>
      </c>
      <c r="AQ537" s="440">
        <v>12.316127107265403</v>
      </c>
      <c r="AR537" s="371">
        <v>13.28995336442372</v>
      </c>
      <c r="AS537" s="372" t="s">
        <v>233</v>
      </c>
      <c r="AT537" s="373">
        <v>243282</v>
      </c>
    </row>
    <row r="538" spans="1:46" ht="21" customHeight="1">
      <c r="A538" s="95">
        <v>2</v>
      </c>
      <c r="B538" s="95" t="s">
        <v>228</v>
      </c>
      <c r="C538" s="380" t="s">
        <v>29</v>
      </c>
      <c r="D538" s="98">
        <f t="shared" si="119"/>
        <v>7</v>
      </c>
      <c r="E538" s="447">
        <v>807907</v>
      </c>
      <c r="F538" s="98" t="s">
        <v>366</v>
      </c>
      <c r="G538" s="98">
        <v>807907</v>
      </c>
      <c r="H538" s="98"/>
      <c r="I538" s="299" t="s">
        <v>230</v>
      </c>
      <c r="J538" s="285">
        <f t="shared" si="117"/>
        <v>31.86</v>
      </c>
      <c r="K538" s="286">
        <f>AC538</f>
        <v>0</v>
      </c>
      <c r="L538" s="98"/>
      <c r="M538" s="360"/>
      <c r="N538" s="360">
        <v>0</v>
      </c>
      <c r="O538" s="96"/>
      <c r="P538" s="360">
        <f>31.86</f>
        <v>31.86</v>
      </c>
      <c r="Q538" s="362"/>
      <c r="R538" s="360"/>
      <c r="S538" s="288">
        <f t="shared" si="118"/>
        <v>31.86</v>
      </c>
      <c r="T538" s="363"/>
      <c r="U538" s="288"/>
      <c r="V538" s="288"/>
      <c r="W538" s="288"/>
      <c r="X538" s="364"/>
      <c r="Y538" s="365"/>
      <c r="Z538" s="364"/>
      <c r="AA538" s="365"/>
      <c r="AB538" s="366"/>
      <c r="AC538" s="96"/>
      <c r="AD538" s="96"/>
      <c r="AE538" s="367" t="s">
        <v>234</v>
      </c>
      <c r="AF538" s="98"/>
      <c r="AG538" s="367"/>
      <c r="AH538" s="98"/>
      <c r="AI538" s="98" t="s">
        <v>119</v>
      </c>
      <c r="AJ538" s="367" t="str">
        <f>VLOOKUP(E538,'[1]รายแปลง6465 (พื้นที่ 10,005 (2'!$G:$BH,54,0)</f>
        <v>รถตัด</v>
      </c>
      <c r="AK538" s="367"/>
      <c r="AL538" s="367"/>
      <c r="AM538" s="367"/>
      <c r="AN538" s="369"/>
      <c r="AO538" s="369" t="s">
        <v>1</v>
      </c>
      <c r="AP538" s="370"/>
      <c r="AQ538" s="441"/>
      <c r="AR538" s="370"/>
      <c r="AS538" s="376"/>
      <c r="AT538" s="377"/>
    </row>
    <row r="539" spans="1:46" ht="21" customHeight="1">
      <c r="A539" s="95">
        <v>2</v>
      </c>
      <c r="B539" s="95" t="s">
        <v>228</v>
      </c>
      <c r="C539" s="380" t="s">
        <v>29</v>
      </c>
      <c r="D539" s="98">
        <f t="shared" si="119"/>
        <v>8</v>
      </c>
      <c r="E539" s="447">
        <v>807909</v>
      </c>
      <c r="F539" s="98" t="s">
        <v>366</v>
      </c>
      <c r="G539" s="98">
        <v>807909</v>
      </c>
      <c r="H539" s="98"/>
      <c r="I539" s="98"/>
      <c r="J539" s="285">
        <f t="shared" si="117"/>
        <v>0</v>
      </c>
      <c r="K539" s="286" t="s">
        <v>245</v>
      </c>
      <c r="L539" s="98"/>
      <c r="M539" s="374"/>
      <c r="N539" s="360">
        <v>0</v>
      </c>
      <c r="O539" s="98"/>
      <c r="P539" s="98"/>
      <c r="Q539" s="362"/>
      <c r="R539" s="360"/>
      <c r="S539" s="288">
        <f t="shared" si="118"/>
        <v>0</v>
      </c>
      <c r="T539" s="288"/>
      <c r="U539" s="288"/>
      <c r="V539" s="288"/>
      <c r="W539" s="288"/>
      <c r="X539" s="364"/>
      <c r="Y539" s="365"/>
      <c r="Z539" s="364"/>
      <c r="AA539" s="365"/>
      <c r="AB539" s="366"/>
      <c r="AC539" s="98"/>
      <c r="AD539" s="98"/>
      <c r="AE539" s="368"/>
      <c r="AF539" s="98"/>
      <c r="AG539" s="368"/>
      <c r="AH539" s="98"/>
      <c r="AI539" s="368" t="s">
        <v>90</v>
      </c>
      <c r="AJ539" s="98"/>
      <c r="AK539" s="367"/>
      <c r="AL539" s="367"/>
      <c r="AM539" s="367"/>
      <c r="AN539" s="369"/>
      <c r="AO539" s="369">
        <v>0</v>
      </c>
      <c r="AP539" s="370"/>
      <c r="AQ539" s="441"/>
      <c r="AR539" s="370"/>
      <c r="AS539" s="376"/>
      <c r="AT539" s="377"/>
    </row>
    <row r="540" spans="1:46" ht="21" customHeight="1">
      <c r="A540" s="95">
        <v>2</v>
      </c>
      <c r="B540" s="95" t="s">
        <v>228</v>
      </c>
      <c r="C540" s="380" t="s">
        <v>29</v>
      </c>
      <c r="D540" s="98">
        <f t="shared" si="119"/>
        <v>9</v>
      </c>
      <c r="E540" s="447">
        <v>807912</v>
      </c>
      <c r="F540" s="98" t="s">
        <v>366</v>
      </c>
      <c r="G540" s="98">
        <v>807912</v>
      </c>
      <c r="H540" s="98"/>
      <c r="I540" s="98"/>
      <c r="J540" s="285">
        <f t="shared" si="117"/>
        <v>0</v>
      </c>
      <c r="K540" s="286" t="s">
        <v>245</v>
      </c>
      <c r="L540" s="98"/>
      <c r="M540" s="374"/>
      <c r="N540" s="360">
        <v>0</v>
      </c>
      <c r="O540" s="98"/>
      <c r="P540" s="98"/>
      <c r="Q540" s="362"/>
      <c r="R540" s="360"/>
      <c r="S540" s="288">
        <f t="shared" si="118"/>
        <v>0</v>
      </c>
      <c r="T540" s="288"/>
      <c r="U540" s="288"/>
      <c r="V540" s="288"/>
      <c r="W540" s="288"/>
      <c r="X540" s="364"/>
      <c r="Y540" s="365"/>
      <c r="Z540" s="364"/>
      <c r="AA540" s="365"/>
      <c r="AB540" s="366"/>
      <c r="AC540" s="98"/>
      <c r="AD540" s="98"/>
      <c r="AE540" s="368"/>
      <c r="AF540" s="98"/>
      <c r="AG540" s="368"/>
      <c r="AH540" s="98"/>
      <c r="AI540" s="368" t="s">
        <v>90</v>
      </c>
      <c r="AJ540" s="98"/>
      <c r="AK540" s="367"/>
      <c r="AL540" s="367"/>
      <c r="AM540" s="367"/>
      <c r="AN540" s="369"/>
      <c r="AO540" s="369">
        <v>0</v>
      </c>
      <c r="AP540" s="370"/>
      <c r="AQ540" s="441"/>
      <c r="AR540" s="370"/>
      <c r="AS540" s="376"/>
      <c r="AT540" s="377"/>
    </row>
    <row r="541" spans="1:46" ht="21" customHeight="1">
      <c r="A541" s="95">
        <v>2</v>
      </c>
      <c r="B541" s="95" t="s">
        <v>228</v>
      </c>
      <c r="C541" s="380" t="s">
        <v>29</v>
      </c>
      <c r="D541" s="98">
        <f t="shared" si="119"/>
        <v>10</v>
      </c>
      <c r="E541" s="447">
        <v>807914</v>
      </c>
      <c r="F541" s="98" t="s">
        <v>366</v>
      </c>
      <c r="G541" s="98">
        <v>807914</v>
      </c>
      <c r="H541" s="96">
        <v>9270807914</v>
      </c>
      <c r="I541" s="299" t="s">
        <v>230</v>
      </c>
      <c r="J541" s="285">
        <f t="shared" si="117"/>
        <v>22.21</v>
      </c>
      <c r="K541" s="286" t="str">
        <f>AC541</f>
        <v>อ้อยตอ 1</v>
      </c>
      <c r="L541" s="98"/>
      <c r="M541" s="374"/>
      <c r="N541" s="360">
        <v>0</v>
      </c>
      <c r="O541" s="96"/>
      <c r="P541" s="288"/>
      <c r="Q541" s="362">
        <v>22.21</v>
      </c>
      <c r="R541" s="360"/>
      <c r="S541" s="288">
        <f t="shared" si="118"/>
        <v>22.21</v>
      </c>
      <c r="T541" s="360">
        <f>Q541*U541</f>
        <v>288.73</v>
      </c>
      <c r="U541" s="288">
        <v>13</v>
      </c>
      <c r="V541" s="288">
        <f>Q541*W541</f>
        <v>155.47</v>
      </c>
      <c r="W541" s="288">
        <v>7</v>
      </c>
      <c r="X541" s="364">
        <v>261.29733099704708</v>
      </c>
      <c r="Y541" s="365">
        <v>11.764850562676591</v>
      </c>
      <c r="Z541" s="364">
        <v>270.44116428282825</v>
      </c>
      <c r="AA541" s="365">
        <f>Z541/Q541</f>
        <v>12.176549494949493</v>
      </c>
      <c r="AB541" s="366">
        <v>242915</v>
      </c>
      <c r="AC541" s="96" t="s">
        <v>93</v>
      </c>
      <c r="AD541" s="96" t="s">
        <v>2</v>
      </c>
      <c r="AE541" s="367" t="s">
        <v>265</v>
      </c>
      <c r="AF541" s="98" t="s">
        <v>91</v>
      </c>
      <c r="AG541" s="367">
        <v>1.65</v>
      </c>
      <c r="AH541" s="98" t="s">
        <v>247</v>
      </c>
      <c r="AI541" s="368" t="s">
        <v>90</v>
      </c>
      <c r="AJ541" s="98" t="s">
        <v>220</v>
      </c>
      <c r="AK541" s="367" t="s">
        <v>299</v>
      </c>
      <c r="AL541" s="367" t="s">
        <v>236</v>
      </c>
      <c r="AM541" s="367"/>
      <c r="AN541" s="369"/>
      <c r="AO541" s="369" t="s">
        <v>248</v>
      </c>
      <c r="AP541" s="370" t="str">
        <f>IF(Q541&gt;15,"พื้นที่มากกว่า 15 ไร่",IF(Q541&gt;10,"พื้นที่ 10 - 15 ไร่",IF(Q541&gt;6,"พื้นที่ 6 - 10 ไร่",IF(Q541&gt;3,"พื้นที่ 3 - 6 ไร่","พื้นที่น้อยกว่า 3 ไร่"))))</f>
        <v>พื้นที่มากกว่า 15 ไร่</v>
      </c>
      <c r="AQ541" s="440">
        <v>6.9927960378208009</v>
      </c>
      <c r="AR541" s="371">
        <v>13.701558173974631</v>
      </c>
      <c r="AS541" s="372" t="s">
        <v>233</v>
      </c>
      <c r="AT541" s="373">
        <v>243286</v>
      </c>
    </row>
    <row r="542" spans="1:46" ht="21" customHeight="1">
      <c r="A542" s="95">
        <v>2</v>
      </c>
      <c r="B542" s="95" t="s">
        <v>228</v>
      </c>
      <c r="C542" s="380" t="s">
        <v>29</v>
      </c>
      <c r="D542" s="98">
        <f t="shared" si="119"/>
        <v>11</v>
      </c>
      <c r="E542" s="447">
        <v>807916</v>
      </c>
      <c r="F542" s="98" t="s">
        <v>366</v>
      </c>
      <c r="G542" s="98">
        <v>807916</v>
      </c>
      <c r="H542" s="98"/>
      <c r="I542" s="98"/>
      <c r="J542" s="285">
        <f t="shared" si="117"/>
        <v>0</v>
      </c>
      <c r="K542" s="286" t="s">
        <v>245</v>
      </c>
      <c r="L542" s="98"/>
      <c r="M542" s="374"/>
      <c r="N542" s="360">
        <v>0</v>
      </c>
      <c r="O542" s="98"/>
      <c r="P542" s="98"/>
      <c r="Q542" s="362"/>
      <c r="R542" s="360"/>
      <c r="S542" s="288">
        <f t="shared" si="118"/>
        <v>0</v>
      </c>
      <c r="T542" s="288"/>
      <c r="U542" s="288"/>
      <c r="V542" s="288"/>
      <c r="W542" s="288"/>
      <c r="X542" s="364"/>
      <c r="Y542" s="365"/>
      <c r="Z542" s="364"/>
      <c r="AA542" s="365"/>
      <c r="AB542" s="366"/>
      <c r="AC542" s="98"/>
      <c r="AD542" s="98"/>
      <c r="AE542" s="368"/>
      <c r="AF542" s="98"/>
      <c r="AG542" s="368"/>
      <c r="AH542" s="98"/>
      <c r="AI542" s="368" t="s">
        <v>90</v>
      </c>
      <c r="AJ542" s="98"/>
      <c r="AK542" s="367"/>
      <c r="AL542" s="367"/>
      <c r="AM542" s="367"/>
      <c r="AN542" s="369"/>
      <c r="AO542" s="369">
        <v>0</v>
      </c>
      <c r="AP542" s="370"/>
      <c r="AQ542" s="441"/>
      <c r="AR542" s="370"/>
      <c r="AS542" s="376"/>
      <c r="AT542" s="377"/>
    </row>
    <row r="543" spans="1:46" ht="21" customHeight="1">
      <c r="A543" s="95">
        <v>2</v>
      </c>
      <c r="B543" s="95" t="s">
        <v>228</v>
      </c>
      <c r="C543" s="380" t="s">
        <v>29</v>
      </c>
      <c r="D543" s="98">
        <f t="shared" si="119"/>
        <v>12</v>
      </c>
      <c r="E543" s="447">
        <v>807917</v>
      </c>
      <c r="F543" s="98" t="s">
        <v>366</v>
      </c>
      <c r="G543" s="98">
        <v>807917</v>
      </c>
      <c r="H543" s="98"/>
      <c r="I543" s="299" t="s">
        <v>230</v>
      </c>
      <c r="J543" s="285">
        <f t="shared" si="117"/>
        <v>6.74</v>
      </c>
      <c r="K543" s="286">
        <f>AC543</f>
        <v>0</v>
      </c>
      <c r="L543" s="98"/>
      <c r="M543" s="374"/>
      <c r="N543" s="360">
        <v>0</v>
      </c>
      <c r="O543" s="98"/>
      <c r="P543" s="374">
        <v>6.74</v>
      </c>
      <c r="Q543" s="362"/>
      <c r="R543" s="360"/>
      <c r="S543" s="288">
        <f t="shared" si="118"/>
        <v>6.74</v>
      </c>
      <c r="T543" s="363"/>
      <c r="U543" s="288"/>
      <c r="V543" s="288"/>
      <c r="W543" s="288"/>
      <c r="X543" s="364"/>
      <c r="Y543" s="365"/>
      <c r="Z543" s="364"/>
      <c r="AA543" s="365"/>
      <c r="AB543" s="366"/>
      <c r="AC543" s="96"/>
      <c r="AD543" s="96"/>
      <c r="AE543" s="367" t="s">
        <v>234</v>
      </c>
      <c r="AF543" s="98"/>
      <c r="AG543" s="367"/>
      <c r="AH543" s="98"/>
      <c r="AI543" s="368" t="s">
        <v>90</v>
      </c>
      <c r="AJ543" s="367">
        <f>VLOOKUP(E543,'[1]รายแปลง6465 (พื้นที่ 10,005 (2'!$G:$BH,54,0)</f>
        <v>0</v>
      </c>
      <c r="AK543" s="367"/>
      <c r="AL543" s="367"/>
      <c r="AM543" s="367"/>
      <c r="AN543" s="369"/>
      <c r="AO543" s="369" t="s">
        <v>98</v>
      </c>
      <c r="AP543" s="370"/>
      <c r="AQ543" s="441"/>
      <c r="AR543" s="370"/>
      <c r="AS543" s="376"/>
      <c r="AT543" s="377"/>
    </row>
    <row r="544" spans="1:46" ht="21" customHeight="1">
      <c r="A544" s="95">
        <v>2</v>
      </c>
      <c r="B544" s="95" t="s">
        <v>228</v>
      </c>
      <c r="C544" s="380" t="s">
        <v>29</v>
      </c>
      <c r="D544" s="98">
        <f t="shared" si="119"/>
        <v>13</v>
      </c>
      <c r="E544" s="447">
        <v>807918</v>
      </c>
      <c r="F544" s="98" t="s">
        <v>366</v>
      </c>
      <c r="G544" s="98">
        <v>807918</v>
      </c>
      <c r="H544" s="98"/>
      <c r="I544" s="299" t="s">
        <v>230</v>
      </c>
      <c r="J544" s="285">
        <f t="shared" si="117"/>
        <v>18.34</v>
      </c>
      <c r="K544" s="286">
        <f>AC544</f>
        <v>0</v>
      </c>
      <c r="L544" s="96"/>
      <c r="M544" s="360"/>
      <c r="N544" s="360">
        <v>0</v>
      </c>
      <c r="O544" s="98"/>
      <c r="P544" s="374">
        <v>18.34</v>
      </c>
      <c r="Q544" s="362"/>
      <c r="R544" s="360"/>
      <c r="S544" s="288">
        <f t="shared" si="118"/>
        <v>18.34</v>
      </c>
      <c r="T544" s="363"/>
      <c r="U544" s="288"/>
      <c r="V544" s="288"/>
      <c r="W544" s="288"/>
      <c r="X544" s="364"/>
      <c r="Y544" s="365"/>
      <c r="Z544" s="364"/>
      <c r="AA544" s="365"/>
      <c r="AB544" s="366"/>
      <c r="AC544" s="96"/>
      <c r="AD544" s="96"/>
      <c r="AE544" s="367" t="s">
        <v>234</v>
      </c>
      <c r="AF544" s="98"/>
      <c r="AG544" s="367"/>
      <c r="AH544" s="98"/>
      <c r="AI544" s="98" t="s">
        <v>119</v>
      </c>
      <c r="AJ544" s="98"/>
      <c r="AK544" s="367"/>
      <c r="AL544" s="367"/>
      <c r="AM544" s="367"/>
      <c r="AN544" s="369"/>
      <c r="AO544" s="369" t="s">
        <v>98</v>
      </c>
      <c r="AP544" s="370"/>
      <c r="AQ544" s="441"/>
      <c r="AR544" s="370"/>
      <c r="AS544" s="376"/>
      <c r="AT544" s="377"/>
    </row>
    <row r="545" spans="1:46" ht="21" customHeight="1">
      <c r="A545" s="95">
        <v>2</v>
      </c>
      <c r="B545" s="95" t="s">
        <v>228</v>
      </c>
      <c r="C545" s="380" t="s">
        <v>29</v>
      </c>
      <c r="D545" s="98">
        <f t="shared" si="119"/>
        <v>14</v>
      </c>
      <c r="E545" s="447">
        <v>807919</v>
      </c>
      <c r="F545" s="98" t="s">
        <v>366</v>
      </c>
      <c r="G545" s="98">
        <v>807919</v>
      </c>
      <c r="H545" s="96">
        <v>9270807919</v>
      </c>
      <c r="I545" s="299" t="s">
        <v>230</v>
      </c>
      <c r="J545" s="285">
        <f t="shared" si="117"/>
        <v>34.5</v>
      </c>
      <c r="K545" s="286" t="str">
        <f>AC545</f>
        <v>อ้อยตอ 2</v>
      </c>
      <c r="L545" s="96"/>
      <c r="M545" s="360"/>
      <c r="N545" s="360">
        <v>0</v>
      </c>
      <c r="O545" s="98"/>
      <c r="P545" s="98"/>
      <c r="Q545" s="362">
        <v>34.5</v>
      </c>
      <c r="R545" s="360"/>
      <c r="S545" s="288">
        <f t="shared" si="118"/>
        <v>34.5</v>
      </c>
      <c r="T545" s="360">
        <f>Q545*U545</f>
        <v>345</v>
      </c>
      <c r="U545" s="288">
        <v>10</v>
      </c>
      <c r="V545" s="288">
        <f>Q545*W545</f>
        <v>276</v>
      </c>
      <c r="W545" s="288">
        <v>8</v>
      </c>
      <c r="X545" s="364">
        <v>410.86621611433696</v>
      </c>
      <c r="Y545" s="365">
        <v>11.909165684473535</v>
      </c>
      <c r="Z545" s="364">
        <v>542.49664864864872</v>
      </c>
      <c r="AA545" s="365">
        <f>Z545/Q545</f>
        <v>15.724540540540543</v>
      </c>
      <c r="AB545" s="366">
        <v>242964</v>
      </c>
      <c r="AC545" s="96" t="s">
        <v>95</v>
      </c>
      <c r="AD545" s="96" t="s">
        <v>2</v>
      </c>
      <c r="AE545" s="367" t="s">
        <v>265</v>
      </c>
      <c r="AF545" s="98" t="s">
        <v>91</v>
      </c>
      <c r="AG545" s="367">
        <v>1.85</v>
      </c>
      <c r="AH545" s="98" t="s">
        <v>232</v>
      </c>
      <c r="AI545" s="98" t="s">
        <v>119</v>
      </c>
      <c r="AJ545" s="98" t="s">
        <v>220</v>
      </c>
      <c r="AK545" s="367" t="s">
        <v>299</v>
      </c>
      <c r="AL545" s="367" t="s">
        <v>236</v>
      </c>
      <c r="AM545" s="367"/>
      <c r="AN545" s="369"/>
      <c r="AO545" s="369" t="s">
        <v>1</v>
      </c>
      <c r="AP545" s="370" t="str">
        <f>IF(Q545&gt;15,"พื้นที่มากกว่า 15 ไร่",IF(Q545&gt;10,"พื้นที่ 10 - 15 ไร่",IF(Q545&gt;6,"พื้นที่ 6 - 10 ไร่",IF(Q545&gt;3,"พื้นที่ 3 - 6 ไร่","พื้นที่น้อยกว่า 3 ไร่"))))</f>
        <v>พื้นที่มากกว่า 15 ไร่</v>
      </c>
      <c r="AQ545" s="440">
        <v>7.0431884057971006</v>
      </c>
      <c r="AR545" s="371">
        <v>12.723994403061855</v>
      </c>
      <c r="AS545" s="372" t="s">
        <v>233</v>
      </c>
      <c r="AT545" s="373">
        <v>243305</v>
      </c>
    </row>
    <row r="546" spans="1:46" ht="21" customHeight="1">
      <c r="A546" s="95">
        <v>2</v>
      </c>
      <c r="B546" s="95" t="s">
        <v>228</v>
      </c>
      <c r="C546" s="380" t="s">
        <v>29</v>
      </c>
      <c r="D546" s="98">
        <f t="shared" si="119"/>
        <v>15</v>
      </c>
      <c r="E546" s="447">
        <v>807920</v>
      </c>
      <c r="F546" s="98" t="s">
        <v>366</v>
      </c>
      <c r="G546" s="98">
        <v>807920</v>
      </c>
      <c r="H546" s="98"/>
      <c r="I546" s="98"/>
      <c r="J546" s="285">
        <f t="shared" si="117"/>
        <v>8.26</v>
      </c>
      <c r="K546" s="286" t="s">
        <v>367</v>
      </c>
      <c r="L546" s="98" t="s">
        <v>367</v>
      </c>
      <c r="M546" s="374">
        <v>8.26</v>
      </c>
      <c r="N546" s="360">
        <v>0</v>
      </c>
      <c r="O546" s="98"/>
      <c r="P546" s="98"/>
      <c r="Q546" s="362"/>
      <c r="R546" s="360"/>
      <c r="S546" s="288">
        <f t="shared" si="118"/>
        <v>0</v>
      </c>
      <c r="T546" s="288"/>
      <c r="U546" s="288"/>
      <c r="V546" s="288"/>
      <c r="W546" s="288"/>
      <c r="X546" s="364"/>
      <c r="Y546" s="365"/>
      <c r="Z546" s="364"/>
      <c r="AA546" s="365"/>
      <c r="AB546" s="366"/>
      <c r="AC546" s="98"/>
      <c r="AD546" s="98"/>
      <c r="AE546" s="368"/>
      <c r="AF546" s="98"/>
      <c r="AG546" s="368"/>
      <c r="AH546" s="98"/>
      <c r="AI546" s="368" t="s">
        <v>90</v>
      </c>
      <c r="AJ546" s="98"/>
      <c r="AK546" s="367"/>
      <c r="AL546" s="367"/>
      <c r="AM546" s="367"/>
      <c r="AN546" s="369"/>
      <c r="AO546" s="369">
        <v>0</v>
      </c>
      <c r="AP546" s="370"/>
      <c r="AQ546" s="441"/>
      <c r="AR546" s="370"/>
      <c r="AS546" s="376"/>
      <c r="AT546" s="377"/>
    </row>
    <row r="547" spans="1:46" ht="21" customHeight="1">
      <c r="A547" s="95">
        <v>2</v>
      </c>
      <c r="B547" s="95" t="s">
        <v>228</v>
      </c>
      <c r="C547" s="380" t="s">
        <v>29</v>
      </c>
      <c r="D547" s="98">
        <f t="shared" si="119"/>
        <v>16</v>
      </c>
      <c r="E547" s="447">
        <v>807921</v>
      </c>
      <c r="F547" s="98" t="s">
        <v>366</v>
      </c>
      <c r="G547" s="98">
        <v>807921</v>
      </c>
      <c r="H547" s="98"/>
      <c r="I547" s="98"/>
      <c r="J547" s="285">
        <f t="shared" si="117"/>
        <v>12.11</v>
      </c>
      <c r="K547" s="286" t="s">
        <v>368</v>
      </c>
      <c r="L547" s="98" t="s">
        <v>368</v>
      </c>
      <c r="M547" s="374">
        <v>12.11</v>
      </c>
      <c r="N547" s="360">
        <v>0</v>
      </c>
      <c r="O547" s="98"/>
      <c r="P547" s="98"/>
      <c r="Q547" s="362"/>
      <c r="R547" s="360"/>
      <c r="S547" s="288">
        <f t="shared" si="118"/>
        <v>0</v>
      </c>
      <c r="T547" s="288"/>
      <c r="U547" s="288"/>
      <c r="V547" s="288"/>
      <c r="W547" s="288"/>
      <c r="X547" s="364"/>
      <c r="Y547" s="365"/>
      <c r="Z547" s="364"/>
      <c r="AA547" s="365"/>
      <c r="AB547" s="366"/>
      <c r="AC547" s="98"/>
      <c r="AD547" s="98"/>
      <c r="AE547" s="368"/>
      <c r="AF547" s="98"/>
      <c r="AG547" s="368"/>
      <c r="AH547" s="98"/>
      <c r="AI547" s="368" t="s">
        <v>90</v>
      </c>
      <c r="AJ547" s="98"/>
      <c r="AK547" s="367"/>
      <c r="AL547" s="367"/>
      <c r="AM547" s="367"/>
      <c r="AN547" s="369"/>
      <c r="AO547" s="369">
        <v>0</v>
      </c>
      <c r="AP547" s="370"/>
      <c r="AQ547" s="441"/>
      <c r="AR547" s="370"/>
      <c r="AS547" s="376"/>
      <c r="AT547" s="377"/>
    </row>
    <row r="548" spans="1:46" ht="21" customHeight="1">
      <c r="A548" s="95">
        <v>2</v>
      </c>
      <c r="B548" s="95" t="s">
        <v>228</v>
      </c>
      <c r="C548" s="380" t="s">
        <v>29</v>
      </c>
      <c r="D548" s="98">
        <f t="shared" si="119"/>
        <v>17</v>
      </c>
      <c r="E548" s="447">
        <v>807922</v>
      </c>
      <c r="F548" s="98" t="s">
        <v>366</v>
      </c>
      <c r="G548" s="98">
        <v>807922</v>
      </c>
      <c r="H548" s="98"/>
      <c r="I548" s="98"/>
      <c r="J548" s="285">
        <f t="shared" si="117"/>
        <v>7.64</v>
      </c>
      <c r="K548" s="286" t="s">
        <v>205</v>
      </c>
      <c r="L548" s="98" t="s">
        <v>369</v>
      </c>
      <c r="M548" s="374">
        <v>7.64</v>
      </c>
      <c r="N548" s="360">
        <v>0</v>
      </c>
      <c r="O548" s="98"/>
      <c r="P548" s="98"/>
      <c r="Q548" s="362"/>
      <c r="R548" s="360"/>
      <c r="S548" s="288">
        <f t="shared" si="118"/>
        <v>0</v>
      </c>
      <c r="T548" s="288"/>
      <c r="U548" s="288"/>
      <c r="V548" s="288"/>
      <c r="W548" s="288"/>
      <c r="X548" s="364"/>
      <c r="Y548" s="365"/>
      <c r="Z548" s="364"/>
      <c r="AA548" s="365"/>
      <c r="AB548" s="366"/>
      <c r="AC548" s="98"/>
      <c r="AD548" s="98"/>
      <c r="AE548" s="368"/>
      <c r="AF548" s="98"/>
      <c r="AG548" s="368"/>
      <c r="AH548" s="98"/>
      <c r="AI548" s="368" t="s">
        <v>90</v>
      </c>
      <c r="AJ548" s="368"/>
      <c r="AK548" s="367"/>
      <c r="AL548" s="367"/>
      <c r="AM548" s="367"/>
      <c r="AN548" s="369"/>
      <c r="AO548" s="369">
        <v>0</v>
      </c>
      <c r="AP548" s="370"/>
      <c r="AQ548" s="441"/>
      <c r="AR548" s="370"/>
      <c r="AS548" s="376"/>
      <c r="AT548" s="377"/>
    </row>
    <row r="549" spans="1:46" ht="21.75" customHeight="1">
      <c r="A549" s="95">
        <v>2</v>
      </c>
      <c r="B549" s="95" t="s">
        <v>228</v>
      </c>
      <c r="C549" s="380" t="s">
        <v>29</v>
      </c>
      <c r="D549" s="98">
        <f t="shared" si="119"/>
        <v>18</v>
      </c>
      <c r="E549" s="447">
        <v>807923</v>
      </c>
      <c r="F549" s="98" t="s">
        <v>366</v>
      </c>
      <c r="G549" s="98">
        <v>807923</v>
      </c>
      <c r="H549" s="96">
        <v>9270807923</v>
      </c>
      <c r="I549" s="299" t="s">
        <v>230</v>
      </c>
      <c r="J549" s="285">
        <f t="shared" si="117"/>
        <v>24.7</v>
      </c>
      <c r="K549" s="286" t="str">
        <f>AC549</f>
        <v>อ้อยตอ 1</v>
      </c>
      <c r="L549" s="96"/>
      <c r="M549" s="360"/>
      <c r="N549" s="360">
        <v>0</v>
      </c>
      <c r="O549" s="96"/>
      <c r="P549" s="288"/>
      <c r="Q549" s="362">
        <v>24.7</v>
      </c>
      <c r="R549" s="360"/>
      <c r="S549" s="288">
        <f t="shared" si="118"/>
        <v>24.7</v>
      </c>
      <c r="T549" s="360">
        <f>Q549*U549</f>
        <v>321.09999999999997</v>
      </c>
      <c r="U549" s="288">
        <v>13</v>
      </c>
      <c r="V549" s="288">
        <f>Q549*W549</f>
        <v>296.39999999999998</v>
      </c>
      <c r="W549" s="288">
        <v>12</v>
      </c>
      <c r="X549" s="364">
        <v>289.8640898809598</v>
      </c>
      <c r="Y549" s="365">
        <v>11.735388254289871</v>
      </c>
      <c r="Z549" s="364">
        <v>429.65824646464637</v>
      </c>
      <c r="AA549" s="365">
        <f>Z549/Q549</f>
        <v>17.395070707070705</v>
      </c>
      <c r="AB549" s="366">
        <v>242914</v>
      </c>
      <c r="AC549" s="96" t="s">
        <v>93</v>
      </c>
      <c r="AD549" s="96" t="s">
        <v>2</v>
      </c>
      <c r="AE549" s="367" t="s">
        <v>231</v>
      </c>
      <c r="AF549" s="98" t="s">
        <v>91</v>
      </c>
      <c r="AG549" s="367">
        <v>1.65</v>
      </c>
      <c r="AH549" s="98" t="s">
        <v>247</v>
      </c>
      <c r="AI549" s="368" t="s">
        <v>90</v>
      </c>
      <c r="AJ549" s="367" t="s">
        <v>220</v>
      </c>
      <c r="AK549" s="367" t="s">
        <v>299</v>
      </c>
      <c r="AL549" s="367" t="s">
        <v>236</v>
      </c>
      <c r="AM549" s="382">
        <f>Q549</f>
        <v>24.7</v>
      </c>
      <c r="AN549" s="369" t="s">
        <v>273</v>
      </c>
      <c r="AO549" s="369" t="s">
        <v>95</v>
      </c>
      <c r="AP549" s="370" t="str">
        <f>IF(Q549&gt;15,"พื้นที่มากกว่า 15 ไร่",IF(Q549&gt;10,"พื้นที่ 10 - 15 ไร่",IF(Q549&gt;6,"พื้นที่ 6 - 10 ไร่",IF(Q549&gt;3,"พื้นที่ 3 - 6 ไร่","พื้นที่น้อยกว่า 3 ไร่"))))</f>
        <v>พื้นที่มากกว่า 15 ไร่</v>
      </c>
      <c r="AQ549" s="440">
        <v>11.609716599190284</v>
      </c>
      <c r="AR549" s="371">
        <v>13.034507602176035</v>
      </c>
      <c r="AS549" s="372" t="s">
        <v>233</v>
      </c>
      <c r="AT549" s="373">
        <v>243276</v>
      </c>
    </row>
    <row r="550" spans="1:46" ht="21" customHeight="1">
      <c r="A550" s="95">
        <v>2</v>
      </c>
      <c r="B550" s="95" t="s">
        <v>228</v>
      </c>
      <c r="C550" s="380" t="s">
        <v>29</v>
      </c>
      <c r="D550" s="98">
        <f t="shared" si="119"/>
        <v>19</v>
      </c>
      <c r="E550" s="447">
        <v>807924</v>
      </c>
      <c r="F550" s="98" t="s">
        <v>366</v>
      </c>
      <c r="G550" s="98">
        <v>807924</v>
      </c>
      <c r="H550" s="98"/>
      <c r="I550" s="299" t="s">
        <v>230</v>
      </c>
      <c r="J550" s="285">
        <f t="shared" si="117"/>
        <v>7.52</v>
      </c>
      <c r="K550" s="286" t="s">
        <v>237</v>
      </c>
      <c r="L550" s="96"/>
      <c r="M550" s="360"/>
      <c r="N550" s="360">
        <v>0</v>
      </c>
      <c r="O550" s="98">
        <v>7.52</v>
      </c>
      <c r="P550" s="98"/>
      <c r="Q550" s="362"/>
      <c r="R550" s="360"/>
      <c r="S550" s="288">
        <f t="shared" si="118"/>
        <v>0</v>
      </c>
      <c r="T550" s="288"/>
      <c r="U550" s="288"/>
      <c r="V550" s="288"/>
      <c r="W550" s="288"/>
      <c r="X550" s="364"/>
      <c r="Y550" s="365"/>
      <c r="Z550" s="364"/>
      <c r="AA550" s="365"/>
      <c r="AB550" s="366"/>
      <c r="AC550" s="98"/>
      <c r="AD550" s="98"/>
      <c r="AE550" s="367"/>
      <c r="AF550" s="98"/>
      <c r="AG550" s="367"/>
      <c r="AH550" s="98"/>
      <c r="AI550" s="368" t="s">
        <v>90</v>
      </c>
      <c r="AJ550" s="368"/>
      <c r="AK550" s="367"/>
      <c r="AL550" s="367"/>
      <c r="AM550" s="367"/>
      <c r="AN550" s="369"/>
      <c r="AO550" s="369">
        <v>0</v>
      </c>
      <c r="AP550" s="370"/>
      <c r="AQ550" s="441"/>
      <c r="AR550" s="370"/>
      <c r="AS550" s="376"/>
      <c r="AT550" s="377"/>
    </row>
    <row r="551" spans="1:46" ht="21" customHeight="1">
      <c r="A551" s="95">
        <v>2</v>
      </c>
      <c r="B551" s="95" t="s">
        <v>228</v>
      </c>
      <c r="C551" s="380" t="s">
        <v>29</v>
      </c>
      <c r="D551" s="98">
        <f t="shared" si="119"/>
        <v>20</v>
      </c>
      <c r="E551" s="447">
        <v>807925</v>
      </c>
      <c r="F551" s="98" t="s">
        <v>366</v>
      </c>
      <c r="G551" s="98">
        <v>807925</v>
      </c>
      <c r="H551" s="96">
        <v>9270807925</v>
      </c>
      <c r="I551" s="299" t="s">
        <v>230</v>
      </c>
      <c r="J551" s="285">
        <f t="shared" si="117"/>
        <v>19.559999999999999</v>
      </c>
      <c r="K551" s="286" t="str">
        <f t="shared" ref="K551:K560" si="120">AC551</f>
        <v>อ้อยตอ 1</v>
      </c>
      <c r="L551" s="96"/>
      <c r="M551" s="360"/>
      <c r="N551" s="360">
        <v>0</v>
      </c>
      <c r="O551" s="96"/>
      <c r="P551" s="96"/>
      <c r="Q551" s="362">
        <v>19.559999999999999</v>
      </c>
      <c r="R551" s="360"/>
      <c r="S551" s="288">
        <f t="shared" si="118"/>
        <v>19.559999999999999</v>
      </c>
      <c r="T551" s="360">
        <f>Q551*U551</f>
        <v>234.71999999999997</v>
      </c>
      <c r="U551" s="288">
        <v>12</v>
      </c>
      <c r="V551" s="288">
        <f>Q551*W551</f>
        <v>234.71999999999997</v>
      </c>
      <c r="W551" s="288">
        <v>12</v>
      </c>
      <c r="X551" s="364">
        <v>228.37053933696558</v>
      </c>
      <c r="Y551" s="365">
        <v>11.675385446675133</v>
      </c>
      <c r="Z551" s="364">
        <v>301.24454787878784</v>
      </c>
      <c r="AA551" s="365">
        <f>Z551/Q551</f>
        <v>15.401050505050504</v>
      </c>
      <c r="AB551" s="366">
        <v>242920</v>
      </c>
      <c r="AC551" s="96" t="s">
        <v>93</v>
      </c>
      <c r="AD551" s="96" t="s">
        <v>2</v>
      </c>
      <c r="AE551" s="367" t="s">
        <v>234</v>
      </c>
      <c r="AF551" s="98" t="s">
        <v>141</v>
      </c>
      <c r="AG551" s="367">
        <v>1.65</v>
      </c>
      <c r="AH551" s="98" t="s">
        <v>247</v>
      </c>
      <c r="AI551" s="368" t="s">
        <v>90</v>
      </c>
      <c r="AJ551" s="367" t="s">
        <v>220</v>
      </c>
      <c r="AK551" s="367" t="s">
        <v>299</v>
      </c>
      <c r="AL551" s="367" t="s">
        <v>236</v>
      </c>
      <c r="AM551" s="382">
        <f>Q551</f>
        <v>19.559999999999999</v>
      </c>
      <c r="AN551" s="369" t="s">
        <v>273</v>
      </c>
      <c r="AO551" s="369" t="s">
        <v>95</v>
      </c>
      <c r="AP551" s="370" t="str">
        <f>IF(Q551&gt;15,"พื้นที่มากกว่า 15 ไร่",IF(Q551&gt;10,"พื้นที่ 10 - 15 ไร่",IF(Q551&gt;6,"พื้นที่ 6 - 10 ไร่",IF(Q551&gt;3,"พื้นที่ 3 - 6 ไร่","พื้นที่น้อยกว่า 3 ไร่"))))</f>
        <v>พื้นที่มากกว่า 15 ไร่</v>
      </c>
      <c r="AQ551" s="440">
        <v>15.698875255623719</v>
      </c>
      <c r="AR551" s="371">
        <v>12.75351450809262</v>
      </c>
      <c r="AS551" s="372" t="s">
        <v>233</v>
      </c>
      <c r="AT551" s="373">
        <v>243276</v>
      </c>
    </row>
    <row r="552" spans="1:46" ht="21" customHeight="1">
      <c r="A552" s="95">
        <v>2</v>
      </c>
      <c r="B552" s="95" t="s">
        <v>228</v>
      </c>
      <c r="C552" s="380" t="s">
        <v>29</v>
      </c>
      <c r="D552" s="98">
        <f t="shared" si="119"/>
        <v>21</v>
      </c>
      <c r="E552" s="447">
        <v>807926</v>
      </c>
      <c r="F552" s="98" t="s">
        <v>366</v>
      </c>
      <c r="G552" s="98">
        <v>807926</v>
      </c>
      <c r="H552" s="96">
        <v>9270807926</v>
      </c>
      <c r="I552" s="299" t="s">
        <v>230</v>
      </c>
      <c r="J552" s="285">
        <f t="shared" si="117"/>
        <v>56.47</v>
      </c>
      <c r="K552" s="286" t="str">
        <f t="shared" si="120"/>
        <v>อ้อยตอ 1</v>
      </c>
      <c r="L552" s="98"/>
      <c r="M552" s="374"/>
      <c r="N552" s="360">
        <v>0</v>
      </c>
      <c r="O552" s="96"/>
      <c r="P552" s="288"/>
      <c r="Q552" s="362">
        <v>56.47</v>
      </c>
      <c r="R552" s="360"/>
      <c r="S552" s="288">
        <f t="shared" si="118"/>
        <v>56.47</v>
      </c>
      <c r="T552" s="360">
        <f>Q552*U552</f>
        <v>734.11</v>
      </c>
      <c r="U552" s="288">
        <v>13</v>
      </c>
      <c r="V552" s="288">
        <f>Q552*W552</f>
        <v>621.16999999999996</v>
      </c>
      <c r="W552" s="288">
        <v>11</v>
      </c>
      <c r="X552" s="364">
        <v>660.10671949561106</v>
      </c>
      <c r="Y552" s="365">
        <v>11.689511590147177</v>
      </c>
      <c r="Z552" s="364">
        <v>964.7585777777781</v>
      </c>
      <c r="AA552" s="365">
        <f>Z552/Q552</f>
        <v>17.084444444444451</v>
      </c>
      <c r="AB552" s="366">
        <v>242913</v>
      </c>
      <c r="AC552" s="96" t="s">
        <v>93</v>
      </c>
      <c r="AD552" s="96" t="s">
        <v>2</v>
      </c>
      <c r="AE552" s="367" t="s">
        <v>231</v>
      </c>
      <c r="AF552" s="98" t="s">
        <v>123</v>
      </c>
      <c r="AG552" s="367">
        <v>1.65</v>
      </c>
      <c r="AH552" s="98" t="s">
        <v>247</v>
      </c>
      <c r="AI552" s="368" t="s">
        <v>90</v>
      </c>
      <c r="AJ552" s="367" t="s">
        <v>220</v>
      </c>
      <c r="AK552" s="367" t="s">
        <v>299</v>
      </c>
      <c r="AL552" s="367" t="s">
        <v>236</v>
      </c>
      <c r="AM552" s="382">
        <f>Q552</f>
        <v>56.47</v>
      </c>
      <c r="AN552" s="369" t="s">
        <v>273</v>
      </c>
      <c r="AO552" s="369" t="s">
        <v>1</v>
      </c>
      <c r="AP552" s="370" t="str">
        <f>IF(Q552&gt;15,"พื้นที่มากกว่า 15 ไร่",IF(Q552&gt;10,"พื้นที่ 10 - 15 ไร่",IF(Q552&gt;6,"พื้นที่ 6 - 10 ไร่",IF(Q552&gt;3,"พื้นที่ 3 - 6 ไร่","พื้นที่น้อยกว่า 3 ไร่"))))</f>
        <v>พื้นที่มากกว่า 15 ไร่</v>
      </c>
      <c r="AQ552" s="440">
        <v>13.530015937666018</v>
      </c>
      <c r="AR552" s="371">
        <v>12.137745275116483</v>
      </c>
      <c r="AS552" s="372" t="s">
        <v>233</v>
      </c>
      <c r="AT552" s="373">
        <v>243279</v>
      </c>
    </row>
    <row r="553" spans="1:46" ht="21" customHeight="1">
      <c r="A553" s="95">
        <v>2</v>
      </c>
      <c r="B553" s="95" t="s">
        <v>228</v>
      </c>
      <c r="C553" s="380" t="s">
        <v>29</v>
      </c>
      <c r="D553" s="98">
        <f t="shared" si="119"/>
        <v>22</v>
      </c>
      <c r="E553" s="447">
        <v>807927</v>
      </c>
      <c r="F553" s="98" t="s">
        <v>366</v>
      </c>
      <c r="G553" s="98">
        <v>807927</v>
      </c>
      <c r="H553" s="96">
        <v>9270807927</v>
      </c>
      <c r="I553" s="299" t="s">
        <v>230</v>
      </c>
      <c r="J553" s="285">
        <f t="shared" si="117"/>
        <v>17.14</v>
      </c>
      <c r="K553" s="286" t="str">
        <f t="shared" si="120"/>
        <v>อ้อยตอ 1</v>
      </c>
      <c r="L553" s="96"/>
      <c r="M553" s="360"/>
      <c r="N553" s="360">
        <v>0</v>
      </c>
      <c r="O553" s="96"/>
      <c r="P553" s="384"/>
      <c r="Q553" s="362">
        <v>17.14</v>
      </c>
      <c r="R553" s="360"/>
      <c r="S553" s="288">
        <f t="shared" si="118"/>
        <v>17.14</v>
      </c>
      <c r="T553" s="360">
        <f>Q553*U553</f>
        <v>257.10000000000002</v>
      </c>
      <c r="U553" s="288">
        <v>15</v>
      </c>
      <c r="V553" s="288">
        <f>Q553*W553</f>
        <v>239.96</v>
      </c>
      <c r="W553" s="288">
        <v>14</v>
      </c>
      <c r="X553" s="364">
        <v>201.29775171505051</v>
      </c>
      <c r="Y553" s="365">
        <v>11.744326237750904</v>
      </c>
      <c r="Z553" s="364">
        <v>321.73737974774775</v>
      </c>
      <c r="AA553" s="365">
        <f>Z553/Q553</f>
        <v>18.77114234234234</v>
      </c>
      <c r="AB553" s="366">
        <v>242912</v>
      </c>
      <c r="AC553" s="96" t="s">
        <v>93</v>
      </c>
      <c r="AD553" s="96" t="s">
        <v>2</v>
      </c>
      <c r="AE553" s="367" t="s">
        <v>231</v>
      </c>
      <c r="AF553" s="98" t="s">
        <v>94</v>
      </c>
      <c r="AG553" s="367">
        <v>1.85</v>
      </c>
      <c r="AH553" s="98" t="s">
        <v>232</v>
      </c>
      <c r="AI553" s="368" t="s">
        <v>90</v>
      </c>
      <c r="AJ553" s="367" t="s">
        <v>220</v>
      </c>
      <c r="AK553" s="367" t="s">
        <v>299</v>
      </c>
      <c r="AL553" s="367" t="s">
        <v>236</v>
      </c>
      <c r="AM553" s="382">
        <f>Q553</f>
        <v>17.14</v>
      </c>
      <c r="AN553" s="369" t="s">
        <v>273</v>
      </c>
      <c r="AO553" s="369" t="s">
        <v>95</v>
      </c>
      <c r="AP553" s="370" t="str">
        <f>IF(Q553&gt;15,"พื้นที่มากกว่า 15 ไร่",IF(Q553&gt;10,"พื้นที่ 10 - 15 ไร่",IF(Q553&gt;6,"พื้นที่ 6 - 10 ไร่",IF(Q553&gt;3,"พื้นที่ 3 - 6 ไร่","พื้นที่น้อยกว่า 3 ไร่"))))</f>
        <v>พื้นที่มากกว่า 15 ไร่</v>
      </c>
      <c r="AQ553" s="440">
        <v>13.556009334889147</v>
      </c>
      <c r="AR553" s="371">
        <v>12.582370561652681</v>
      </c>
      <c r="AS553" s="372" t="s">
        <v>233</v>
      </c>
      <c r="AT553" s="373">
        <v>243279</v>
      </c>
    </row>
    <row r="554" spans="1:46" ht="21" customHeight="1">
      <c r="A554" s="95">
        <v>2</v>
      </c>
      <c r="B554" s="95" t="s">
        <v>228</v>
      </c>
      <c r="C554" s="380" t="s">
        <v>29</v>
      </c>
      <c r="D554" s="98">
        <f t="shared" si="119"/>
        <v>23</v>
      </c>
      <c r="E554" s="447" t="s">
        <v>142</v>
      </c>
      <c r="F554" s="98" t="s">
        <v>366</v>
      </c>
      <c r="G554" s="98">
        <v>8079291</v>
      </c>
      <c r="H554" s="96">
        <v>9278079291</v>
      </c>
      <c r="I554" s="299" t="s">
        <v>230</v>
      </c>
      <c r="J554" s="285">
        <f t="shared" si="117"/>
        <v>33.51</v>
      </c>
      <c r="K554" s="286" t="str">
        <f t="shared" si="120"/>
        <v>อ้อยตอ 1</v>
      </c>
      <c r="L554" s="98"/>
      <c r="M554" s="360">
        <v>1.1699999999999946</v>
      </c>
      <c r="N554" s="360">
        <v>0</v>
      </c>
      <c r="O554" s="96"/>
      <c r="P554" s="384"/>
      <c r="Q554" s="362">
        <v>32.340000000000003</v>
      </c>
      <c r="R554" s="360"/>
      <c r="S554" s="288">
        <f t="shared" si="118"/>
        <v>32.340000000000003</v>
      </c>
      <c r="T554" s="360">
        <f>Q554*U554</f>
        <v>485.1</v>
      </c>
      <c r="U554" s="288">
        <v>15</v>
      </c>
      <c r="V554" s="288">
        <f>Q554*W554</f>
        <v>388.08000000000004</v>
      </c>
      <c r="W554" s="288">
        <v>12</v>
      </c>
      <c r="X554" s="364">
        <v>381.38976013954567</v>
      </c>
      <c r="Y554" s="365">
        <v>11.793128019157255</v>
      </c>
      <c r="Z554" s="364">
        <v>563.24322940540537</v>
      </c>
      <c r="AA554" s="365">
        <f>Z554/Q554</f>
        <v>17.416302702702701</v>
      </c>
      <c r="AB554" s="366">
        <v>242911</v>
      </c>
      <c r="AC554" s="96" t="s">
        <v>93</v>
      </c>
      <c r="AD554" s="96" t="s">
        <v>2</v>
      </c>
      <c r="AE554" s="367" t="s">
        <v>231</v>
      </c>
      <c r="AF554" s="98" t="s">
        <v>99</v>
      </c>
      <c r="AG554" s="367">
        <v>1.85</v>
      </c>
      <c r="AH554" s="98" t="s">
        <v>232</v>
      </c>
      <c r="AI554" s="368" t="s">
        <v>90</v>
      </c>
      <c r="AJ554" s="367" t="s">
        <v>220</v>
      </c>
      <c r="AK554" s="367" t="s">
        <v>299</v>
      </c>
      <c r="AL554" s="367" t="s">
        <v>236</v>
      </c>
      <c r="AM554" s="382">
        <f>Q554</f>
        <v>32.340000000000003</v>
      </c>
      <c r="AN554" s="369" t="s">
        <v>273</v>
      </c>
      <c r="AO554" s="369" t="s">
        <v>95</v>
      </c>
      <c r="AP554" s="370" t="str">
        <f>IF(Q554&gt;15,"พื้นที่มากกว่า 15 ไร่",IF(Q554&gt;10,"พื้นที่ 10 - 15 ไร่",IF(Q554&gt;6,"พื้นที่ 6 - 10 ไร่",IF(Q554&gt;3,"พื้นที่ 3 - 6 ไร่","พื้นที่น้อยกว่า 3 ไร่"))))</f>
        <v>พื้นที่มากกว่า 15 ไร่</v>
      </c>
      <c r="AQ554" s="440">
        <v>12.222325293753864</v>
      </c>
      <c r="AR554" s="371">
        <v>12.570207706124929</v>
      </c>
      <c r="AS554" s="372" t="s">
        <v>233</v>
      </c>
      <c r="AT554" s="373">
        <v>243286</v>
      </c>
    </row>
    <row r="555" spans="1:46" ht="23.25" customHeight="1">
      <c r="A555" s="95">
        <v>2</v>
      </c>
      <c r="B555" s="95" t="s">
        <v>228</v>
      </c>
      <c r="C555" s="380" t="s">
        <v>29</v>
      </c>
      <c r="D555" s="98">
        <f t="shared" si="119"/>
        <v>24</v>
      </c>
      <c r="E555" s="447">
        <v>807930</v>
      </c>
      <c r="F555" s="98" t="s">
        <v>366</v>
      </c>
      <c r="G555" s="98">
        <v>807930</v>
      </c>
      <c r="H555" s="96">
        <v>9270807930</v>
      </c>
      <c r="I555" s="299" t="s">
        <v>230</v>
      </c>
      <c r="J555" s="285">
        <f t="shared" si="117"/>
        <v>9.5299999999999994</v>
      </c>
      <c r="K555" s="286" t="str">
        <f t="shared" si="120"/>
        <v>อ้อยตอ 2</v>
      </c>
      <c r="L555" s="96"/>
      <c r="M555" s="360"/>
      <c r="N555" s="360">
        <v>0</v>
      </c>
      <c r="O555" s="98"/>
      <c r="P555" s="98"/>
      <c r="Q555" s="362">
        <v>9.5299999999999994</v>
      </c>
      <c r="R555" s="360"/>
      <c r="S555" s="288">
        <f t="shared" si="118"/>
        <v>9.5299999999999994</v>
      </c>
      <c r="T555" s="360">
        <f>Q555*U555</f>
        <v>104.83</v>
      </c>
      <c r="U555" s="288">
        <v>11</v>
      </c>
      <c r="V555" s="288">
        <f>Q555*W555</f>
        <v>95.3</v>
      </c>
      <c r="W555" s="288">
        <v>10</v>
      </c>
      <c r="X555" s="364">
        <v>113.75646934985537</v>
      </c>
      <c r="Y555" s="365">
        <v>11.93667044594495</v>
      </c>
      <c r="Z555" s="364">
        <v>127.24249945945944</v>
      </c>
      <c r="AA555" s="365">
        <f>Z555/Q555</f>
        <v>13.351783783783782</v>
      </c>
      <c r="AB555" s="366">
        <v>242920</v>
      </c>
      <c r="AC555" s="96" t="s">
        <v>95</v>
      </c>
      <c r="AD555" s="96" t="s">
        <v>2</v>
      </c>
      <c r="AE555" s="367" t="s">
        <v>265</v>
      </c>
      <c r="AF555" s="98" t="s">
        <v>91</v>
      </c>
      <c r="AG555" s="367">
        <v>1.85</v>
      </c>
      <c r="AH555" s="98" t="s">
        <v>232</v>
      </c>
      <c r="AI555" s="368" t="s">
        <v>90</v>
      </c>
      <c r="AJ555" s="367" t="s">
        <v>220</v>
      </c>
      <c r="AK555" s="367" t="s">
        <v>299</v>
      </c>
      <c r="AL555" s="367" t="s">
        <v>236</v>
      </c>
      <c r="AM555" s="367"/>
      <c r="AN555" s="369"/>
      <c r="AO555" s="369" t="s">
        <v>248</v>
      </c>
      <c r="AP555" s="370" t="str">
        <f>IF(Q555&gt;15,"พื้นที่มากกว่า 15 ไร่",IF(Q555&gt;10,"พื้นที่ 10 - 15 ไร่",IF(Q555&gt;6,"พื้นที่ 6 - 10 ไร่",IF(Q555&gt;3,"พื้นที่ 3 - 6 ไร่","พื้นที่น้อยกว่า 3 ไร่"))))</f>
        <v>พื้นที่ 6 - 10 ไร่</v>
      </c>
      <c r="AQ555" s="440">
        <v>6.2339979013641145</v>
      </c>
      <c r="AR555" s="371">
        <v>12.060255849183639</v>
      </c>
      <c r="AS555" s="372" t="s">
        <v>233</v>
      </c>
      <c r="AT555" s="373">
        <v>243306</v>
      </c>
    </row>
    <row r="556" spans="1:46" ht="21" customHeight="1">
      <c r="A556" s="95">
        <v>2</v>
      </c>
      <c r="B556" s="95" t="s">
        <v>228</v>
      </c>
      <c r="C556" s="380" t="s">
        <v>29</v>
      </c>
      <c r="D556" s="98">
        <f t="shared" si="119"/>
        <v>25</v>
      </c>
      <c r="E556" s="447">
        <v>807931</v>
      </c>
      <c r="F556" s="98" t="s">
        <v>366</v>
      </c>
      <c r="G556" s="98">
        <v>807931</v>
      </c>
      <c r="H556" s="98"/>
      <c r="I556" s="299" t="s">
        <v>230</v>
      </c>
      <c r="J556" s="285">
        <f t="shared" si="117"/>
        <v>10.02</v>
      </c>
      <c r="K556" s="286">
        <f t="shared" si="120"/>
        <v>0</v>
      </c>
      <c r="L556" s="98" t="s">
        <v>370</v>
      </c>
      <c r="M556" s="360"/>
      <c r="N556" s="360">
        <v>0</v>
      </c>
      <c r="O556" s="96"/>
      <c r="P556" s="360">
        <f>15.05-5.03</f>
        <v>10.02</v>
      </c>
      <c r="Q556" s="362"/>
      <c r="R556" s="360"/>
      <c r="S556" s="288">
        <f t="shared" si="118"/>
        <v>10.02</v>
      </c>
      <c r="T556" s="363"/>
      <c r="U556" s="288"/>
      <c r="V556" s="288"/>
      <c r="W556" s="288"/>
      <c r="X556" s="364"/>
      <c r="Y556" s="365"/>
      <c r="Z556" s="364"/>
      <c r="AA556" s="365"/>
      <c r="AB556" s="366"/>
      <c r="AC556" s="96"/>
      <c r="AD556" s="96"/>
      <c r="AE556" s="367" t="s">
        <v>234</v>
      </c>
      <c r="AF556" s="98"/>
      <c r="AG556" s="367"/>
      <c r="AH556" s="98"/>
      <c r="AI556" s="368" t="s">
        <v>90</v>
      </c>
      <c r="AJ556" s="367" t="str">
        <f>VLOOKUP(E556,'[1]รายแปลง6465 (พื้นที่ 10,005 (2'!$G:$BH,54,0)</f>
        <v>รถตัด</v>
      </c>
      <c r="AK556" s="367"/>
      <c r="AL556" s="367"/>
      <c r="AM556" s="367"/>
      <c r="AN556" s="369"/>
      <c r="AO556" s="369" t="s">
        <v>248</v>
      </c>
      <c r="AP556" s="370"/>
      <c r="AQ556" s="441"/>
      <c r="AR556" s="370"/>
      <c r="AS556" s="376"/>
      <c r="AT556" s="377"/>
    </row>
    <row r="557" spans="1:46" ht="21" customHeight="1">
      <c r="A557" s="95">
        <v>2</v>
      </c>
      <c r="B557" s="95" t="s">
        <v>228</v>
      </c>
      <c r="C557" s="380" t="s">
        <v>29</v>
      </c>
      <c r="D557" s="98">
        <f t="shared" si="119"/>
        <v>26</v>
      </c>
      <c r="E557" s="447" t="s">
        <v>143</v>
      </c>
      <c r="F557" s="98" t="s">
        <v>366</v>
      </c>
      <c r="G557" s="98">
        <v>8079312</v>
      </c>
      <c r="H557" s="96">
        <v>9278079312</v>
      </c>
      <c r="I557" s="98"/>
      <c r="J557" s="285">
        <f t="shared" si="117"/>
        <v>5.03</v>
      </c>
      <c r="K557" s="286" t="str">
        <f t="shared" si="120"/>
        <v>อ้อยน้ำราด</v>
      </c>
      <c r="L557" s="98" t="s">
        <v>371</v>
      </c>
      <c r="M557" s="360"/>
      <c r="N557" s="360"/>
      <c r="O557" s="96"/>
      <c r="P557" s="360"/>
      <c r="Q557" s="362">
        <v>5.03</v>
      </c>
      <c r="R557" s="360"/>
      <c r="S557" s="288">
        <f t="shared" si="118"/>
        <v>5.03</v>
      </c>
      <c r="T557" s="360">
        <f>Q557*U557</f>
        <v>65.39</v>
      </c>
      <c r="U557" s="288">
        <v>13</v>
      </c>
      <c r="V557" s="288">
        <f>Q557*W557</f>
        <v>50.300000000000004</v>
      </c>
      <c r="W557" s="288">
        <v>10</v>
      </c>
      <c r="X557" s="364">
        <v>67.294451859125118</v>
      </c>
      <c r="Y557" s="365">
        <v>13.378618659865829</v>
      </c>
      <c r="Z557" s="364">
        <v>57.54407005405406</v>
      </c>
      <c r="AA557" s="365">
        <f>Z557/Q557</f>
        <v>11.440172972972974</v>
      </c>
      <c r="AB557" s="366">
        <v>242934</v>
      </c>
      <c r="AC557" s="96" t="s">
        <v>1</v>
      </c>
      <c r="AD557" s="96" t="s">
        <v>88</v>
      </c>
      <c r="AE557" s="367" t="s">
        <v>231</v>
      </c>
      <c r="AF557" s="98" t="s">
        <v>99</v>
      </c>
      <c r="AG557" s="367">
        <v>1.85</v>
      </c>
      <c r="AH557" s="96" t="s">
        <v>232</v>
      </c>
      <c r="AI557" s="368" t="s">
        <v>90</v>
      </c>
      <c r="AJ557" s="368" t="s">
        <v>220</v>
      </c>
      <c r="AK557" s="367" t="s">
        <v>299</v>
      </c>
      <c r="AL557" s="367" t="s">
        <v>236</v>
      </c>
      <c r="AM557" s="382">
        <f>Q557</f>
        <v>5.03</v>
      </c>
      <c r="AN557" s="369" t="s">
        <v>273</v>
      </c>
      <c r="AO557" s="369" t="s">
        <v>248</v>
      </c>
      <c r="AP557" s="370" t="str">
        <f>IF(Q557&gt;15,"พื้นที่มากกว่า 15 ไร่",IF(Q557&gt;10,"พื้นที่ 10 - 15 ไร่",IF(Q557&gt;6,"พื้นที่ 6 - 10 ไร่",IF(Q557&gt;3,"พื้นที่ 3 - 6 ไร่","พื้นที่น้อยกว่า 3 ไร่"))))</f>
        <v>พื้นที่ 3 - 6 ไร่</v>
      </c>
      <c r="AQ557" s="440">
        <v>11.393638170974155</v>
      </c>
      <c r="AR557" s="371">
        <v>12.804433781190021</v>
      </c>
      <c r="AS557" s="372" t="s">
        <v>233</v>
      </c>
      <c r="AT557" s="373">
        <v>243286</v>
      </c>
    </row>
    <row r="558" spans="1:46" ht="21" customHeight="1">
      <c r="A558" s="95">
        <v>2</v>
      </c>
      <c r="B558" s="95" t="s">
        <v>228</v>
      </c>
      <c r="C558" s="380" t="s">
        <v>29</v>
      </c>
      <c r="D558" s="98">
        <f t="shared" si="119"/>
        <v>27</v>
      </c>
      <c r="E558" s="447">
        <v>807933</v>
      </c>
      <c r="F558" s="98" t="s">
        <v>366</v>
      </c>
      <c r="G558" s="98">
        <v>807933</v>
      </c>
      <c r="H558" s="96">
        <v>9270807933</v>
      </c>
      <c r="I558" s="299" t="s">
        <v>230</v>
      </c>
      <c r="J558" s="285">
        <f t="shared" si="117"/>
        <v>18.23</v>
      </c>
      <c r="K558" s="286" t="str">
        <f t="shared" si="120"/>
        <v>อ้อยน้ำราด</v>
      </c>
      <c r="L558" s="98"/>
      <c r="M558" s="360"/>
      <c r="N558" s="360">
        <v>0</v>
      </c>
      <c r="O558" s="96"/>
      <c r="P558" s="360"/>
      <c r="Q558" s="362">
        <v>18.23</v>
      </c>
      <c r="R558" s="360"/>
      <c r="S558" s="288">
        <f t="shared" si="118"/>
        <v>18.23</v>
      </c>
      <c r="T558" s="360">
        <f>Q558*U558</f>
        <v>236.99</v>
      </c>
      <c r="U558" s="288">
        <v>13</v>
      </c>
      <c r="V558" s="288">
        <f>Q558*W558</f>
        <v>200.53</v>
      </c>
      <c r="W558" s="288">
        <v>11</v>
      </c>
      <c r="X558" s="364">
        <v>241.0240996957329</v>
      </c>
      <c r="Y558" s="365">
        <v>13.22128906723713</v>
      </c>
      <c r="Z558" s="364">
        <v>227.17615048648651</v>
      </c>
      <c r="AA558" s="365">
        <f>Z558/Q558</f>
        <v>12.461664864864865</v>
      </c>
      <c r="AB558" s="366">
        <v>242933</v>
      </c>
      <c r="AC558" s="96" t="s">
        <v>1</v>
      </c>
      <c r="AD558" s="96" t="s">
        <v>88</v>
      </c>
      <c r="AE558" s="367" t="s">
        <v>234</v>
      </c>
      <c r="AF558" s="98" t="s">
        <v>91</v>
      </c>
      <c r="AG558" s="367">
        <v>1.85</v>
      </c>
      <c r="AH558" s="96" t="s">
        <v>232</v>
      </c>
      <c r="AI558" s="368" t="s">
        <v>90</v>
      </c>
      <c r="AJ558" s="367" t="s">
        <v>220</v>
      </c>
      <c r="AK558" s="367" t="s">
        <v>299</v>
      </c>
      <c r="AL558" s="367" t="s">
        <v>236</v>
      </c>
      <c r="AM558" s="382">
        <f>Q558</f>
        <v>18.23</v>
      </c>
      <c r="AN558" s="369" t="s">
        <v>273</v>
      </c>
      <c r="AO558" s="369" t="s">
        <v>93</v>
      </c>
      <c r="AP558" s="370" t="str">
        <f>IF(Q558&gt;15,"พื้นที่มากกว่า 15 ไร่",IF(Q558&gt;10,"พื้นที่ 10 - 15 ไร่",IF(Q558&gt;6,"พื้นที่ 6 - 10 ไร่",IF(Q558&gt;3,"พื้นที่ 3 - 6 ไร่","พื้นที่น้อยกว่า 3 ไร่"))))</f>
        <v>พื้นที่มากกว่า 15 ไร่</v>
      </c>
      <c r="AQ558" s="440">
        <v>14.253976961053207</v>
      </c>
      <c r="AR558" s="371">
        <v>13.286457956513376</v>
      </c>
      <c r="AS558" s="372" t="s">
        <v>233</v>
      </c>
      <c r="AT558" s="373">
        <v>243282</v>
      </c>
    </row>
    <row r="559" spans="1:46" ht="21" customHeight="1">
      <c r="A559" s="95">
        <v>2</v>
      </c>
      <c r="B559" s="95" t="s">
        <v>228</v>
      </c>
      <c r="C559" s="380" t="s">
        <v>29</v>
      </c>
      <c r="D559" s="98">
        <f t="shared" si="119"/>
        <v>28</v>
      </c>
      <c r="E559" s="447">
        <v>807934</v>
      </c>
      <c r="F559" s="98" t="s">
        <v>366</v>
      </c>
      <c r="G559" s="98">
        <v>807934</v>
      </c>
      <c r="H559" s="96">
        <v>9270807934</v>
      </c>
      <c r="I559" s="299" t="s">
        <v>230</v>
      </c>
      <c r="J559" s="285">
        <f t="shared" si="117"/>
        <v>18.010000000000002</v>
      </c>
      <c r="K559" s="286" t="str">
        <f t="shared" si="120"/>
        <v>อ้อยตุลาคม</v>
      </c>
      <c r="L559" s="98"/>
      <c r="M559" s="374"/>
      <c r="N559" s="360">
        <v>0</v>
      </c>
      <c r="O559" s="96"/>
      <c r="P559" s="360"/>
      <c r="Q559" s="362">
        <v>18.010000000000002</v>
      </c>
      <c r="R559" s="360"/>
      <c r="S559" s="288">
        <f t="shared" si="118"/>
        <v>18.010000000000002</v>
      </c>
      <c r="T559" s="360">
        <f>Q559*U559</f>
        <v>324.18</v>
      </c>
      <c r="U559" s="288">
        <v>18</v>
      </c>
      <c r="V559" s="288">
        <f>Q559*W559</f>
        <v>270.15000000000003</v>
      </c>
      <c r="W559" s="288">
        <v>15</v>
      </c>
      <c r="X559" s="364">
        <v>275.64687868101265</v>
      </c>
      <c r="Y559" s="365">
        <v>14.944301981177826</v>
      </c>
      <c r="Z559" s="364">
        <v>253.53510976576578</v>
      </c>
      <c r="AA559" s="365">
        <f>Z559/Q559</f>
        <v>14.077463063063062</v>
      </c>
      <c r="AB559" s="366">
        <v>242876</v>
      </c>
      <c r="AC559" s="96" t="s">
        <v>98</v>
      </c>
      <c r="AD559" s="96" t="s">
        <v>88</v>
      </c>
      <c r="AE559" s="367" t="s">
        <v>234</v>
      </c>
      <c r="AF559" s="98" t="s">
        <v>99</v>
      </c>
      <c r="AG559" s="367">
        <v>1.85</v>
      </c>
      <c r="AH559" s="98" t="s">
        <v>232</v>
      </c>
      <c r="AI559" s="368" t="s">
        <v>90</v>
      </c>
      <c r="AJ559" s="367" t="s">
        <v>220</v>
      </c>
      <c r="AK559" s="367" t="s">
        <v>299</v>
      </c>
      <c r="AL559" s="367" t="s">
        <v>236</v>
      </c>
      <c r="AM559" s="367"/>
      <c r="AN559" s="369"/>
      <c r="AO559" s="369" t="s">
        <v>93</v>
      </c>
      <c r="AP559" s="370" t="str">
        <f>IF(Q559&gt;15,"พื้นที่มากกว่า 15 ไร่",IF(Q559&gt;10,"พื้นที่ 10 - 15 ไร่",IF(Q559&gt;6,"พื้นที่ 6 - 10 ไร่",IF(Q559&gt;3,"พื้นที่ 3 - 6 ไร่","พื้นที่น้อยกว่า 3 ไร่"))))</f>
        <v>พื้นที่มากกว่า 15 ไร่</v>
      </c>
      <c r="AQ559" s="440">
        <v>15.574125485841199</v>
      </c>
      <c r="AR559" s="371">
        <v>13.427896538201004</v>
      </c>
      <c r="AS559" s="372" t="s">
        <v>233</v>
      </c>
      <c r="AT559" s="373">
        <v>243287</v>
      </c>
    </row>
    <row r="560" spans="1:46" ht="21" customHeight="1">
      <c r="A560" s="95">
        <v>2</v>
      </c>
      <c r="B560" s="95" t="s">
        <v>228</v>
      </c>
      <c r="C560" s="380" t="s">
        <v>29</v>
      </c>
      <c r="D560" s="98">
        <f t="shared" si="119"/>
        <v>29</v>
      </c>
      <c r="E560" s="447">
        <v>807935</v>
      </c>
      <c r="F560" s="98" t="s">
        <v>366</v>
      </c>
      <c r="G560" s="98">
        <v>807935</v>
      </c>
      <c r="H560" s="96">
        <v>9270807935</v>
      </c>
      <c r="I560" s="299" t="s">
        <v>230</v>
      </c>
      <c r="J560" s="285">
        <f t="shared" si="117"/>
        <v>21.99</v>
      </c>
      <c r="K560" s="286" t="str">
        <f t="shared" si="120"/>
        <v>อ้อยตอ 1</v>
      </c>
      <c r="L560" s="96"/>
      <c r="M560" s="360">
        <v>1.1999999999999993</v>
      </c>
      <c r="N560" s="360">
        <v>0</v>
      </c>
      <c r="O560" s="96"/>
      <c r="P560" s="360"/>
      <c r="Q560" s="362">
        <v>20.79</v>
      </c>
      <c r="R560" s="360"/>
      <c r="S560" s="288">
        <f t="shared" si="118"/>
        <v>20.79</v>
      </c>
      <c r="T560" s="360">
        <f>Q560*U560</f>
        <v>228.69</v>
      </c>
      <c r="U560" s="288">
        <v>11</v>
      </c>
      <c r="V560" s="288">
        <f>Q560*W560</f>
        <v>207.89999999999998</v>
      </c>
      <c r="W560" s="288">
        <v>10</v>
      </c>
      <c r="X560" s="364">
        <v>245.12359571069385</v>
      </c>
      <c r="Y560" s="365">
        <v>11.790456744141119</v>
      </c>
      <c r="Z560" s="364">
        <v>196.20365837837838</v>
      </c>
      <c r="AA560" s="365">
        <f>Z560/Q560</f>
        <v>9.4374054054054053</v>
      </c>
      <c r="AB560" s="366">
        <v>242920</v>
      </c>
      <c r="AC560" s="96" t="s">
        <v>93</v>
      </c>
      <c r="AD560" s="96" t="s">
        <v>2</v>
      </c>
      <c r="AE560" s="367" t="s">
        <v>265</v>
      </c>
      <c r="AF560" s="98" t="s">
        <v>91</v>
      </c>
      <c r="AG560" s="367">
        <v>1.85</v>
      </c>
      <c r="AH560" s="98" t="s">
        <v>232</v>
      </c>
      <c r="AI560" s="368" t="s">
        <v>90</v>
      </c>
      <c r="AJ560" s="367" t="s">
        <v>220</v>
      </c>
      <c r="AK560" s="367" t="s">
        <v>299</v>
      </c>
      <c r="AL560" s="367" t="s">
        <v>236</v>
      </c>
      <c r="AM560" s="367"/>
      <c r="AN560" s="369"/>
      <c r="AO560" s="369" t="s">
        <v>248</v>
      </c>
      <c r="AP560" s="370" t="str">
        <f>IF(Q560&gt;15,"พื้นที่มากกว่า 15 ไร่",IF(Q560&gt;10,"พื้นที่ 10 - 15 ไร่",IF(Q560&gt;6,"พื้นที่ 6 - 10 ไร่",IF(Q560&gt;3,"พื้นที่ 3 - 6 ไร่","พื้นที่น้อยกว่า 3 ไร่"))))</f>
        <v>พื้นที่มากกว่า 15 ไร่</v>
      </c>
      <c r="AQ560" s="440">
        <v>6.7585377585377602</v>
      </c>
      <c r="AR560" s="371">
        <v>13.441981353640308</v>
      </c>
      <c r="AS560" s="372" t="s">
        <v>233</v>
      </c>
      <c r="AT560" s="373">
        <v>243280</v>
      </c>
    </row>
    <row r="561" spans="1:46" ht="21" customHeight="1">
      <c r="A561" s="95">
        <v>2</v>
      </c>
      <c r="B561" s="95" t="s">
        <v>228</v>
      </c>
      <c r="C561" s="380" t="s">
        <v>29</v>
      </c>
      <c r="D561" s="98">
        <f t="shared" si="119"/>
        <v>30</v>
      </c>
      <c r="E561" s="447">
        <v>807936</v>
      </c>
      <c r="F561" s="98" t="s">
        <v>366</v>
      </c>
      <c r="G561" s="98">
        <v>807936</v>
      </c>
      <c r="H561" s="98"/>
      <c r="I561" s="299" t="s">
        <v>230</v>
      </c>
      <c r="J561" s="285">
        <f t="shared" si="117"/>
        <v>28.32</v>
      </c>
      <c r="K561" s="286" t="s">
        <v>237</v>
      </c>
      <c r="L561" s="98"/>
      <c r="M561" s="374"/>
      <c r="N561" s="360">
        <v>0</v>
      </c>
      <c r="O561" s="360">
        <v>28.32</v>
      </c>
      <c r="P561" s="360"/>
      <c r="Q561" s="362"/>
      <c r="R561" s="360"/>
      <c r="S561" s="288">
        <f t="shared" si="118"/>
        <v>0</v>
      </c>
      <c r="T561" s="288"/>
      <c r="U561" s="288"/>
      <c r="V561" s="288"/>
      <c r="W561" s="288"/>
      <c r="X561" s="364"/>
      <c r="Y561" s="365"/>
      <c r="Z561" s="364"/>
      <c r="AA561" s="365"/>
      <c r="AB561" s="366"/>
      <c r="AC561" s="96"/>
      <c r="AD561" s="96"/>
      <c r="AE561" s="367"/>
      <c r="AF561" s="98"/>
      <c r="AG561" s="367"/>
      <c r="AH561" s="98"/>
      <c r="AI561" s="368" t="s">
        <v>90</v>
      </c>
      <c r="AJ561" s="98"/>
      <c r="AK561" s="367"/>
      <c r="AL561" s="367"/>
      <c r="AM561" s="367"/>
      <c r="AN561" s="369"/>
      <c r="AO561" s="369">
        <v>0</v>
      </c>
      <c r="AP561" s="370"/>
      <c r="AQ561" s="441"/>
      <c r="AR561" s="370"/>
      <c r="AS561" s="376"/>
      <c r="AT561" s="377"/>
    </row>
    <row r="562" spans="1:46" ht="21" customHeight="1">
      <c r="A562" s="95">
        <v>2</v>
      </c>
      <c r="B562" s="95" t="s">
        <v>228</v>
      </c>
      <c r="C562" s="380" t="s">
        <v>29</v>
      </c>
      <c r="D562" s="98">
        <f t="shared" si="119"/>
        <v>31</v>
      </c>
      <c r="E562" s="447">
        <v>807938</v>
      </c>
      <c r="F562" s="98" t="s">
        <v>366</v>
      </c>
      <c r="G562" s="98">
        <v>807938</v>
      </c>
      <c r="H562" s="98"/>
      <c r="I562" s="98"/>
      <c r="J562" s="285">
        <f t="shared" si="117"/>
        <v>12.37</v>
      </c>
      <c r="K562" s="286" t="s">
        <v>237</v>
      </c>
      <c r="L562" s="98"/>
      <c r="M562" s="374"/>
      <c r="N562" s="360">
        <v>0</v>
      </c>
      <c r="O562" s="360">
        <v>12.37</v>
      </c>
      <c r="P562" s="374"/>
      <c r="Q562" s="362"/>
      <c r="R562" s="360"/>
      <c r="S562" s="288">
        <f t="shared" si="118"/>
        <v>0</v>
      </c>
      <c r="T562" s="288"/>
      <c r="U562" s="288"/>
      <c r="V562" s="288"/>
      <c r="W562" s="288"/>
      <c r="X562" s="364"/>
      <c r="Y562" s="365"/>
      <c r="Z562" s="364"/>
      <c r="AA562" s="365"/>
      <c r="AB562" s="366"/>
      <c r="AC562" s="98"/>
      <c r="AD562" s="98"/>
      <c r="AE562" s="367"/>
      <c r="AF562" s="98"/>
      <c r="AG562" s="367"/>
      <c r="AH562" s="98"/>
      <c r="AI562" s="98" t="s">
        <v>119</v>
      </c>
      <c r="AJ562" s="96"/>
      <c r="AK562" s="367"/>
      <c r="AL562" s="367"/>
      <c r="AM562" s="367"/>
      <c r="AN562" s="369"/>
      <c r="AO562" s="369">
        <v>0</v>
      </c>
      <c r="AP562" s="370"/>
      <c r="AQ562" s="441"/>
      <c r="AR562" s="370"/>
      <c r="AS562" s="376"/>
      <c r="AT562" s="377"/>
    </row>
    <row r="563" spans="1:46" ht="21" customHeight="1">
      <c r="A563" s="95">
        <v>2</v>
      </c>
      <c r="B563" s="95" t="s">
        <v>228</v>
      </c>
      <c r="C563" s="380" t="s">
        <v>29</v>
      </c>
      <c r="D563" s="98">
        <f t="shared" si="119"/>
        <v>32</v>
      </c>
      <c r="E563" s="448">
        <v>807939</v>
      </c>
      <c r="F563" s="98" t="s">
        <v>366</v>
      </c>
      <c r="G563" s="98">
        <v>807939</v>
      </c>
      <c r="H563" s="96">
        <v>9270807939</v>
      </c>
      <c r="I563" s="299" t="s">
        <v>230</v>
      </c>
      <c r="J563" s="285">
        <f t="shared" si="117"/>
        <v>12.59</v>
      </c>
      <c r="K563" s="286" t="s">
        <v>144</v>
      </c>
      <c r="L563" s="98"/>
      <c r="M563" s="374"/>
      <c r="N563" s="360">
        <v>0</v>
      </c>
      <c r="O563" s="96"/>
      <c r="P563" s="360"/>
      <c r="Q563" s="362">
        <v>12.59</v>
      </c>
      <c r="R563" s="360"/>
      <c r="S563" s="288">
        <f t="shared" si="118"/>
        <v>12.59</v>
      </c>
      <c r="T563" s="360">
        <f>Q563*U563</f>
        <v>125.9</v>
      </c>
      <c r="U563" s="288">
        <v>10</v>
      </c>
      <c r="V563" s="288">
        <f>Q563*W563</f>
        <v>88.13</v>
      </c>
      <c r="W563" s="288">
        <v>7</v>
      </c>
      <c r="X563" s="364">
        <v>150.14222924673533</v>
      </c>
      <c r="Y563" s="365">
        <v>11.925514634371353</v>
      </c>
      <c r="Z563" s="364">
        <v>164.68972194594593</v>
      </c>
      <c r="AA563" s="365">
        <f>Z563/Q563</f>
        <v>13.080994594594594</v>
      </c>
      <c r="AB563" s="366">
        <v>242930</v>
      </c>
      <c r="AC563" s="96" t="s">
        <v>101</v>
      </c>
      <c r="AD563" s="96" t="s">
        <v>2</v>
      </c>
      <c r="AE563" s="367" t="s">
        <v>265</v>
      </c>
      <c r="AF563" s="98" t="s">
        <v>91</v>
      </c>
      <c r="AG563" s="367">
        <v>1.85</v>
      </c>
      <c r="AH563" s="98" t="s">
        <v>232</v>
      </c>
      <c r="AI563" s="368" t="s">
        <v>90</v>
      </c>
      <c r="AJ563" s="367" t="s">
        <v>220</v>
      </c>
      <c r="AK563" s="367" t="s">
        <v>299</v>
      </c>
      <c r="AL563" s="367" t="s">
        <v>236</v>
      </c>
      <c r="AM563" s="367"/>
      <c r="AN563" s="369"/>
      <c r="AO563" s="369" t="s">
        <v>1</v>
      </c>
      <c r="AP563" s="370" t="str">
        <f>IF(Q563&gt;15,"พื้นที่มากกว่า 15 ไร่",IF(Q563&gt;10,"พื้นที่ 10 - 15 ไร่",IF(Q563&gt;6,"พื้นที่ 6 - 10 ไร่",IF(Q563&gt;3,"พื้นที่ 3 - 6 ไร่","พื้นที่น้อยกว่า 3 ไร่"))))</f>
        <v>พื้นที่ 10 - 15 ไร่</v>
      </c>
      <c r="AQ563" s="440">
        <v>9.3455123113582221</v>
      </c>
      <c r="AR563" s="371">
        <v>12.113227944926058</v>
      </c>
      <c r="AS563" s="372" t="s">
        <v>233</v>
      </c>
      <c r="AT563" s="373">
        <v>243245</v>
      </c>
    </row>
    <row r="564" spans="1:46" ht="21" customHeight="1">
      <c r="A564" s="95">
        <v>2</v>
      </c>
      <c r="B564" s="95" t="s">
        <v>228</v>
      </c>
      <c r="C564" s="380" t="s">
        <v>29</v>
      </c>
      <c r="D564" s="98">
        <f t="shared" si="119"/>
        <v>33</v>
      </c>
      <c r="E564" s="447" t="s">
        <v>372</v>
      </c>
      <c r="F564" s="98" t="s">
        <v>366</v>
      </c>
      <c r="G564" s="98">
        <v>8079391</v>
      </c>
      <c r="H564" s="98"/>
      <c r="I564" s="299" t="s">
        <v>230</v>
      </c>
      <c r="J564" s="285">
        <f t="shared" si="117"/>
        <v>2.84</v>
      </c>
      <c r="K564" s="286" t="s">
        <v>245</v>
      </c>
      <c r="L564" s="98" t="s">
        <v>245</v>
      </c>
      <c r="M564" s="374">
        <v>2.84</v>
      </c>
      <c r="N564" s="360">
        <v>0</v>
      </c>
      <c r="O564" s="98"/>
      <c r="P564" s="98"/>
      <c r="Q564" s="362"/>
      <c r="R564" s="360"/>
      <c r="S564" s="288">
        <f t="shared" si="118"/>
        <v>0</v>
      </c>
      <c r="T564" s="288"/>
      <c r="U564" s="288"/>
      <c r="V564" s="288"/>
      <c r="W564" s="288"/>
      <c r="X564" s="364"/>
      <c r="Y564" s="365"/>
      <c r="Z564" s="364"/>
      <c r="AA564" s="365"/>
      <c r="AB564" s="366"/>
      <c r="AC564" s="98"/>
      <c r="AD564" s="98"/>
      <c r="AE564" s="368"/>
      <c r="AF564" s="98"/>
      <c r="AG564" s="368"/>
      <c r="AH564" s="98"/>
      <c r="AI564" s="368" t="s">
        <v>90</v>
      </c>
      <c r="AJ564" s="368"/>
      <c r="AK564" s="367"/>
      <c r="AL564" s="367"/>
      <c r="AM564" s="367"/>
      <c r="AN564" s="369"/>
      <c r="AO564" s="369">
        <v>0</v>
      </c>
      <c r="AP564" s="370"/>
      <c r="AQ564" s="441"/>
      <c r="AR564" s="370"/>
      <c r="AS564" s="376"/>
      <c r="AT564" s="377"/>
    </row>
    <row r="565" spans="1:46" ht="21" customHeight="1">
      <c r="A565" s="95">
        <v>2</v>
      </c>
      <c r="B565" s="95" t="s">
        <v>228</v>
      </c>
      <c r="C565" s="380" t="s">
        <v>29</v>
      </c>
      <c r="D565" s="98">
        <f t="shared" si="119"/>
        <v>34</v>
      </c>
      <c r="E565" s="448">
        <v>807940</v>
      </c>
      <c r="F565" s="98" t="s">
        <v>366</v>
      </c>
      <c r="G565" s="98">
        <v>807940</v>
      </c>
      <c r="H565" s="96">
        <v>9270807940</v>
      </c>
      <c r="I565" s="299" t="s">
        <v>230</v>
      </c>
      <c r="J565" s="285">
        <f t="shared" si="117"/>
        <v>26.31</v>
      </c>
      <c r="K565" s="286" t="s">
        <v>144</v>
      </c>
      <c r="L565" s="98"/>
      <c r="M565" s="374"/>
      <c r="N565" s="360">
        <v>0</v>
      </c>
      <c r="O565" s="96"/>
      <c r="P565" s="360"/>
      <c r="Q565" s="362">
        <v>26.31</v>
      </c>
      <c r="R565" s="360"/>
      <c r="S565" s="288">
        <f t="shared" si="118"/>
        <v>26.31</v>
      </c>
      <c r="T565" s="360">
        <f>Q565*U565</f>
        <v>263.09999999999997</v>
      </c>
      <c r="U565" s="288">
        <v>10</v>
      </c>
      <c r="V565" s="288">
        <f>Q565*W565</f>
        <v>184.17</v>
      </c>
      <c r="W565" s="288">
        <v>7</v>
      </c>
      <c r="X565" s="364">
        <v>314.76892782599373</v>
      </c>
      <c r="Y565" s="365">
        <v>11.96385130467479</v>
      </c>
      <c r="Z565" s="364">
        <v>257.6093163243242</v>
      </c>
      <c r="AA565" s="365">
        <f>Z565/Q565</f>
        <v>9.7913081081081046</v>
      </c>
      <c r="AB565" s="366">
        <v>242930</v>
      </c>
      <c r="AC565" s="96" t="s">
        <v>101</v>
      </c>
      <c r="AD565" s="96" t="s">
        <v>2</v>
      </c>
      <c r="AE565" s="367" t="s">
        <v>265</v>
      </c>
      <c r="AF565" s="98" t="s">
        <v>91</v>
      </c>
      <c r="AG565" s="367">
        <v>1.85</v>
      </c>
      <c r="AH565" s="98" t="s">
        <v>232</v>
      </c>
      <c r="AI565" s="368" t="s">
        <v>90</v>
      </c>
      <c r="AJ565" s="367" t="s">
        <v>220</v>
      </c>
      <c r="AK565" s="367" t="s">
        <v>299</v>
      </c>
      <c r="AL565" s="367" t="s">
        <v>236</v>
      </c>
      <c r="AM565" s="367"/>
      <c r="AN565" s="369"/>
      <c r="AO565" s="369" t="s">
        <v>1</v>
      </c>
      <c r="AP565" s="370" t="str">
        <f>IF(Q565&gt;15,"พื้นที่มากกว่า 15 ไร่",IF(Q565&gt;10,"พื้นที่ 10 - 15 ไร่",IF(Q565&gt;6,"พื้นที่ 6 - 10 ไร่",IF(Q565&gt;3,"พื้นที่ 3 - 6 ไร่","พื้นที่น้อยกว่า 3 ไร่"))))</f>
        <v>พื้นที่มากกว่า 15 ไร่</v>
      </c>
      <c r="AQ565" s="440">
        <v>7.9304446978335239</v>
      </c>
      <c r="AR565" s="371">
        <v>12.039429187634797</v>
      </c>
      <c r="AS565" s="372" t="s">
        <v>233</v>
      </c>
      <c r="AT565" s="373">
        <v>243246</v>
      </c>
    </row>
    <row r="566" spans="1:46" ht="21" customHeight="1">
      <c r="A566" s="95">
        <v>2</v>
      </c>
      <c r="B566" s="95" t="s">
        <v>228</v>
      </c>
      <c r="C566" s="380" t="s">
        <v>29</v>
      </c>
      <c r="D566" s="98">
        <f t="shared" si="119"/>
        <v>35</v>
      </c>
      <c r="E566" s="447">
        <v>807941</v>
      </c>
      <c r="F566" s="98" t="s">
        <v>366</v>
      </c>
      <c r="G566" s="98">
        <v>807941</v>
      </c>
      <c r="H566" s="98"/>
      <c r="I566" s="98"/>
      <c r="J566" s="285">
        <f t="shared" si="117"/>
        <v>36.630000000000003</v>
      </c>
      <c r="K566" s="286" t="s">
        <v>237</v>
      </c>
      <c r="L566" s="96"/>
      <c r="M566" s="360"/>
      <c r="N566" s="360">
        <v>0</v>
      </c>
      <c r="O566" s="374">
        <v>36.630000000000003</v>
      </c>
      <c r="P566" s="374"/>
      <c r="Q566" s="362"/>
      <c r="R566" s="360"/>
      <c r="S566" s="288">
        <f t="shared" si="118"/>
        <v>0</v>
      </c>
      <c r="T566" s="288"/>
      <c r="U566" s="288"/>
      <c r="V566" s="288"/>
      <c r="W566" s="288"/>
      <c r="X566" s="364"/>
      <c r="Y566" s="365"/>
      <c r="Z566" s="364"/>
      <c r="AA566" s="365"/>
      <c r="AB566" s="366"/>
      <c r="AC566" s="98"/>
      <c r="AD566" s="98"/>
      <c r="AE566" s="367"/>
      <c r="AF566" s="98"/>
      <c r="AG566" s="367"/>
      <c r="AH566" s="98"/>
      <c r="AI566" s="368" t="s">
        <v>90</v>
      </c>
      <c r="AJ566" s="368"/>
      <c r="AK566" s="367"/>
      <c r="AL566" s="367"/>
      <c r="AM566" s="367"/>
      <c r="AN566" s="369"/>
      <c r="AO566" s="369">
        <v>0</v>
      </c>
      <c r="AP566" s="370"/>
      <c r="AQ566" s="441"/>
      <c r="AR566" s="370"/>
      <c r="AS566" s="376"/>
      <c r="AT566" s="377"/>
    </row>
    <row r="567" spans="1:46" ht="21" customHeight="1">
      <c r="A567" s="95">
        <v>2</v>
      </c>
      <c r="B567" s="95" t="s">
        <v>228</v>
      </c>
      <c r="C567" s="380" t="s">
        <v>29</v>
      </c>
      <c r="D567" s="98">
        <f t="shared" si="119"/>
        <v>36</v>
      </c>
      <c r="E567" s="447">
        <v>807942</v>
      </c>
      <c r="F567" s="98" t="s">
        <v>366</v>
      </c>
      <c r="G567" s="98">
        <v>807942</v>
      </c>
      <c r="H567" s="98"/>
      <c r="I567" s="98"/>
      <c r="J567" s="285">
        <f t="shared" si="117"/>
        <v>13.91</v>
      </c>
      <c r="K567" s="286" t="s">
        <v>237</v>
      </c>
      <c r="L567" s="96"/>
      <c r="M567" s="360"/>
      <c r="N567" s="360">
        <v>0</v>
      </c>
      <c r="O567" s="374">
        <v>13.91</v>
      </c>
      <c r="P567" s="374"/>
      <c r="Q567" s="362"/>
      <c r="R567" s="360"/>
      <c r="S567" s="288">
        <f t="shared" si="118"/>
        <v>0</v>
      </c>
      <c r="T567" s="288"/>
      <c r="U567" s="288"/>
      <c r="V567" s="288"/>
      <c r="W567" s="288"/>
      <c r="X567" s="364"/>
      <c r="Y567" s="365"/>
      <c r="Z567" s="364"/>
      <c r="AA567" s="365"/>
      <c r="AB567" s="366"/>
      <c r="AC567" s="98"/>
      <c r="AD567" s="98"/>
      <c r="AE567" s="367"/>
      <c r="AF567" s="98"/>
      <c r="AG567" s="367"/>
      <c r="AH567" s="98"/>
      <c r="AI567" s="368" t="s">
        <v>90</v>
      </c>
      <c r="AJ567" s="368"/>
      <c r="AK567" s="367"/>
      <c r="AL567" s="367"/>
      <c r="AM567" s="367"/>
      <c r="AN567" s="369"/>
      <c r="AO567" s="369">
        <v>0</v>
      </c>
      <c r="AP567" s="370"/>
      <c r="AQ567" s="441"/>
      <c r="AR567" s="370"/>
      <c r="AS567" s="376"/>
      <c r="AT567" s="377"/>
    </row>
    <row r="568" spans="1:46" ht="21" customHeight="1">
      <c r="A568" s="95">
        <v>2</v>
      </c>
      <c r="B568" s="95" t="s">
        <v>228</v>
      </c>
      <c r="C568" s="380" t="s">
        <v>29</v>
      </c>
      <c r="D568" s="98">
        <f t="shared" si="119"/>
        <v>37</v>
      </c>
      <c r="E568" s="447">
        <v>807943</v>
      </c>
      <c r="F568" s="98" t="s">
        <v>366</v>
      </c>
      <c r="G568" s="98">
        <v>807943</v>
      </c>
      <c r="H568" s="98"/>
      <c r="I568" s="299" t="s">
        <v>230</v>
      </c>
      <c r="J568" s="285">
        <f t="shared" si="117"/>
        <v>5.01</v>
      </c>
      <c r="K568" s="286" t="s">
        <v>237</v>
      </c>
      <c r="L568" s="96"/>
      <c r="M568" s="360"/>
      <c r="N568" s="360">
        <v>0</v>
      </c>
      <c r="O568" s="374">
        <v>5.01</v>
      </c>
      <c r="P568" s="374"/>
      <c r="Q568" s="362"/>
      <c r="R568" s="360"/>
      <c r="S568" s="288">
        <f t="shared" si="118"/>
        <v>0</v>
      </c>
      <c r="T568" s="288"/>
      <c r="U568" s="288"/>
      <c r="V568" s="288"/>
      <c r="W568" s="288"/>
      <c r="X568" s="364"/>
      <c r="Y568" s="365"/>
      <c r="Z568" s="364"/>
      <c r="AA568" s="365"/>
      <c r="AB568" s="366"/>
      <c r="AC568" s="96"/>
      <c r="AD568" s="96"/>
      <c r="AE568" s="367"/>
      <c r="AF568" s="98"/>
      <c r="AG568" s="367"/>
      <c r="AH568" s="98"/>
      <c r="AI568" s="368" t="s">
        <v>90</v>
      </c>
      <c r="AJ568" s="368"/>
      <c r="AK568" s="367"/>
      <c r="AL568" s="367"/>
      <c r="AM568" s="367"/>
      <c r="AN568" s="369"/>
      <c r="AO568" s="369">
        <v>0</v>
      </c>
      <c r="AP568" s="370"/>
      <c r="AQ568" s="441"/>
      <c r="AR568" s="370"/>
      <c r="AS568" s="376"/>
      <c r="AT568" s="377"/>
    </row>
    <row r="569" spans="1:46" ht="21" customHeight="1">
      <c r="A569" s="95">
        <v>2</v>
      </c>
      <c r="B569" s="95" t="s">
        <v>228</v>
      </c>
      <c r="C569" s="380" t="s">
        <v>29</v>
      </c>
      <c r="D569" s="98">
        <f t="shared" si="119"/>
        <v>38</v>
      </c>
      <c r="E569" s="447">
        <v>807944</v>
      </c>
      <c r="F569" s="98" t="s">
        <v>366</v>
      </c>
      <c r="G569" s="98">
        <v>807944</v>
      </c>
      <c r="H569" s="98"/>
      <c r="I569" s="98"/>
      <c r="J569" s="285">
        <f t="shared" si="117"/>
        <v>39.25</v>
      </c>
      <c r="K569" s="286" t="s">
        <v>237</v>
      </c>
      <c r="L569" s="96"/>
      <c r="M569" s="360"/>
      <c r="N569" s="360"/>
      <c r="O569" s="360">
        <v>39.25</v>
      </c>
      <c r="P569" s="360"/>
      <c r="Q569" s="362"/>
      <c r="R569" s="360"/>
      <c r="S569" s="288">
        <f t="shared" si="118"/>
        <v>0</v>
      </c>
      <c r="T569" s="288"/>
      <c r="U569" s="288"/>
      <c r="V569" s="288"/>
      <c r="W569" s="288"/>
      <c r="X569" s="364"/>
      <c r="Y569" s="365"/>
      <c r="Z569" s="364"/>
      <c r="AA569" s="365"/>
      <c r="AB569" s="366"/>
      <c r="AC569" s="98"/>
      <c r="AD569" s="98"/>
      <c r="AE569" s="367"/>
      <c r="AF569" s="98"/>
      <c r="AG569" s="367"/>
      <c r="AH569" s="98"/>
      <c r="AI569" s="368" t="s">
        <v>90</v>
      </c>
      <c r="AJ569" s="367"/>
      <c r="AK569" s="367"/>
      <c r="AL569" s="367"/>
      <c r="AM569" s="367"/>
      <c r="AN569" s="369"/>
      <c r="AO569" s="369">
        <v>0</v>
      </c>
      <c r="AP569" s="370"/>
      <c r="AQ569" s="441"/>
      <c r="AR569" s="370"/>
      <c r="AS569" s="376"/>
      <c r="AT569" s="377"/>
    </row>
    <row r="570" spans="1:46" ht="21" customHeight="1">
      <c r="A570" s="95">
        <v>2</v>
      </c>
      <c r="B570" s="95" t="s">
        <v>228</v>
      </c>
      <c r="C570" s="380" t="s">
        <v>29</v>
      </c>
      <c r="D570" s="98">
        <f t="shared" si="119"/>
        <v>39</v>
      </c>
      <c r="E570" s="447">
        <v>807945</v>
      </c>
      <c r="F570" s="98" t="s">
        <v>366</v>
      </c>
      <c r="G570" s="98">
        <v>807945</v>
      </c>
      <c r="H570" s="96">
        <v>9270807945</v>
      </c>
      <c r="I570" s="299" t="s">
        <v>230</v>
      </c>
      <c r="J570" s="285">
        <f t="shared" si="117"/>
        <v>17.260000000000002</v>
      </c>
      <c r="K570" s="286" t="str">
        <f>AC570</f>
        <v>อ้อยตุลาคม</v>
      </c>
      <c r="L570" s="96" t="s">
        <v>326</v>
      </c>
      <c r="M570" s="374">
        <v>5.2600000000000016</v>
      </c>
      <c r="N570" s="360">
        <v>0</v>
      </c>
      <c r="O570" s="360"/>
      <c r="P570" s="360"/>
      <c r="Q570" s="362">
        <v>12</v>
      </c>
      <c r="R570" s="360"/>
      <c r="S570" s="288">
        <f t="shared" si="118"/>
        <v>12</v>
      </c>
      <c r="T570" s="360">
        <f>Q570*U570</f>
        <v>192</v>
      </c>
      <c r="U570" s="288">
        <v>16</v>
      </c>
      <c r="V570" s="288">
        <f>Q570*W570</f>
        <v>168</v>
      </c>
      <c r="W570" s="288">
        <v>14</v>
      </c>
      <c r="X570" s="364">
        <v>179.6339687687954</v>
      </c>
      <c r="Y570" s="365">
        <v>14.969497397399618</v>
      </c>
      <c r="Z570" s="364">
        <v>118.64320000000001</v>
      </c>
      <c r="AA570" s="365">
        <f>Z570/Q570</f>
        <v>9.8869333333333334</v>
      </c>
      <c r="AB570" s="366">
        <v>242877</v>
      </c>
      <c r="AC570" s="96" t="s">
        <v>98</v>
      </c>
      <c r="AD570" s="96" t="s">
        <v>88</v>
      </c>
      <c r="AE570" s="367" t="s">
        <v>234</v>
      </c>
      <c r="AF570" s="98" t="s">
        <v>99</v>
      </c>
      <c r="AG570" s="367">
        <v>1.85</v>
      </c>
      <c r="AH570" s="98" t="s">
        <v>232</v>
      </c>
      <c r="AI570" s="368" t="s">
        <v>90</v>
      </c>
      <c r="AJ570" s="367" t="s">
        <v>220</v>
      </c>
      <c r="AK570" s="367" t="s">
        <v>299</v>
      </c>
      <c r="AL570" s="367" t="s">
        <v>236</v>
      </c>
      <c r="AM570" s="367"/>
      <c r="AN570" s="369"/>
      <c r="AO570" s="369" t="s">
        <v>93</v>
      </c>
      <c r="AP570" s="370" t="str">
        <f>IF(Q570&gt;15,"พื้นที่มากกว่า 15 ไร่",IF(Q570&gt;10,"พื้นที่ 10 - 15 ไร่",IF(Q570&gt;6,"พื้นที่ 6 - 10 ไร่",IF(Q570&gt;3,"พื้นที่ 3 - 6 ไร่","พื้นที่น้อยกว่า 3 ไร่"))))</f>
        <v>พื้นที่ 10 - 15 ไร่</v>
      </c>
      <c r="AQ570" s="440">
        <v>14.128333333333332</v>
      </c>
      <c r="AR570" s="371">
        <v>12.898875781526483</v>
      </c>
      <c r="AS570" s="372" t="s">
        <v>233</v>
      </c>
      <c r="AT570" s="373">
        <v>243305</v>
      </c>
    </row>
    <row r="571" spans="1:46" ht="21" customHeight="1">
      <c r="A571" s="95">
        <v>2</v>
      </c>
      <c r="B571" s="95" t="s">
        <v>228</v>
      </c>
      <c r="C571" s="380" t="s">
        <v>29</v>
      </c>
      <c r="D571" s="98">
        <f t="shared" si="119"/>
        <v>40</v>
      </c>
      <c r="E571" s="447">
        <v>807946</v>
      </c>
      <c r="F571" s="98" t="s">
        <v>366</v>
      </c>
      <c r="G571" s="98">
        <v>807946</v>
      </c>
      <c r="H571" s="96">
        <v>9270807946</v>
      </c>
      <c r="I571" s="299" t="s">
        <v>230</v>
      </c>
      <c r="J571" s="285">
        <f t="shared" si="117"/>
        <v>26.4</v>
      </c>
      <c r="K571" s="286" t="str">
        <f>AC571</f>
        <v>อ้อยตอ 1</v>
      </c>
      <c r="L571" s="98" t="s">
        <v>241</v>
      </c>
      <c r="M571" s="374"/>
      <c r="N571" s="360"/>
      <c r="O571" s="360"/>
      <c r="P571" s="360"/>
      <c r="Q571" s="362">
        <v>26.4</v>
      </c>
      <c r="R571" s="360"/>
      <c r="S571" s="288">
        <f t="shared" si="118"/>
        <v>26.4</v>
      </c>
      <c r="T571" s="360">
        <f>Q571*U571</f>
        <v>316.79999999999995</v>
      </c>
      <c r="U571" s="288">
        <v>12</v>
      </c>
      <c r="V571" s="288">
        <f>Q571*W571</f>
        <v>211.2</v>
      </c>
      <c r="W571" s="288">
        <v>8</v>
      </c>
      <c r="X571" s="364">
        <v>309.45042148910102</v>
      </c>
      <c r="Y571" s="365">
        <v>11.72160687458716</v>
      </c>
      <c r="Z571" s="364">
        <v>330.30918918918917</v>
      </c>
      <c r="AA571" s="365">
        <f>Z571/Q571</f>
        <v>12.511711711711712</v>
      </c>
      <c r="AB571" s="366">
        <v>242911</v>
      </c>
      <c r="AC571" s="96" t="s">
        <v>93</v>
      </c>
      <c r="AD571" s="96" t="s">
        <v>2</v>
      </c>
      <c r="AE571" s="367" t="s">
        <v>265</v>
      </c>
      <c r="AF571" s="98" t="s">
        <v>94</v>
      </c>
      <c r="AG571" s="367">
        <v>1.85</v>
      </c>
      <c r="AH571" s="98" t="s">
        <v>232</v>
      </c>
      <c r="AI571" s="368" t="s">
        <v>90</v>
      </c>
      <c r="AJ571" s="98" t="s">
        <v>322</v>
      </c>
      <c r="AK571" s="367">
        <v>0</v>
      </c>
      <c r="AL571" s="367" t="s">
        <v>236</v>
      </c>
      <c r="AM571" s="367"/>
      <c r="AN571" s="369"/>
      <c r="AO571" s="369" t="s">
        <v>1</v>
      </c>
      <c r="AP571" s="370" t="str">
        <f>IF(Q571&gt;15,"พื้นที่มากกว่า 15 ไร่",IF(Q571&gt;10,"พื้นที่ 10 - 15 ไร่",IF(Q571&gt;6,"พื้นที่ 6 - 10 ไร่",IF(Q571&gt;3,"พื้นที่ 3 - 6 ไร่","พื้นที่น้อยกว่า 3 ไร่"))))</f>
        <v>พื้นที่มากกว่า 15 ไร่</v>
      </c>
      <c r="AQ571" s="440">
        <v>7.168181818181818</v>
      </c>
      <c r="AR571" s="371">
        <v>13.647783238216025</v>
      </c>
      <c r="AS571" s="372" t="s">
        <v>233</v>
      </c>
      <c r="AT571" s="373">
        <v>243272</v>
      </c>
    </row>
    <row r="572" spans="1:46" ht="21" customHeight="1">
      <c r="A572" s="95">
        <v>2</v>
      </c>
      <c r="B572" s="95" t="s">
        <v>228</v>
      </c>
      <c r="C572" s="380" t="s">
        <v>29</v>
      </c>
      <c r="D572" s="98">
        <f t="shared" si="119"/>
        <v>41</v>
      </c>
      <c r="E572" s="447">
        <v>807947</v>
      </c>
      <c r="F572" s="98" t="s">
        <v>366</v>
      </c>
      <c r="G572" s="98">
        <v>807947</v>
      </c>
      <c r="H572" s="96">
        <v>9270807947</v>
      </c>
      <c r="I572" s="299" t="s">
        <v>230</v>
      </c>
      <c r="J572" s="285">
        <f t="shared" si="117"/>
        <v>31.25</v>
      </c>
      <c r="K572" s="286" t="str">
        <f>AC572</f>
        <v>อ้อยตอ 1</v>
      </c>
      <c r="L572" s="98" t="s">
        <v>373</v>
      </c>
      <c r="M572" s="374">
        <v>0.51999999999999957</v>
      </c>
      <c r="N572" s="360">
        <v>0</v>
      </c>
      <c r="O572" s="360"/>
      <c r="P572" s="374"/>
      <c r="Q572" s="362">
        <v>30.73</v>
      </c>
      <c r="R572" s="360"/>
      <c r="S572" s="288">
        <f t="shared" si="118"/>
        <v>30.73</v>
      </c>
      <c r="T572" s="360">
        <f>Q572*U572</f>
        <v>368.76</v>
      </c>
      <c r="U572" s="288">
        <v>12</v>
      </c>
      <c r="V572" s="288">
        <f>Q572*W572</f>
        <v>245.84</v>
      </c>
      <c r="W572" s="288">
        <v>8</v>
      </c>
      <c r="X572" s="364">
        <v>318.06178510641888</v>
      </c>
      <c r="Y572" s="365">
        <v>11.489156690739307</v>
      </c>
      <c r="Z572" s="364">
        <v>487.52685434234229</v>
      </c>
      <c r="AA572" s="365">
        <f>Z572/Q572</f>
        <v>15.864850450450449</v>
      </c>
      <c r="AB572" s="366">
        <v>242875</v>
      </c>
      <c r="AC572" s="96" t="s">
        <v>93</v>
      </c>
      <c r="AD572" s="96" t="s">
        <v>2</v>
      </c>
      <c r="AE572" s="367" t="s">
        <v>265</v>
      </c>
      <c r="AF572" s="98" t="s">
        <v>99</v>
      </c>
      <c r="AG572" s="367">
        <v>1.85</v>
      </c>
      <c r="AH572" s="98" t="s">
        <v>232</v>
      </c>
      <c r="AI572" s="368" t="s">
        <v>90</v>
      </c>
      <c r="AJ572" s="98" t="s">
        <v>322</v>
      </c>
      <c r="AK572" s="367">
        <v>0</v>
      </c>
      <c r="AL572" s="367" t="s">
        <v>236</v>
      </c>
      <c r="AM572" s="367"/>
      <c r="AN572" s="369"/>
      <c r="AO572" s="369" t="s">
        <v>95</v>
      </c>
      <c r="AP572" s="370" t="str">
        <f>IF(Q572&gt;15,"พื้นที่มากกว่า 15 ไร่",IF(Q572&gt;10,"พื้นที่ 10 - 15 ไร่",IF(Q572&gt;6,"พื้นที่ 6 - 10 ไร่",IF(Q572&gt;3,"พื้นที่ 3 - 6 ไร่","พื้นที่น้อยกว่า 3 ไร่"))))</f>
        <v>พื้นที่มากกว่า 15 ไร่</v>
      </c>
      <c r="AQ572" s="440">
        <v>8.468272046859747</v>
      </c>
      <c r="AR572" s="371">
        <v>13.013726319025475</v>
      </c>
      <c r="AS572" s="372" t="s">
        <v>233</v>
      </c>
      <c r="AT572" s="373">
        <v>243262</v>
      </c>
    </row>
    <row r="573" spans="1:46" ht="21" customHeight="1">
      <c r="A573" s="95">
        <v>2</v>
      </c>
      <c r="B573" s="95" t="s">
        <v>228</v>
      </c>
      <c r="C573" s="380" t="s">
        <v>29</v>
      </c>
      <c r="D573" s="98">
        <f t="shared" si="119"/>
        <v>42</v>
      </c>
      <c r="E573" s="447">
        <v>807948</v>
      </c>
      <c r="F573" s="98" t="s">
        <v>366</v>
      </c>
      <c r="G573" s="98">
        <v>807948</v>
      </c>
      <c r="H573" s="98"/>
      <c r="I573" s="299" t="s">
        <v>230</v>
      </c>
      <c r="J573" s="285">
        <f t="shared" si="117"/>
        <v>19.23</v>
      </c>
      <c r="K573" s="286" t="s">
        <v>237</v>
      </c>
      <c r="L573" s="98"/>
      <c r="M573" s="374"/>
      <c r="N573" s="360">
        <v>0</v>
      </c>
      <c r="O573" s="360">
        <v>19.23</v>
      </c>
      <c r="P573" s="360"/>
      <c r="Q573" s="362"/>
      <c r="R573" s="360"/>
      <c r="S573" s="288">
        <f t="shared" si="118"/>
        <v>0</v>
      </c>
      <c r="T573" s="288"/>
      <c r="U573" s="288"/>
      <c r="V573" s="288"/>
      <c r="W573" s="288"/>
      <c r="X573" s="364"/>
      <c r="Y573" s="365"/>
      <c r="Z573" s="364"/>
      <c r="AA573" s="365"/>
      <c r="AB573" s="366"/>
      <c r="AC573" s="96"/>
      <c r="AD573" s="96"/>
      <c r="AE573" s="367"/>
      <c r="AF573" s="98"/>
      <c r="AG573" s="367"/>
      <c r="AH573" s="98"/>
      <c r="AI573" s="368" t="s">
        <v>90</v>
      </c>
      <c r="AJ573" s="368"/>
      <c r="AK573" s="367"/>
      <c r="AL573" s="367"/>
      <c r="AM573" s="367"/>
      <c r="AN573" s="369"/>
      <c r="AO573" s="369">
        <v>0</v>
      </c>
      <c r="AP573" s="370"/>
      <c r="AQ573" s="441"/>
      <c r="AR573" s="370"/>
      <c r="AS573" s="376"/>
      <c r="AT573" s="377"/>
    </row>
    <row r="574" spans="1:46" ht="21" customHeight="1">
      <c r="A574" s="95">
        <v>2</v>
      </c>
      <c r="B574" s="95" t="s">
        <v>228</v>
      </c>
      <c r="C574" s="380" t="s">
        <v>29</v>
      </c>
      <c r="D574" s="98">
        <f t="shared" si="119"/>
        <v>43</v>
      </c>
      <c r="E574" s="447">
        <v>807949</v>
      </c>
      <c r="F574" s="98" t="s">
        <v>366</v>
      </c>
      <c r="G574" s="98">
        <v>807949</v>
      </c>
      <c r="H574" s="96">
        <v>9270807949</v>
      </c>
      <c r="I574" s="299" t="s">
        <v>230</v>
      </c>
      <c r="J574" s="285">
        <f t="shared" si="117"/>
        <v>6.1</v>
      </c>
      <c r="K574" s="286" t="str">
        <f>AC574</f>
        <v>อ้อยตอ 2</v>
      </c>
      <c r="L574" s="96"/>
      <c r="M574" s="360"/>
      <c r="N574" s="360">
        <v>0</v>
      </c>
      <c r="O574" s="360"/>
      <c r="P574" s="360"/>
      <c r="Q574" s="362">
        <v>6.1</v>
      </c>
      <c r="R574" s="360"/>
      <c r="S574" s="288">
        <f t="shared" si="118"/>
        <v>6.1</v>
      </c>
      <c r="T574" s="360">
        <f>Q574*U574</f>
        <v>67.099999999999994</v>
      </c>
      <c r="U574" s="288">
        <v>11</v>
      </c>
      <c r="V574" s="288">
        <f>Q574*W574</f>
        <v>42.699999999999996</v>
      </c>
      <c r="W574" s="288">
        <v>7</v>
      </c>
      <c r="X574" s="364">
        <v>72.782674035774093</v>
      </c>
      <c r="Y574" s="365">
        <v>11.931585907503951</v>
      </c>
      <c r="Z574" s="364">
        <v>53.250560000000007</v>
      </c>
      <c r="AA574" s="365">
        <f>Z574/Q574</f>
        <v>8.7296000000000014</v>
      </c>
      <c r="AB574" s="366">
        <v>242933</v>
      </c>
      <c r="AC574" s="96" t="s">
        <v>95</v>
      </c>
      <c r="AD574" s="96" t="s">
        <v>2</v>
      </c>
      <c r="AE574" s="367" t="s">
        <v>280</v>
      </c>
      <c r="AF574" s="98" t="s">
        <v>91</v>
      </c>
      <c r="AG574" s="367">
        <v>1.85</v>
      </c>
      <c r="AH574" s="98" t="s">
        <v>232</v>
      </c>
      <c r="AI574" s="368" t="s">
        <v>90</v>
      </c>
      <c r="AJ574" s="98" t="s">
        <v>322</v>
      </c>
      <c r="AK574" s="367">
        <v>0</v>
      </c>
      <c r="AL574" s="367" t="s">
        <v>236</v>
      </c>
      <c r="AM574" s="367"/>
      <c r="AN574" s="369"/>
      <c r="AO574" s="369" t="s">
        <v>248</v>
      </c>
      <c r="AP574" s="370" t="str">
        <f>IF(Q574&gt;15,"พื้นที่มากกว่า 15 ไร่",IF(Q574&gt;10,"พื้นที่ 10 - 15 ไร่",IF(Q574&gt;6,"พื้นที่ 6 - 10 ไร่",IF(Q574&gt;3,"พื้นที่ 3 - 6 ไร่","พื้นที่น้อยกว่า 3 ไร่"))))</f>
        <v>พื้นที่ 6 - 10 ไร่</v>
      </c>
      <c r="AQ574" s="440">
        <v>7.8754098360655744</v>
      </c>
      <c r="AR574" s="371">
        <v>12.911910907577019</v>
      </c>
      <c r="AS574" s="372" t="s">
        <v>233</v>
      </c>
      <c r="AT574" s="373">
        <v>243305</v>
      </c>
    </row>
    <row r="575" spans="1:46" ht="21" customHeight="1">
      <c r="A575" s="95">
        <v>2</v>
      </c>
      <c r="B575" s="95" t="s">
        <v>228</v>
      </c>
      <c r="C575" s="380" t="s">
        <v>29</v>
      </c>
      <c r="D575" s="98">
        <f t="shared" si="119"/>
        <v>44</v>
      </c>
      <c r="E575" s="447" t="s">
        <v>374</v>
      </c>
      <c r="F575" s="98" t="s">
        <v>366</v>
      </c>
      <c r="G575" s="98" t="s">
        <v>374</v>
      </c>
      <c r="H575" s="98"/>
      <c r="I575" s="299" t="s">
        <v>230</v>
      </c>
      <c r="J575" s="285">
        <f t="shared" si="117"/>
        <v>15.05</v>
      </c>
      <c r="K575" s="286">
        <f>AC575</f>
        <v>0</v>
      </c>
      <c r="L575" s="98"/>
      <c r="M575" s="374"/>
      <c r="N575" s="360">
        <v>0</v>
      </c>
      <c r="O575" s="360"/>
      <c r="P575" s="360">
        <v>15.05</v>
      </c>
      <c r="Q575" s="362"/>
      <c r="R575" s="360"/>
      <c r="S575" s="288">
        <f t="shared" si="118"/>
        <v>15.05</v>
      </c>
      <c r="T575" s="363"/>
      <c r="U575" s="288"/>
      <c r="V575" s="288"/>
      <c r="W575" s="288"/>
      <c r="X575" s="364"/>
      <c r="Y575" s="365"/>
      <c r="Z575" s="364"/>
      <c r="AA575" s="365"/>
      <c r="AB575" s="366"/>
      <c r="AC575" s="96"/>
      <c r="AD575" s="96"/>
      <c r="AE575" s="367" t="s">
        <v>280</v>
      </c>
      <c r="AF575" s="98"/>
      <c r="AG575" s="367"/>
      <c r="AH575" s="98"/>
      <c r="AI575" s="368" t="s">
        <v>90</v>
      </c>
      <c r="AJ575" s="367" t="str">
        <f>VLOOKUP(E575,'[1]รายแปลง6465 (พื้นที่ 10,005 (2'!$G:$BH,54,0)</f>
        <v>รถตัด</v>
      </c>
      <c r="AK575" s="367"/>
      <c r="AL575" s="367"/>
      <c r="AM575" s="367"/>
      <c r="AN575" s="369"/>
      <c r="AO575" s="369" t="s">
        <v>98</v>
      </c>
      <c r="AP575" s="370"/>
      <c r="AQ575" s="441"/>
      <c r="AR575" s="370"/>
      <c r="AS575" s="376"/>
      <c r="AT575" s="377"/>
    </row>
    <row r="576" spans="1:46" ht="21" customHeight="1">
      <c r="A576" s="95">
        <v>2</v>
      </c>
      <c r="B576" s="95" t="s">
        <v>228</v>
      </c>
      <c r="C576" s="380" t="s">
        <v>30</v>
      </c>
      <c r="D576" s="98">
        <v>1</v>
      </c>
      <c r="E576" s="447">
        <v>101</v>
      </c>
      <c r="F576" s="98" t="s">
        <v>375</v>
      </c>
      <c r="G576" s="98">
        <v>101</v>
      </c>
      <c r="H576" s="98"/>
      <c r="I576" s="98"/>
      <c r="J576" s="285">
        <f t="shared" si="117"/>
        <v>25.49</v>
      </c>
      <c r="K576" s="286" t="s">
        <v>237</v>
      </c>
      <c r="L576" s="98" t="s">
        <v>376</v>
      </c>
      <c r="M576" s="374"/>
      <c r="N576" s="360">
        <v>0</v>
      </c>
      <c r="O576" s="374">
        <v>25.49</v>
      </c>
      <c r="P576" s="98"/>
      <c r="Q576" s="362"/>
      <c r="R576" s="360"/>
      <c r="S576" s="288">
        <f t="shared" si="118"/>
        <v>0</v>
      </c>
      <c r="T576" s="288"/>
      <c r="U576" s="288"/>
      <c r="V576" s="288"/>
      <c r="W576" s="288"/>
      <c r="X576" s="364"/>
      <c r="Y576" s="365"/>
      <c r="Z576" s="364"/>
      <c r="AA576" s="365"/>
      <c r="AB576" s="366"/>
      <c r="AC576" s="98"/>
      <c r="AD576" s="98"/>
      <c r="AE576" s="368"/>
      <c r="AF576" s="98"/>
      <c r="AG576" s="368"/>
      <c r="AH576" s="98"/>
      <c r="AI576" s="98" t="s">
        <v>119</v>
      </c>
      <c r="AJ576" s="98"/>
      <c r="AK576" s="367"/>
      <c r="AL576" s="367"/>
      <c r="AM576" s="367"/>
      <c r="AN576" s="369"/>
      <c r="AO576" s="369" t="s">
        <v>98</v>
      </c>
      <c r="AP576" s="370"/>
      <c r="AQ576" s="441"/>
      <c r="AR576" s="370"/>
      <c r="AS576" s="376"/>
      <c r="AT576" s="377"/>
    </row>
    <row r="577" spans="1:46" ht="21" customHeight="1">
      <c r="A577" s="95">
        <v>2</v>
      </c>
      <c r="B577" s="95" t="s">
        <v>228</v>
      </c>
      <c r="C577" s="380" t="s">
        <v>30</v>
      </c>
      <c r="D577" s="98">
        <f t="shared" ref="D577:D586" si="121">D576+1</f>
        <v>2</v>
      </c>
      <c r="E577" s="447">
        <v>102</v>
      </c>
      <c r="F577" s="98" t="s">
        <v>375</v>
      </c>
      <c r="G577" s="98">
        <v>102</v>
      </c>
      <c r="H577" s="98"/>
      <c r="I577" s="98"/>
      <c r="J577" s="285">
        <f t="shared" si="117"/>
        <v>11.87</v>
      </c>
      <c r="K577" s="286" t="s">
        <v>237</v>
      </c>
      <c r="L577" s="98"/>
      <c r="M577" s="374"/>
      <c r="N577" s="360">
        <v>0</v>
      </c>
      <c r="O577" s="374">
        <v>11.87</v>
      </c>
      <c r="P577" s="98"/>
      <c r="Q577" s="362"/>
      <c r="R577" s="360"/>
      <c r="S577" s="288">
        <f t="shared" si="118"/>
        <v>0</v>
      </c>
      <c r="T577" s="288"/>
      <c r="U577" s="288"/>
      <c r="V577" s="288"/>
      <c r="W577" s="288"/>
      <c r="X577" s="364"/>
      <c r="Y577" s="365"/>
      <c r="Z577" s="364"/>
      <c r="AA577" s="365"/>
      <c r="AB577" s="366"/>
      <c r="AC577" s="98"/>
      <c r="AD577" s="98"/>
      <c r="AE577" s="368"/>
      <c r="AF577" s="98"/>
      <c r="AG577" s="368"/>
      <c r="AH577" s="98"/>
      <c r="AI577" s="98" t="s">
        <v>119</v>
      </c>
      <c r="AJ577" s="98"/>
      <c r="AK577" s="367"/>
      <c r="AL577" s="367"/>
      <c r="AM577" s="367"/>
      <c r="AN577" s="369"/>
      <c r="AO577" s="369" t="s">
        <v>98</v>
      </c>
      <c r="AP577" s="370"/>
      <c r="AQ577" s="441"/>
      <c r="AR577" s="370"/>
      <c r="AS577" s="376"/>
      <c r="AT577" s="377"/>
    </row>
    <row r="578" spans="1:46" ht="21" customHeight="1">
      <c r="A578" s="95">
        <v>2</v>
      </c>
      <c r="B578" s="95" t="s">
        <v>228</v>
      </c>
      <c r="C578" s="380" t="s">
        <v>30</v>
      </c>
      <c r="D578" s="98">
        <f t="shared" si="121"/>
        <v>3</v>
      </c>
      <c r="E578" s="447">
        <v>103</v>
      </c>
      <c r="F578" s="98" t="s">
        <v>375</v>
      </c>
      <c r="G578" s="98">
        <v>103</v>
      </c>
      <c r="H578" s="98"/>
      <c r="I578" s="299"/>
      <c r="J578" s="285">
        <f t="shared" si="117"/>
        <v>3.38</v>
      </c>
      <c r="K578" s="286" t="s">
        <v>377</v>
      </c>
      <c r="L578" s="98" t="s">
        <v>378</v>
      </c>
      <c r="M578" s="374"/>
      <c r="N578" s="360">
        <v>3.38</v>
      </c>
      <c r="O578" s="374"/>
      <c r="P578" s="98"/>
      <c r="Q578" s="362"/>
      <c r="R578" s="360"/>
      <c r="S578" s="288">
        <f t="shared" si="118"/>
        <v>0</v>
      </c>
      <c r="T578" s="288"/>
      <c r="U578" s="288"/>
      <c r="V578" s="288"/>
      <c r="W578" s="288"/>
      <c r="X578" s="364"/>
      <c r="Y578" s="365"/>
      <c r="Z578" s="364"/>
      <c r="AA578" s="365"/>
      <c r="AB578" s="366"/>
      <c r="AC578" s="98"/>
      <c r="AD578" s="98"/>
      <c r="AE578" s="368"/>
      <c r="AF578" s="98"/>
      <c r="AG578" s="368"/>
      <c r="AH578" s="98"/>
      <c r="AI578" s="98" t="s">
        <v>119</v>
      </c>
      <c r="AJ578" s="98"/>
      <c r="AK578" s="367"/>
      <c r="AL578" s="367"/>
      <c r="AM578" s="367"/>
      <c r="AN578" s="369"/>
      <c r="AO578" s="369">
        <v>0</v>
      </c>
      <c r="AP578" s="370"/>
      <c r="AQ578" s="441"/>
      <c r="AR578" s="370"/>
      <c r="AS578" s="376"/>
      <c r="AT578" s="377"/>
    </row>
    <row r="579" spans="1:46" ht="21" customHeight="1">
      <c r="A579" s="95">
        <v>2</v>
      </c>
      <c r="B579" s="95" t="s">
        <v>228</v>
      </c>
      <c r="C579" s="380" t="s">
        <v>30</v>
      </c>
      <c r="D579" s="98">
        <f t="shared" si="121"/>
        <v>4</v>
      </c>
      <c r="E579" s="447">
        <v>104</v>
      </c>
      <c r="F579" s="98" t="s">
        <v>375</v>
      </c>
      <c r="G579" s="98">
        <v>104</v>
      </c>
      <c r="H579" s="98"/>
      <c r="I579" s="299" t="s">
        <v>230</v>
      </c>
      <c r="J579" s="285">
        <f t="shared" si="117"/>
        <v>23.1</v>
      </c>
      <c r="K579" s="286" t="s">
        <v>237</v>
      </c>
      <c r="L579" s="98"/>
      <c r="M579" s="374"/>
      <c r="N579" s="360">
        <v>0</v>
      </c>
      <c r="O579" s="374">
        <v>23.1</v>
      </c>
      <c r="P579" s="374"/>
      <c r="Q579" s="362"/>
      <c r="R579" s="360"/>
      <c r="S579" s="288">
        <f t="shared" si="118"/>
        <v>0</v>
      </c>
      <c r="T579" s="288"/>
      <c r="U579" s="288"/>
      <c r="V579" s="288"/>
      <c r="W579" s="288"/>
      <c r="X579" s="364"/>
      <c r="Y579" s="365"/>
      <c r="Z579" s="364"/>
      <c r="AA579" s="365"/>
      <c r="AB579" s="366"/>
      <c r="AC579" s="96"/>
      <c r="AD579" s="96"/>
      <c r="AE579" s="368"/>
      <c r="AF579" s="98"/>
      <c r="AG579" s="367"/>
      <c r="AH579" s="98"/>
      <c r="AI579" s="98" t="s">
        <v>119</v>
      </c>
      <c r="AJ579" s="98" t="s">
        <v>220</v>
      </c>
      <c r="AK579" s="367"/>
      <c r="AL579" s="367"/>
      <c r="AM579" s="367"/>
      <c r="AN579" s="369"/>
      <c r="AO579" s="369">
        <v>0</v>
      </c>
      <c r="AP579" s="370"/>
      <c r="AQ579" s="441"/>
      <c r="AR579" s="370"/>
      <c r="AS579" s="376"/>
      <c r="AT579" s="377"/>
    </row>
    <row r="580" spans="1:46" ht="21" customHeight="1">
      <c r="A580" s="95">
        <v>2</v>
      </c>
      <c r="B580" s="95" t="s">
        <v>228</v>
      </c>
      <c r="C580" s="380" t="s">
        <v>30</v>
      </c>
      <c r="D580" s="98">
        <f t="shared" si="121"/>
        <v>5</v>
      </c>
      <c r="E580" s="447">
        <v>105</v>
      </c>
      <c r="F580" s="98" t="s">
        <v>375</v>
      </c>
      <c r="G580" s="98">
        <v>105</v>
      </c>
      <c r="H580" s="98"/>
      <c r="I580" s="299" t="s">
        <v>230</v>
      </c>
      <c r="J580" s="285">
        <f t="shared" si="117"/>
        <v>25.08</v>
      </c>
      <c r="K580" s="286" t="s">
        <v>237</v>
      </c>
      <c r="L580" s="98"/>
      <c r="M580" s="374"/>
      <c r="N580" s="360">
        <v>0</v>
      </c>
      <c r="O580" s="360">
        <v>25.08</v>
      </c>
      <c r="P580" s="96"/>
      <c r="Q580" s="362"/>
      <c r="R580" s="360"/>
      <c r="S580" s="288">
        <f t="shared" si="118"/>
        <v>0</v>
      </c>
      <c r="T580" s="288"/>
      <c r="U580" s="288"/>
      <c r="V580" s="288"/>
      <c r="W580" s="288"/>
      <c r="X580" s="364"/>
      <c r="Y580" s="365"/>
      <c r="Z580" s="364"/>
      <c r="AA580" s="365"/>
      <c r="AB580" s="366"/>
      <c r="AC580" s="96"/>
      <c r="AD580" s="96"/>
      <c r="AE580" s="368"/>
      <c r="AF580" s="98"/>
      <c r="AG580" s="367"/>
      <c r="AH580" s="98"/>
      <c r="AI580" s="98" t="s">
        <v>119</v>
      </c>
      <c r="AJ580" s="98" t="s">
        <v>220</v>
      </c>
      <c r="AK580" s="367"/>
      <c r="AL580" s="367"/>
      <c r="AM580" s="367"/>
      <c r="AN580" s="369"/>
      <c r="AO580" s="369" t="s">
        <v>248</v>
      </c>
      <c r="AP580" s="370"/>
      <c r="AQ580" s="441"/>
      <c r="AR580" s="370"/>
      <c r="AS580" s="376"/>
      <c r="AT580" s="377"/>
    </row>
    <row r="581" spans="1:46" ht="21" customHeight="1">
      <c r="A581" s="95">
        <v>2</v>
      </c>
      <c r="B581" s="95" t="s">
        <v>228</v>
      </c>
      <c r="C581" s="380" t="s">
        <v>30</v>
      </c>
      <c r="D581" s="98">
        <f t="shared" si="121"/>
        <v>6</v>
      </c>
      <c r="E581" s="447">
        <v>110</v>
      </c>
      <c r="F581" s="98" t="s">
        <v>375</v>
      </c>
      <c r="G581" s="98">
        <v>110</v>
      </c>
      <c r="H581" s="98"/>
      <c r="I581" s="299"/>
      <c r="J581" s="285">
        <f t="shared" ref="J581:J644" si="122">M581+N581+O581+P581+Q581</f>
        <v>44.15</v>
      </c>
      <c r="K581" s="286" t="s">
        <v>237</v>
      </c>
      <c r="L581" s="98"/>
      <c r="M581" s="374"/>
      <c r="N581" s="360">
        <v>0</v>
      </c>
      <c r="O581" s="360">
        <v>44.15</v>
      </c>
      <c r="P581" s="360"/>
      <c r="Q581" s="362"/>
      <c r="R581" s="360"/>
      <c r="S581" s="288">
        <f t="shared" ref="S581:S644" si="123">P581+Q581</f>
        <v>0</v>
      </c>
      <c r="T581" s="288"/>
      <c r="U581" s="288"/>
      <c r="V581" s="288"/>
      <c r="W581" s="288"/>
      <c r="X581" s="364"/>
      <c r="Y581" s="365"/>
      <c r="Z581" s="364"/>
      <c r="AA581" s="365"/>
      <c r="AB581" s="366"/>
      <c r="AC581" s="96"/>
      <c r="AD581" s="96"/>
      <c r="AE581" s="368"/>
      <c r="AF581" s="98"/>
      <c r="AG581" s="367"/>
      <c r="AH581" s="98"/>
      <c r="AI581" s="98" t="s">
        <v>119</v>
      </c>
      <c r="AJ581" s="98" t="s">
        <v>220</v>
      </c>
      <c r="AK581" s="367"/>
      <c r="AL581" s="367"/>
      <c r="AM581" s="367"/>
      <c r="AN581" s="369"/>
      <c r="AO581" s="369" t="s">
        <v>98</v>
      </c>
      <c r="AP581" s="370"/>
      <c r="AQ581" s="441"/>
      <c r="AR581" s="370"/>
      <c r="AS581" s="376"/>
      <c r="AT581" s="377"/>
    </row>
    <row r="582" spans="1:46" ht="21" customHeight="1">
      <c r="A582" s="95">
        <v>2</v>
      </c>
      <c r="B582" s="95" t="s">
        <v>228</v>
      </c>
      <c r="C582" s="380" t="s">
        <v>30</v>
      </c>
      <c r="D582" s="98">
        <f t="shared" si="121"/>
        <v>7</v>
      </c>
      <c r="E582" s="447" t="s">
        <v>379</v>
      </c>
      <c r="F582" s="98" t="s">
        <v>375</v>
      </c>
      <c r="G582" s="98">
        <v>1101</v>
      </c>
      <c r="H582" s="98"/>
      <c r="I582" s="299"/>
      <c r="J582" s="285">
        <f t="shared" si="122"/>
        <v>44.25</v>
      </c>
      <c r="K582" s="286" t="s">
        <v>237</v>
      </c>
      <c r="L582" s="98"/>
      <c r="M582" s="374"/>
      <c r="N582" s="360"/>
      <c r="O582" s="374">
        <v>44.25</v>
      </c>
      <c r="P582" s="374"/>
      <c r="Q582" s="362"/>
      <c r="R582" s="360"/>
      <c r="S582" s="288">
        <f t="shared" si="123"/>
        <v>0</v>
      </c>
      <c r="T582" s="288"/>
      <c r="U582" s="288"/>
      <c r="V582" s="288"/>
      <c r="W582" s="288"/>
      <c r="X582" s="364"/>
      <c r="Y582" s="365"/>
      <c r="Z582" s="364"/>
      <c r="AA582" s="365"/>
      <c r="AB582" s="366"/>
      <c r="AC582" s="98"/>
      <c r="AD582" s="98"/>
      <c r="AE582" s="368"/>
      <c r="AF582" s="98"/>
      <c r="AG582" s="368"/>
      <c r="AH582" s="98"/>
      <c r="AI582" s="98" t="s">
        <v>119</v>
      </c>
      <c r="AJ582" s="98"/>
      <c r="AK582" s="367"/>
      <c r="AL582" s="367"/>
      <c r="AM582" s="367"/>
      <c r="AN582" s="369"/>
      <c r="AO582" s="369">
        <v>0</v>
      </c>
      <c r="AP582" s="370"/>
      <c r="AQ582" s="441"/>
      <c r="AR582" s="370"/>
      <c r="AS582" s="376"/>
      <c r="AT582" s="377"/>
    </row>
    <row r="583" spans="1:46" ht="21" customHeight="1">
      <c r="A583" s="95">
        <v>2</v>
      </c>
      <c r="B583" s="95" t="s">
        <v>228</v>
      </c>
      <c r="C583" s="380" t="s">
        <v>30</v>
      </c>
      <c r="D583" s="98">
        <f t="shared" si="121"/>
        <v>8</v>
      </c>
      <c r="E583" s="447">
        <v>112</v>
      </c>
      <c r="F583" s="98" t="s">
        <v>375</v>
      </c>
      <c r="G583" s="98">
        <v>112</v>
      </c>
      <c r="H583" s="98"/>
      <c r="I583" s="299"/>
      <c r="J583" s="285">
        <f t="shared" si="122"/>
        <v>8.44</v>
      </c>
      <c r="K583" s="286" t="s">
        <v>380</v>
      </c>
      <c r="L583" s="98"/>
      <c r="M583" s="374">
        <v>8.44</v>
      </c>
      <c r="N583" s="360"/>
      <c r="O583" s="374"/>
      <c r="P583" s="98"/>
      <c r="Q583" s="362"/>
      <c r="R583" s="360"/>
      <c r="S583" s="288">
        <f t="shared" si="123"/>
        <v>0</v>
      </c>
      <c r="T583" s="288"/>
      <c r="U583" s="288"/>
      <c r="V583" s="288"/>
      <c r="W583" s="288"/>
      <c r="X583" s="364"/>
      <c r="Y583" s="365"/>
      <c r="Z583" s="364"/>
      <c r="AA583" s="365"/>
      <c r="AB583" s="366"/>
      <c r="AC583" s="98"/>
      <c r="AD583" s="98"/>
      <c r="AE583" s="368"/>
      <c r="AF583" s="98"/>
      <c r="AG583" s="368"/>
      <c r="AH583" s="98"/>
      <c r="AI583" s="98" t="s">
        <v>119</v>
      </c>
      <c r="AJ583" s="98"/>
      <c r="AK583" s="367"/>
      <c r="AL583" s="367"/>
      <c r="AM583" s="367"/>
      <c r="AN583" s="369"/>
      <c r="AO583" s="369">
        <v>0</v>
      </c>
      <c r="AP583" s="370"/>
      <c r="AQ583" s="441"/>
      <c r="AR583" s="370"/>
      <c r="AS583" s="376"/>
      <c r="AT583" s="377"/>
    </row>
    <row r="584" spans="1:46" ht="21" customHeight="1">
      <c r="A584" s="95">
        <v>2</v>
      </c>
      <c r="B584" s="95" t="s">
        <v>228</v>
      </c>
      <c r="C584" s="380" t="s">
        <v>30</v>
      </c>
      <c r="D584" s="98">
        <f t="shared" si="121"/>
        <v>9</v>
      </c>
      <c r="E584" s="447">
        <v>114</v>
      </c>
      <c r="F584" s="98" t="s">
        <v>375</v>
      </c>
      <c r="G584" s="98">
        <v>114</v>
      </c>
      <c r="H584" s="98"/>
      <c r="I584" s="299"/>
      <c r="J584" s="285">
        <f t="shared" si="122"/>
        <v>15.71</v>
      </c>
      <c r="K584" s="286" t="s">
        <v>237</v>
      </c>
      <c r="L584" s="98"/>
      <c r="M584" s="374"/>
      <c r="N584" s="360"/>
      <c r="O584" s="374">
        <v>15.71</v>
      </c>
      <c r="P584" s="374"/>
      <c r="Q584" s="362"/>
      <c r="R584" s="360"/>
      <c r="S584" s="288">
        <f t="shared" si="123"/>
        <v>0</v>
      </c>
      <c r="T584" s="288"/>
      <c r="U584" s="288"/>
      <c r="V584" s="288"/>
      <c r="W584" s="288"/>
      <c r="X584" s="364"/>
      <c r="Y584" s="365"/>
      <c r="Z584" s="364"/>
      <c r="AA584" s="365"/>
      <c r="AB584" s="366"/>
      <c r="AC584" s="98"/>
      <c r="AD584" s="98"/>
      <c r="AE584" s="368"/>
      <c r="AF584" s="98"/>
      <c r="AG584" s="368"/>
      <c r="AH584" s="98"/>
      <c r="AI584" s="98" t="s">
        <v>119</v>
      </c>
      <c r="AJ584" s="98"/>
      <c r="AK584" s="367"/>
      <c r="AL584" s="367"/>
      <c r="AM584" s="367"/>
      <c r="AN584" s="369"/>
      <c r="AO584" s="369">
        <v>0</v>
      </c>
      <c r="AP584" s="370"/>
      <c r="AQ584" s="441"/>
      <c r="AR584" s="370"/>
      <c r="AS584" s="376"/>
      <c r="AT584" s="377"/>
    </row>
    <row r="585" spans="1:46" ht="21" customHeight="1">
      <c r="A585" s="95">
        <v>2</v>
      </c>
      <c r="B585" s="95" t="s">
        <v>228</v>
      </c>
      <c r="C585" s="380" t="s">
        <v>30</v>
      </c>
      <c r="D585" s="98">
        <f t="shared" si="121"/>
        <v>10</v>
      </c>
      <c r="E585" s="447">
        <v>115</v>
      </c>
      <c r="F585" s="98" t="s">
        <v>375</v>
      </c>
      <c r="G585" s="98">
        <v>115</v>
      </c>
      <c r="H585" s="98"/>
      <c r="I585" s="299"/>
      <c r="J585" s="285">
        <f t="shared" si="122"/>
        <v>22.91</v>
      </c>
      <c r="K585" s="286" t="s">
        <v>237</v>
      </c>
      <c r="L585" s="98"/>
      <c r="M585" s="374"/>
      <c r="N585" s="360">
        <v>0</v>
      </c>
      <c r="O585" s="360">
        <v>22.91</v>
      </c>
      <c r="P585" s="360"/>
      <c r="Q585" s="362"/>
      <c r="R585" s="360"/>
      <c r="S585" s="288">
        <f t="shared" si="123"/>
        <v>0</v>
      </c>
      <c r="T585" s="288"/>
      <c r="U585" s="288"/>
      <c r="V585" s="288"/>
      <c r="W585" s="288"/>
      <c r="X585" s="364"/>
      <c r="Y585" s="365"/>
      <c r="Z585" s="364"/>
      <c r="AA585" s="365"/>
      <c r="AB585" s="366"/>
      <c r="AC585" s="96"/>
      <c r="AD585" s="96"/>
      <c r="AE585" s="367"/>
      <c r="AF585" s="98"/>
      <c r="AG585" s="367"/>
      <c r="AH585" s="98"/>
      <c r="AI585" s="98" t="s">
        <v>119</v>
      </c>
      <c r="AJ585" s="96"/>
      <c r="AK585" s="367"/>
      <c r="AL585" s="367"/>
      <c r="AM585" s="367"/>
      <c r="AN585" s="369"/>
      <c r="AO585" s="369">
        <v>0</v>
      </c>
      <c r="AP585" s="370"/>
      <c r="AQ585" s="441"/>
      <c r="AR585" s="370"/>
      <c r="AS585" s="376"/>
      <c r="AT585" s="377"/>
    </row>
    <row r="586" spans="1:46" ht="21" customHeight="1">
      <c r="A586" s="95">
        <v>2</v>
      </c>
      <c r="B586" s="95" t="s">
        <v>228</v>
      </c>
      <c r="C586" s="380" t="s">
        <v>30</v>
      </c>
      <c r="D586" s="98">
        <f t="shared" si="121"/>
        <v>11</v>
      </c>
      <c r="E586" s="447">
        <v>116</v>
      </c>
      <c r="F586" s="98" t="s">
        <v>375</v>
      </c>
      <c r="G586" s="98">
        <v>116</v>
      </c>
      <c r="H586" s="98"/>
      <c r="I586" s="299" t="s">
        <v>230</v>
      </c>
      <c r="J586" s="285">
        <f t="shared" si="122"/>
        <v>16.82</v>
      </c>
      <c r="K586" s="286" t="s">
        <v>237</v>
      </c>
      <c r="L586" s="98"/>
      <c r="M586" s="374"/>
      <c r="N586" s="360">
        <v>0</v>
      </c>
      <c r="O586" s="360">
        <v>16.82</v>
      </c>
      <c r="P586" s="96"/>
      <c r="Q586" s="362"/>
      <c r="R586" s="360"/>
      <c r="S586" s="288">
        <f t="shared" si="123"/>
        <v>0</v>
      </c>
      <c r="T586" s="288"/>
      <c r="U586" s="288"/>
      <c r="V586" s="288"/>
      <c r="W586" s="288"/>
      <c r="X586" s="364"/>
      <c r="Y586" s="365"/>
      <c r="Z586" s="364"/>
      <c r="AA586" s="365"/>
      <c r="AB586" s="366"/>
      <c r="AC586" s="96"/>
      <c r="AD586" s="96"/>
      <c r="AE586" s="368"/>
      <c r="AF586" s="98"/>
      <c r="AG586" s="367"/>
      <c r="AH586" s="98"/>
      <c r="AI586" s="98" t="s">
        <v>119</v>
      </c>
      <c r="AJ586" s="98" t="s">
        <v>220</v>
      </c>
      <c r="AK586" s="367"/>
      <c r="AL586" s="367"/>
      <c r="AM586" s="367"/>
      <c r="AN586" s="369"/>
      <c r="AO586" s="369">
        <v>0</v>
      </c>
      <c r="AP586" s="370"/>
      <c r="AQ586" s="441"/>
      <c r="AR586" s="370"/>
      <c r="AS586" s="376"/>
      <c r="AT586" s="377"/>
    </row>
    <row r="587" spans="1:46" ht="21" customHeight="1">
      <c r="A587" s="95">
        <v>2</v>
      </c>
      <c r="B587" s="95" t="s">
        <v>228</v>
      </c>
      <c r="C587" s="380" t="s">
        <v>30</v>
      </c>
      <c r="D587" s="98">
        <v>1</v>
      </c>
      <c r="E587" s="447">
        <v>117</v>
      </c>
      <c r="F587" s="98" t="s">
        <v>375</v>
      </c>
      <c r="G587" s="98">
        <v>117</v>
      </c>
      <c r="H587" s="96">
        <v>9000000117</v>
      </c>
      <c r="I587" s="299" t="s">
        <v>230</v>
      </c>
      <c r="J587" s="285">
        <f t="shared" si="122"/>
        <v>24.64</v>
      </c>
      <c r="K587" s="286" t="str">
        <f>AC587</f>
        <v>อ้อยตุลาคม</v>
      </c>
      <c r="L587" s="98"/>
      <c r="M587" s="374"/>
      <c r="N587" s="360">
        <v>0</v>
      </c>
      <c r="O587" s="360"/>
      <c r="P587" s="360"/>
      <c r="Q587" s="362">
        <v>24.64</v>
      </c>
      <c r="R587" s="360"/>
      <c r="S587" s="288">
        <f t="shared" si="123"/>
        <v>24.64</v>
      </c>
      <c r="T587" s="360">
        <f>Q587*U587</f>
        <v>369.6</v>
      </c>
      <c r="U587" s="288">
        <v>15</v>
      </c>
      <c r="V587" s="288">
        <f>Q587*W587</f>
        <v>246.4</v>
      </c>
      <c r="W587" s="288">
        <v>10</v>
      </c>
      <c r="X587" s="364">
        <v>298.44695066825199</v>
      </c>
      <c r="Y587" s="365">
        <v>12.112295075821915</v>
      </c>
      <c r="Z587" s="364">
        <v>285.38713945945943</v>
      </c>
      <c r="AA587" s="365">
        <f>Z587/Q587</f>
        <v>11.58227027027027</v>
      </c>
      <c r="AB587" s="366">
        <v>242841</v>
      </c>
      <c r="AC587" s="96" t="s">
        <v>98</v>
      </c>
      <c r="AD587" s="96" t="s">
        <v>88</v>
      </c>
      <c r="AE587" s="367" t="s">
        <v>234</v>
      </c>
      <c r="AF587" s="98" t="s">
        <v>91</v>
      </c>
      <c r="AG587" s="367">
        <v>1.85</v>
      </c>
      <c r="AH587" s="98" t="s">
        <v>232</v>
      </c>
      <c r="AI587" s="98" t="s">
        <v>119</v>
      </c>
      <c r="AJ587" s="367" t="s">
        <v>220</v>
      </c>
      <c r="AK587" s="367" t="s">
        <v>381</v>
      </c>
      <c r="AL587" s="367" t="s">
        <v>236</v>
      </c>
      <c r="AM587" s="367"/>
      <c r="AN587" s="369"/>
      <c r="AO587" s="369" t="s">
        <v>248</v>
      </c>
      <c r="AP587" s="370" t="str">
        <f>IF(Q587&gt;15,"พื้นที่มากกว่า 15 ไร่",IF(Q587&gt;10,"พื้นที่ 10 - 15 ไร่",IF(Q587&gt;6,"พื้นที่ 6 - 10 ไร่",IF(Q587&gt;3,"พื้นที่ 3 - 6 ไร่","พื้นที่น้อยกว่า 3 ไร่"))))</f>
        <v>พื้นที่มากกว่า 15 ไร่</v>
      </c>
      <c r="AQ587" s="440">
        <v>13.286525974025974</v>
      </c>
      <c r="AR587" s="371">
        <v>11.78271519335329</v>
      </c>
      <c r="AS587" s="372" t="s">
        <v>233</v>
      </c>
      <c r="AT587" s="373">
        <v>243238</v>
      </c>
    </row>
    <row r="588" spans="1:46" ht="21" customHeight="1">
      <c r="A588" s="95">
        <v>2</v>
      </c>
      <c r="B588" s="95" t="s">
        <v>228</v>
      </c>
      <c r="C588" s="380" t="s">
        <v>30</v>
      </c>
      <c r="D588" s="98">
        <f>D587+1</f>
        <v>2</v>
      </c>
      <c r="E588" s="447">
        <v>118</v>
      </c>
      <c r="F588" s="98" t="s">
        <v>375</v>
      </c>
      <c r="G588" s="98">
        <v>118</v>
      </c>
      <c r="H588" s="96">
        <v>9000000118</v>
      </c>
      <c r="I588" s="299"/>
      <c r="J588" s="285">
        <f t="shared" si="122"/>
        <v>31.96</v>
      </c>
      <c r="K588" s="286" t="str">
        <f>AC588</f>
        <v>อ้อยตอ 1</v>
      </c>
      <c r="L588" s="96"/>
      <c r="M588" s="360"/>
      <c r="N588" s="360">
        <v>0</v>
      </c>
      <c r="O588" s="360"/>
      <c r="P588" s="360"/>
      <c r="Q588" s="362">
        <v>31.96</v>
      </c>
      <c r="R588" s="360"/>
      <c r="S588" s="288">
        <f t="shared" si="123"/>
        <v>31.96</v>
      </c>
      <c r="T588" s="360">
        <f>Q588*U588</f>
        <v>383.52</v>
      </c>
      <c r="U588" s="288">
        <v>12</v>
      </c>
      <c r="V588" s="288">
        <f>Q588*W588</f>
        <v>191.76</v>
      </c>
      <c r="W588" s="288">
        <v>6</v>
      </c>
      <c r="X588" s="364">
        <v>284.07391356710735</v>
      </c>
      <c r="Y588" s="365">
        <v>8.8884203243775772</v>
      </c>
      <c r="Z588" s="364">
        <v>188.17634779797984</v>
      </c>
      <c r="AA588" s="365">
        <f>Z588/Q588</f>
        <v>5.8878707070707081</v>
      </c>
      <c r="AB588" s="366">
        <v>242904</v>
      </c>
      <c r="AC588" s="96" t="s">
        <v>93</v>
      </c>
      <c r="AD588" s="96" t="s">
        <v>2</v>
      </c>
      <c r="AE588" s="367" t="s">
        <v>265</v>
      </c>
      <c r="AF588" s="98" t="s">
        <v>91</v>
      </c>
      <c r="AG588" s="367">
        <v>1.65</v>
      </c>
      <c r="AH588" s="98" t="s">
        <v>232</v>
      </c>
      <c r="AI588" s="98" t="s">
        <v>119</v>
      </c>
      <c r="AJ588" s="367" t="s">
        <v>220</v>
      </c>
      <c r="AK588" s="367" t="s">
        <v>381</v>
      </c>
      <c r="AL588" s="367" t="s">
        <v>236</v>
      </c>
      <c r="AM588" s="367"/>
      <c r="AN588" s="369"/>
      <c r="AO588" s="369" t="s">
        <v>248</v>
      </c>
      <c r="AP588" s="370" t="str">
        <f>IF(Q588&gt;15,"พื้นที่มากกว่า 15 ไร่",IF(Q588&gt;10,"พื้นที่ 10 - 15 ไร่",IF(Q588&gt;6,"พื้นที่ 6 - 10 ไร่",IF(Q588&gt;3,"พื้นที่ 3 - 6 ไร่","พื้นที่น้อยกว่า 3 ไร่"))))</f>
        <v>พื้นที่มากกว่า 15 ไร่</v>
      </c>
      <c r="AQ588" s="440">
        <v>7.0028160200250307</v>
      </c>
      <c r="AR588" s="371">
        <v>10.601528528662705</v>
      </c>
      <c r="AS588" s="372" t="s">
        <v>233</v>
      </c>
      <c r="AT588" s="373">
        <v>243237</v>
      </c>
    </row>
    <row r="589" spans="1:46" ht="21" customHeight="1">
      <c r="A589" s="95">
        <v>2</v>
      </c>
      <c r="B589" s="95" t="s">
        <v>228</v>
      </c>
      <c r="C589" s="380" t="s">
        <v>30</v>
      </c>
      <c r="D589" s="98">
        <f>D588+1</f>
        <v>3</v>
      </c>
      <c r="E589" s="447">
        <v>120</v>
      </c>
      <c r="F589" s="98" t="s">
        <v>375</v>
      </c>
      <c r="G589" s="98">
        <v>120</v>
      </c>
      <c r="H589" s="96">
        <v>9000000120</v>
      </c>
      <c r="I589" s="299"/>
      <c r="J589" s="285">
        <f t="shared" si="122"/>
        <v>84</v>
      </c>
      <c r="K589" s="286" t="str">
        <f>AC589</f>
        <v>อ้อยตุลาคม</v>
      </c>
      <c r="L589" s="98"/>
      <c r="M589" s="374"/>
      <c r="N589" s="360">
        <f>84-Q589</f>
        <v>13.549999999999997</v>
      </c>
      <c r="O589" s="360"/>
      <c r="P589" s="360"/>
      <c r="Q589" s="362">
        <v>70.45</v>
      </c>
      <c r="R589" s="360"/>
      <c r="S589" s="288">
        <f t="shared" si="123"/>
        <v>70.45</v>
      </c>
      <c r="T589" s="360">
        <f>Q589*U589</f>
        <v>915.85</v>
      </c>
      <c r="U589" s="288">
        <v>13</v>
      </c>
      <c r="V589" s="288">
        <f>Q589*W589</f>
        <v>845.40000000000009</v>
      </c>
      <c r="W589" s="288">
        <v>12</v>
      </c>
      <c r="X589" s="364">
        <v>847</v>
      </c>
      <c r="Y589" s="365">
        <v>12.03216008955301</v>
      </c>
      <c r="Z589" s="364">
        <v>1166.1584691891894</v>
      </c>
      <c r="AA589" s="365">
        <f>Z589/Q589</f>
        <v>16.552994594594598</v>
      </c>
      <c r="AB589" s="366">
        <v>242881</v>
      </c>
      <c r="AC589" s="96" t="s">
        <v>98</v>
      </c>
      <c r="AD589" s="96" t="s">
        <v>88</v>
      </c>
      <c r="AE589" s="367" t="s">
        <v>234</v>
      </c>
      <c r="AF589" s="98" t="s">
        <v>91</v>
      </c>
      <c r="AG589" s="367">
        <v>1.85</v>
      </c>
      <c r="AH589" s="98" t="s">
        <v>232</v>
      </c>
      <c r="AI589" s="98" t="s">
        <v>119</v>
      </c>
      <c r="AJ589" s="367" t="s">
        <v>220</v>
      </c>
      <c r="AK589" s="367" t="s">
        <v>381</v>
      </c>
      <c r="AL589" s="367" t="s">
        <v>236</v>
      </c>
      <c r="AM589" s="367">
        <v>70.45</v>
      </c>
      <c r="AN589" s="390">
        <v>243208</v>
      </c>
      <c r="AO589" s="369" t="s">
        <v>93</v>
      </c>
      <c r="AP589" s="370" t="str">
        <f>IF(Q589&gt;15,"พื้นที่มากกว่า 15 ไร่",IF(Q589&gt;10,"พื้นที่ 10 - 15 ไร่",IF(Q589&gt;6,"พื้นที่ 6 - 10 ไร่",IF(Q589&gt;3,"พื้นที่ 3 - 6 ไร่","พื้นที่น้อยกว่า 3 ไร่"))))</f>
        <v>พื้นที่มากกว่า 15 ไร่</v>
      </c>
      <c r="AQ589" s="440">
        <v>16.813342796309438</v>
      </c>
      <c r="AR589" s="371">
        <v>13.295981511186158</v>
      </c>
      <c r="AS589" s="372" t="s">
        <v>233</v>
      </c>
      <c r="AT589" s="373">
        <v>243292</v>
      </c>
    </row>
    <row r="590" spans="1:46" ht="21" customHeight="1">
      <c r="A590" s="95">
        <v>2</v>
      </c>
      <c r="B590" s="95" t="s">
        <v>228</v>
      </c>
      <c r="C590" s="380" t="s">
        <v>30</v>
      </c>
      <c r="D590" s="98">
        <f>D589+1</f>
        <v>4</v>
      </c>
      <c r="E590" s="447">
        <v>123</v>
      </c>
      <c r="F590" s="98" t="s">
        <v>375</v>
      </c>
      <c r="G590" s="98">
        <v>123</v>
      </c>
      <c r="H590" s="98"/>
      <c r="I590" s="299"/>
      <c r="J590" s="285">
        <f t="shared" si="122"/>
        <v>41.46</v>
      </c>
      <c r="K590" s="286">
        <f>AC590</f>
        <v>0</v>
      </c>
      <c r="L590" s="98"/>
      <c r="M590" s="374"/>
      <c r="N590" s="360">
        <v>0</v>
      </c>
      <c r="O590" s="374"/>
      <c r="P590" s="374">
        <v>41.46</v>
      </c>
      <c r="Q590" s="362"/>
      <c r="R590" s="360"/>
      <c r="S590" s="288">
        <f t="shared" si="123"/>
        <v>41.46</v>
      </c>
      <c r="T590" s="363"/>
      <c r="U590" s="288"/>
      <c r="V590" s="288"/>
      <c r="W590" s="288"/>
      <c r="X590" s="364"/>
      <c r="Y590" s="365"/>
      <c r="Z590" s="364"/>
      <c r="AA590" s="365"/>
      <c r="AB590" s="366"/>
      <c r="AC590" s="96"/>
      <c r="AD590" s="96"/>
      <c r="AE590" s="367" t="s">
        <v>234</v>
      </c>
      <c r="AF590" s="98"/>
      <c r="AG590" s="367"/>
      <c r="AH590" s="98"/>
      <c r="AI590" s="98" t="s">
        <v>119</v>
      </c>
      <c r="AJ590" s="367" t="str">
        <f>VLOOKUP(E590,'[1]รายแปลง6465 (พื้นที่ 10,005 (2'!$G:$BH,54,0)</f>
        <v>รถตัด</v>
      </c>
      <c r="AK590" s="367"/>
      <c r="AL590" s="367"/>
      <c r="AM590" s="367"/>
      <c r="AN590" s="369"/>
      <c r="AO590" s="369" t="s">
        <v>98</v>
      </c>
      <c r="AP590" s="370"/>
      <c r="AQ590" s="441"/>
      <c r="AR590" s="370"/>
      <c r="AS590" s="376"/>
      <c r="AT590" s="377"/>
    </row>
    <row r="591" spans="1:46" ht="21" customHeight="1">
      <c r="A591" s="95">
        <v>2</v>
      </c>
      <c r="B591" s="95" t="s">
        <v>228</v>
      </c>
      <c r="C591" s="380" t="s">
        <v>30</v>
      </c>
      <c r="D591" s="98">
        <f>D590+1</f>
        <v>5</v>
      </c>
      <c r="E591" s="447">
        <v>124</v>
      </c>
      <c r="F591" s="98" t="s">
        <v>375</v>
      </c>
      <c r="G591" s="98">
        <v>124</v>
      </c>
      <c r="H591" s="98"/>
      <c r="I591" s="98"/>
      <c r="J591" s="285">
        <f t="shared" si="122"/>
        <v>14.94</v>
      </c>
      <c r="K591" s="286" t="s">
        <v>380</v>
      </c>
      <c r="L591" s="96" t="s">
        <v>382</v>
      </c>
      <c r="M591" s="360">
        <v>14.94</v>
      </c>
      <c r="N591" s="360"/>
      <c r="O591" s="360"/>
      <c r="P591" s="360"/>
      <c r="Q591" s="362"/>
      <c r="R591" s="360"/>
      <c r="S591" s="288">
        <f t="shared" si="123"/>
        <v>0</v>
      </c>
      <c r="T591" s="288"/>
      <c r="U591" s="288"/>
      <c r="V591" s="288"/>
      <c r="W591" s="288"/>
      <c r="X591" s="364"/>
      <c r="Y591" s="365"/>
      <c r="Z591" s="364"/>
      <c r="AA591" s="365"/>
      <c r="AB591" s="366"/>
      <c r="AC591" s="98"/>
      <c r="AD591" s="98"/>
      <c r="AE591" s="367"/>
      <c r="AF591" s="98"/>
      <c r="AG591" s="367"/>
      <c r="AH591" s="98"/>
      <c r="AI591" s="98" t="s">
        <v>119</v>
      </c>
      <c r="AJ591" s="96"/>
      <c r="AK591" s="367"/>
      <c r="AL591" s="367"/>
      <c r="AM591" s="367"/>
      <c r="AN591" s="369"/>
      <c r="AO591" s="369">
        <v>0</v>
      </c>
      <c r="AP591" s="370"/>
      <c r="AQ591" s="441"/>
      <c r="AR591" s="370"/>
      <c r="AS591" s="376"/>
      <c r="AT591" s="377"/>
    </row>
    <row r="592" spans="1:46" ht="21" customHeight="1">
      <c r="A592" s="95">
        <v>2</v>
      </c>
      <c r="B592" s="95" t="s">
        <v>228</v>
      </c>
      <c r="C592" s="380" t="s">
        <v>30</v>
      </c>
      <c r="D592" s="98">
        <f>D589+1</f>
        <v>4</v>
      </c>
      <c r="E592" s="447">
        <v>125</v>
      </c>
      <c r="F592" s="98" t="s">
        <v>375</v>
      </c>
      <c r="G592" s="98">
        <v>125</v>
      </c>
      <c r="H592" s="96">
        <v>9000000125</v>
      </c>
      <c r="I592" s="299" t="s">
        <v>230</v>
      </c>
      <c r="J592" s="285">
        <f t="shared" si="122"/>
        <v>33.97</v>
      </c>
      <c r="K592" s="286" t="str">
        <f>AC592</f>
        <v>อ้อยตุลาคม</v>
      </c>
      <c r="L592" s="98"/>
      <c r="M592" s="374">
        <v>8.77</v>
      </c>
      <c r="N592" s="360">
        <v>0</v>
      </c>
      <c r="O592" s="374"/>
      <c r="P592" s="374">
        <v>16.54</v>
      </c>
      <c r="Q592" s="362">
        <v>8.66</v>
      </c>
      <c r="R592" s="360"/>
      <c r="S592" s="288">
        <f t="shared" si="123"/>
        <v>25.2</v>
      </c>
      <c r="T592" s="360">
        <f>Q592*U592</f>
        <v>129.9</v>
      </c>
      <c r="U592" s="288">
        <v>15</v>
      </c>
      <c r="V592" s="288">
        <f>Q592*W592</f>
        <v>86.6</v>
      </c>
      <c r="W592" s="288">
        <v>10</v>
      </c>
      <c r="X592" s="364">
        <v>105.34954736173106</v>
      </c>
      <c r="Y592" s="365">
        <v>12.165074753086726</v>
      </c>
      <c r="Z592" s="364">
        <v>130.95043459459461</v>
      </c>
      <c r="AA592" s="365">
        <f>Z592/Q592</f>
        <v>15.121297297297298</v>
      </c>
      <c r="AB592" s="366">
        <v>242883</v>
      </c>
      <c r="AC592" s="96" t="s">
        <v>98</v>
      </c>
      <c r="AD592" s="96" t="s">
        <v>88</v>
      </c>
      <c r="AE592" s="367" t="s">
        <v>234</v>
      </c>
      <c r="AF592" s="98" t="s">
        <v>91</v>
      </c>
      <c r="AG592" s="367">
        <v>1.85</v>
      </c>
      <c r="AH592" s="98" t="s">
        <v>232</v>
      </c>
      <c r="AI592" s="98" t="s">
        <v>119</v>
      </c>
      <c r="AJ592" s="367" t="s">
        <v>220</v>
      </c>
      <c r="AK592" s="367" t="s">
        <v>381</v>
      </c>
      <c r="AL592" s="367" t="s">
        <v>236</v>
      </c>
      <c r="AM592" s="367"/>
      <c r="AN592" s="369"/>
      <c r="AO592" s="369" t="s">
        <v>93</v>
      </c>
      <c r="AP592" s="370" t="str">
        <f>IF(Q592&gt;15,"พื้นที่มากกว่า 15 ไร่",IF(Q592&gt;10,"พื้นที่ 10 - 15 ไร่",IF(Q592&gt;6,"พื้นที่ 6 - 10 ไร่",IF(Q592&gt;3,"พื้นที่ 3 - 6 ไร่","พื้นที่น้อยกว่า 3 ไร่"))))</f>
        <v>พื้นที่ 6 - 10 ไร่</v>
      </c>
      <c r="AQ592" s="440">
        <v>12.635103926096997</v>
      </c>
      <c r="AR592" s="371">
        <v>11.523675744836408</v>
      </c>
      <c r="AS592" s="372" t="s">
        <v>233</v>
      </c>
      <c r="AT592" s="373">
        <v>243239</v>
      </c>
    </row>
    <row r="593" spans="1:46" ht="21" customHeight="1">
      <c r="A593" s="95">
        <v>2</v>
      </c>
      <c r="B593" s="95" t="s">
        <v>228</v>
      </c>
      <c r="C593" s="380" t="s">
        <v>30</v>
      </c>
      <c r="D593" s="98">
        <f>D592+1</f>
        <v>5</v>
      </c>
      <c r="E593" s="447">
        <v>128</v>
      </c>
      <c r="F593" s="98" t="s">
        <v>375</v>
      </c>
      <c r="G593" s="98">
        <v>128</v>
      </c>
      <c r="H593" s="98"/>
      <c r="I593" s="299" t="s">
        <v>230</v>
      </c>
      <c r="J593" s="285">
        <f t="shared" si="122"/>
        <v>53.35</v>
      </c>
      <c r="K593" s="286">
        <f>AC593</f>
        <v>0</v>
      </c>
      <c r="L593" s="98"/>
      <c r="M593" s="374"/>
      <c r="N593" s="360">
        <v>0</v>
      </c>
      <c r="O593" s="374"/>
      <c r="P593" s="374">
        <v>53.35</v>
      </c>
      <c r="Q593" s="362"/>
      <c r="R593" s="360"/>
      <c r="S593" s="288">
        <f t="shared" si="123"/>
        <v>53.35</v>
      </c>
      <c r="T593" s="363"/>
      <c r="U593" s="288"/>
      <c r="V593" s="288"/>
      <c r="W593" s="288"/>
      <c r="X593" s="364"/>
      <c r="Y593" s="365"/>
      <c r="Z593" s="364"/>
      <c r="AA593" s="365"/>
      <c r="AB593" s="366"/>
      <c r="AC593" s="96"/>
      <c r="AD593" s="96"/>
      <c r="AE593" s="367" t="s">
        <v>234</v>
      </c>
      <c r="AF593" s="98"/>
      <c r="AG593" s="367"/>
      <c r="AH593" s="98"/>
      <c r="AI593" s="98" t="s">
        <v>119</v>
      </c>
      <c r="AJ593" s="367" t="str">
        <f>VLOOKUP(E593,'[1]รายแปลง6465 (พื้นที่ 10,005 (2'!$G:$BH,54,0)</f>
        <v>รถตัด</v>
      </c>
      <c r="AK593" s="367"/>
      <c r="AL593" s="367"/>
      <c r="AM593" s="367"/>
      <c r="AN593" s="369"/>
      <c r="AO593" s="369" t="s">
        <v>98</v>
      </c>
      <c r="AP593" s="370"/>
      <c r="AQ593" s="441"/>
      <c r="AR593" s="370"/>
      <c r="AS593" s="376"/>
      <c r="AT593" s="377"/>
    </row>
    <row r="594" spans="1:46" ht="21" customHeight="1">
      <c r="A594" s="95">
        <v>2</v>
      </c>
      <c r="B594" s="95" t="s">
        <v>228</v>
      </c>
      <c r="C594" s="380" t="s">
        <v>30</v>
      </c>
      <c r="D594" s="98">
        <f>D592+1</f>
        <v>5</v>
      </c>
      <c r="E594" s="447">
        <v>129</v>
      </c>
      <c r="F594" s="98" t="s">
        <v>375</v>
      </c>
      <c r="G594" s="98">
        <v>129</v>
      </c>
      <c r="H594" s="96">
        <v>9000000129</v>
      </c>
      <c r="I594" s="299" t="s">
        <v>230</v>
      </c>
      <c r="J594" s="285">
        <f t="shared" si="122"/>
        <v>23.34</v>
      </c>
      <c r="K594" s="286" t="str">
        <f>AC594</f>
        <v>อ้อยตุลาคม</v>
      </c>
      <c r="L594" s="98"/>
      <c r="M594" s="374">
        <v>2.7100000000000009</v>
      </c>
      <c r="N594" s="360">
        <v>0</v>
      </c>
      <c r="O594" s="374"/>
      <c r="P594" s="374"/>
      <c r="Q594" s="362">
        <v>20.63</v>
      </c>
      <c r="R594" s="360"/>
      <c r="S594" s="288">
        <f t="shared" si="123"/>
        <v>20.63</v>
      </c>
      <c r="T594" s="360">
        <f>Q594*U594+9</f>
        <v>277.19</v>
      </c>
      <c r="U594" s="288">
        <v>13</v>
      </c>
      <c r="V594" s="288">
        <f>Q594*W594</f>
        <v>206.29999999999998</v>
      </c>
      <c r="W594" s="288">
        <v>10</v>
      </c>
      <c r="X594" s="364">
        <v>250.69841248500944</v>
      </c>
      <c r="Y594" s="365">
        <v>12.152128574164298</v>
      </c>
      <c r="Z594" s="364">
        <v>312.50547027027028</v>
      </c>
      <c r="AA594" s="365">
        <f>Z594/Q594</f>
        <v>15.14810810810811</v>
      </c>
      <c r="AB594" s="366">
        <v>242871</v>
      </c>
      <c r="AC594" s="96" t="s">
        <v>98</v>
      </c>
      <c r="AD594" s="96" t="s">
        <v>88</v>
      </c>
      <c r="AE594" s="367" t="s">
        <v>234</v>
      </c>
      <c r="AF594" s="98" t="s">
        <v>91</v>
      </c>
      <c r="AG594" s="367">
        <v>1.85</v>
      </c>
      <c r="AH594" s="98" t="s">
        <v>232</v>
      </c>
      <c r="AI594" s="98" t="s">
        <v>119</v>
      </c>
      <c r="AJ594" s="367" t="s">
        <v>220</v>
      </c>
      <c r="AK594" s="367" t="s">
        <v>381</v>
      </c>
      <c r="AL594" s="367" t="s">
        <v>236</v>
      </c>
      <c r="AM594" s="367">
        <v>20.63</v>
      </c>
      <c r="AN594" s="390">
        <v>243209</v>
      </c>
      <c r="AO594" s="369" t="s">
        <v>93</v>
      </c>
      <c r="AP594" s="370" t="str">
        <f>IF(Q594&gt;15,"พื้นที่มากกว่า 15 ไร่",IF(Q594&gt;10,"พื้นที่ 10 - 15 ไร่",IF(Q594&gt;6,"พื้นที่ 6 - 10 ไร่",IF(Q594&gt;3,"พื้นที่ 3 - 6 ไร่","พื้นที่น้อยกว่า 3 ไร่"))))</f>
        <v>พื้นที่มากกว่า 15 ไร่</v>
      </c>
      <c r="AQ594" s="440">
        <v>19.402811439650993</v>
      </c>
      <c r="AR594" s="371">
        <v>11.549258269211551</v>
      </c>
      <c r="AS594" s="372" t="s">
        <v>233</v>
      </c>
      <c r="AT594" s="373">
        <v>243240</v>
      </c>
    </row>
    <row r="595" spans="1:46" ht="21" customHeight="1">
      <c r="A595" s="95">
        <v>2</v>
      </c>
      <c r="B595" s="95" t="s">
        <v>228</v>
      </c>
      <c r="C595" s="380" t="s">
        <v>30</v>
      </c>
      <c r="D595" s="98">
        <f t="shared" ref="D595:D610" si="124">D594+1</f>
        <v>6</v>
      </c>
      <c r="E595" s="447">
        <v>133</v>
      </c>
      <c r="F595" s="98" t="s">
        <v>375</v>
      </c>
      <c r="G595" s="98">
        <v>133</v>
      </c>
      <c r="H595" s="98"/>
      <c r="I595" s="299"/>
      <c r="J595" s="285">
        <f t="shared" si="122"/>
        <v>18.84</v>
      </c>
      <c r="K595" s="286" t="s">
        <v>237</v>
      </c>
      <c r="L595" s="98" t="s">
        <v>320</v>
      </c>
      <c r="M595" s="374"/>
      <c r="N595" s="360">
        <v>0</v>
      </c>
      <c r="O595" s="374">
        <v>18.84</v>
      </c>
      <c r="P595" s="98"/>
      <c r="Q595" s="362"/>
      <c r="R595" s="360"/>
      <c r="S595" s="288">
        <f t="shared" si="123"/>
        <v>0</v>
      </c>
      <c r="T595" s="288"/>
      <c r="U595" s="288"/>
      <c r="V595" s="288"/>
      <c r="W595" s="288"/>
      <c r="X595" s="364"/>
      <c r="Y595" s="365"/>
      <c r="Z595" s="364"/>
      <c r="AA595" s="365"/>
      <c r="AB595" s="366"/>
      <c r="AC595" s="98"/>
      <c r="AD595" s="98"/>
      <c r="AE595" s="368"/>
      <c r="AF595" s="98"/>
      <c r="AG595" s="368"/>
      <c r="AH595" s="98"/>
      <c r="AI595" s="98" t="s">
        <v>119</v>
      </c>
      <c r="AJ595" s="98"/>
      <c r="AK595" s="367"/>
      <c r="AL595" s="367"/>
      <c r="AM595" s="367"/>
      <c r="AN595" s="369"/>
      <c r="AO595" s="369" t="s">
        <v>248</v>
      </c>
      <c r="AP595" s="370"/>
      <c r="AQ595" s="441"/>
      <c r="AR595" s="370"/>
      <c r="AS595" s="376"/>
      <c r="AT595" s="377"/>
    </row>
    <row r="596" spans="1:46" ht="21" customHeight="1">
      <c r="A596" s="95">
        <v>2</v>
      </c>
      <c r="B596" s="95" t="s">
        <v>228</v>
      </c>
      <c r="C596" s="380" t="s">
        <v>30</v>
      </c>
      <c r="D596" s="98">
        <f t="shared" si="124"/>
        <v>7</v>
      </c>
      <c r="E596" s="447">
        <v>135</v>
      </c>
      <c r="F596" s="98" t="s">
        <v>375</v>
      </c>
      <c r="G596" s="98">
        <v>135</v>
      </c>
      <c r="H596" s="98"/>
      <c r="I596" s="299"/>
      <c r="J596" s="285">
        <f t="shared" si="122"/>
        <v>8.43</v>
      </c>
      <c r="K596" s="286" t="s">
        <v>380</v>
      </c>
      <c r="L596" s="98" t="s">
        <v>320</v>
      </c>
      <c r="M596" s="374">
        <v>8.43</v>
      </c>
      <c r="N596" s="360"/>
      <c r="O596" s="374"/>
      <c r="P596" s="98"/>
      <c r="Q596" s="362"/>
      <c r="R596" s="360"/>
      <c r="S596" s="288">
        <f t="shared" si="123"/>
        <v>0</v>
      </c>
      <c r="T596" s="288"/>
      <c r="U596" s="288"/>
      <c r="V596" s="288"/>
      <c r="W596" s="288"/>
      <c r="X596" s="364"/>
      <c r="Y596" s="365"/>
      <c r="Z596" s="364"/>
      <c r="AA596" s="365"/>
      <c r="AB596" s="366"/>
      <c r="AC596" s="98"/>
      <c r="AD596" s="98"/>
      <c r="AE596" s="368"/>
      <c r="AF596" s="98"/>
      <c r="AG596" s="368"/>
      <c r="AH596" s="98"/>
      <c r="AI596" s="98" t="s">
        <v>119</v>
      </c>
      <c r="AJ596" s="98"/>
      <c r="AK596" s="367"/>
      <c r="AL596" s="367"/>
      <c r="AM596" s="367"/>
      <c r="AN596" s="369"/>
      <c r="AO596" s="369">
        <v>0</v>
      </c>
      <c r="AP596" s="370"/>
      <c r="AQ596" s="441"/>
      <c r="AR596" s="370"/>
      <c r="AS596" s="376"/>
      <c r="AT596" s="377"/>
    </row>
    <row r="597" spans="1:46" ht="21" customHeight="1">
      <c r="A597" s="95">
        <v>2</v>
      </c>
      <c r="B597" s="95" t="s">
        <v>228</v>
      </c>
      <c r="C597" s="380" t="s">
        <v>30</v>
      </c>
      <c r="D597" s="98">
        <f t="shared" si="124"/>
        <v>8</v>
      </c>
      <c r="E597" s="447" t="s">
        <v>383</v>
      </c>
      <c r="F597" s="98" t="s">
        <v>375</v>
      </c>
      <c r="G597" s="98">
        <v>1351</v>
      </c>
      <c r="H597" s="98"/>
      <c r="I597" s="299"/>
      <c r="J597" s="285">
        <f t="shared" si="122"/>
        <v>18.8</v>
      </c>
      <c r="K597" s="286" t="s">
        <v>380</v>
      </c>
      <c r="L597" s="98" t="s">
        <v>320</v>
      </c>
      <c r="M597" s="374">
        <v>18.8</v>
      </c>
      <c r="N597" s="360">
        <v>0</v>
      </c>
      <c r="O597" s="374"/>
      <c r="P597" s="98"/>
      <c r="Q597" s="362"/>
      <c r="R597" s="360"/>
      <c r="S597" s="288">
        <f t="shared" si="123"/>
        <v>0</v>
      </c>
      <c r="T597" s="288"/>
      <c r="U597" s="288"/>
      <c r="V597" s="288"/>
      <c r="W597" s="288"/>
      <c r="X597" s="364"/>
      <c r="Y597" s="365"/>
      <c r="Z597" s="364"/>
      <c r="AA597" s="365"/>
      <c r="AB597" s="366"/>
      <c r="AC597" s="98"/>
      <c r="AD597" s="98"/>
      <c r="AE597" s="368"/>
      <c r="AF597" s="98"/>
      <c r="AG597" s="368"/>
      <c r="AH597" s="98"/>
      <c r="AI597" s="98" t="s">
        <v>119</v>
      </c>
      <c r="AJ597" s="98"/>
      <c r="AK597" s="367"/>
      <c r="AL597" s="367"/>
      <c r="AM597" s="367"/>
      <c r="AN597" s="369"/>
      <c r="AO597" s="369">
        <v>0</v>
      </c>
      <c r="AP597" s="370"/>
      <c r="AQ597" s="441"/>
      <c r="AR597" s="370"/>
      <c r="AS597" s="376"/>
      <c r="AT597" s="377"/>
    </row>
    <row r="598" spans="1:46" ht="21" customHeight="1">
      <c r="A598" s="95">
        <v>2</v>
      </c>
      <c r="B598" s="95" t="s">
        <v>228</v>
      </c>
      <c r="C598" s="380" t="s">
        <v>30</v>
      </c>
      <c r="D598" s="98">
        <f t="shared" si="124"/>
        <v>9</v>
      </c>
      <c r="E598" s="447">
        <v>137</v>
      </c>
      <c r="F598" s="98" t="s">
        <v>375</v>
      </c>
      <c r="G598" s="98">
        <v>137</v>
      </c>
      <c r="H598" s="98"/>
      <c r="I598" s="299"/>
      <c r="J598" s="285">
        <f t="shared" si="122"/>
        <v>17.05</v>
      </c>
      <c r="K598" s="286" t="s">
        <v>380</v>
      </c>
      <c r="L598" s="98" t="s">
        <v>320</v>
      </c>
      <c r="M598" s="374">
        <v>17.05</v>
      </c>
      <c r="N598" s="360"/>
      <c r="O598" s="374"/>
      <c r="P598" s="98"/>
      <c r="Q598" s="362"/>
      <c r="R598" s="360"/>
      <c r="S598" s="288">
        <f t="shared" si="123"/>
        <v>0</v>
      </c>
      <c r="T598" s="288"/>
      <c r="U598" s="288"/>
      <c r="V598" s="288"/>
      <c r="W598" s="288"/>
      <c r="X598" s="364"/>
      <c r="Y598" s="365"/>
      <c r="Z598" s="364"/>
      <c r="AA598" s="365"/>
      <c r="AB598" s="366"/>
      <c r="AC598" s="98"/>
      <c r="AD598" s="98"/>
      <c r="AE598" s="368"/>
      <c r="AF598" s="98"/>
      <c r="AG598" s="368"/>
      <c r="AH598" s="98"/>
      <c r="AI598" s="98" t="s">
        <v>119</v>
      </c>
      <c r="AJ598" s="98"/>
      <c r="AK598" s="367"/>
      <c r="AL598" s="367"/>
      <c r="AM598" s="367"/>
      <c r="AN598" s="369"/>
      <c r="AO598" s="369">
        <v>0</v>
      </c>
      <c r="AP598" s="370"/>
      <c r="AQ598" s="441"/>
      <c r="AR598" s="370"/>
      <c r="AS598" s="376"/>
      <c r="AT598" s="377"/>
    </row>
    <row r="599" spans="1:46" ht="21" customHeight="1">
      <c r="A599" s="95">
        <v>2</v>
      </c>
      <c r="B599" s="95" t="s">
        <v>228</v>
      </c>
      <c r="C599" s="380" t="s">
        <v>30</v>
      </c>
      <c r="D599" s="98">
        <f t="shared" si="124"/>
        <v>10</v>
      </c>
      <c r="E599" s="447">
        <v>138</v>
      </c>
      <c r="F599" s="98" t="s">
        <v>375</v>
      </c>
      <c r="G599" s="98">
        <v>138</v>
      </c>
      <c r="H599" s="98"/>
      <c r="I599" s="299"/>
      <c r="J599" s="285">
        <f t="shared" si="122"/>
        <v>25.73</v>
      </c>
      <c r="K599" s="286" t="s">
        <v>237</v>
      </c>
      <c r="L599" s="98"/>
      <c r="M599" s="374"/>
      <c r="N599" s="360">
        <v>0</v>
      </c>
      <c r="O599" s="374">
        <v>25.73</v>
      </c>
      <c r="P599" s="98"/>
      <c r="Q599" s="362"/>
      <c r="R599" s="360"/>
      <c r="S599" s="288">
        <f t="shared" si="123"/>
        <v>0</v>
      </c>
      <c r="T599" s="288"/>
      <c r="U599" s="288"/>
      <c r="V599" s="288"/>
      <c r="W599" s="288"/>
      <c r="X599" s="364"/>
      <c r="Y599" s="365"/>
      <c r="Z599" s="364"/>
      <c r="AA599" s="365"/>
      <c r="AB599" s="366"/>
      <c r="AC599" s="98"/>
      <c r="AD599" s="98"/>
      <c r="AE599" s="368"/>
      <c r="AF599" s="98"/>
      <c r="AG599" s="368"/>
      <c r="AH599" s="98"/>
      <c r="AI599" s="98" t="s">
        <v>119</v>
      </c>
      <c r="AJ599" s="98"/>
      <c r="AK599" s="367"/>
      <c r="AL599" s="367"/>
      <c r="AM599" s="367"/>
      <c r="AN599" s="369"/>
      <c r="AO599" s="369">
        <v>0</v>
      </c>
      <c r="AP599" s="370"/>
      <c r="AQ599" s="441"/>
      <c r="AR599" s="370"/>
      <c r="AS599" s="376"/>
      <c r="AT599" s="377"/>
    </row>
    <row r="600" spans="1:46" ht="21" customHeight="1">
      <c r="A600" s="95">
        <v>2</v>
      </c>
      <c r="B600" s="95" t="s">
        <v>228</v>
      </c>
      <c r="C600" s="380" t="s">
        <v>30</v>
      </c>
      <c r="D600" s="98">
        <f t="shared" si="124"/>
        <v>11</v>
      </c>
      <c r="E600" s="447">
        <v>139</v>
      </c>
      <c r="F600" s="98" t="s">
        <v>375</v>
      </c>
      <c r="G600" s="98">
        <v>139</v>
      </c>
      <c r="H600" s="98"/>
      <c r="I600" s="299"/>
      <c r="J600" s="285">
        <f t="shared" si="122"/>
        <v>16.190000000000001</v>
      </c>
      <c r="K600" s="286" t="s">
        <v>237</v>
      </c>
      <c r="L600" s="98" t="s">
        <v>384</v>
      </c>
      <c r="M600" s="374"/>
      <c r="N600" s="360">
        <v>0</v>
      </c>
      <c r="O600" s="374">
        <v>16.190000000000001</v>
      </c>
      <c r="P600" s="98"/>
      <c r="Q600" s="362"/>
      <c r="R600" s="360"/>
      <c r="S600" s="288">
        <f t="shared" si="123"/>
        <v>0</v>
      </c>
      <c r="T600" s="288"/>
      <c r="U600" s="288"/>
      <c r="V600" s="288"/>
      <c r="W600" s="288"/>
      <c r="X600" s="364"/>
      <c r="Y600" s="365"/>
      <c r="Z600" s="364"/>
      <c r="AA600" s="365"/>
      <c r="AB600" s="366"/>
      <c r="AC600" s="98"/>
      <c r="AD600" s="98"/>
      <c r="AE600" s="368"/>
      <c r="AF600" s="98"/>
      <c r="AG600" s="368"/>
      <c r="AH600" s="98"/>
      <c r="AI600" s="98" t="s">
        <v>119</v>
      </c>
      <c r="AJ600" s="98"/>
      <c r="AK600" s="367"/>
      <c r="AL600" s="367"/>
      <c r="AM600" s="367"/>
      <c r="AN600" s="369"/>
      <c r="AO600" s="369">
        <v>0</v>
      </c>
      <c r="AP600" s="370"/>
      <c r="AQ600" s="441"/>
      <c r="AR600" s="370"/>
      <c r="AS600" s="376"/>
      <c r="AT600" s="377"/>
    </row>
    <row r="601" spans="1:46" ht="21" customHeight="1">
      <c r="A601" s="95">
        <v>2</v>
      </c>
      <c r="B601" s="95" t="s">
        <v>228</v>
      </c>
      <c r="C601" s="380" t="s">
        <v>30</v>
      </c>
      <c r="D601" s="98">
        <f t="shared" si="124"/>
        <v>12</v>
      </c>
      <c r="E601" s="447">
        <v>140</v>
      </c>
      <c r="F601" s="98" t="s">
        <v>375</v>
      </c>
      <c r="G601" s="98">
        <v>140</v>
      </c>
      <c r="H601" s="98"/>
      <c r="I601" s="299"/>
      <c r="J601" s="285">
        <f t="shared" si="122"/>
        <v>21.5</v>
      </c>
      <c r="K601" s="286" t="s">
        <v>237</v>
      </c>
      <c r="L601" s="98" t="s">
        <v>385</v>
      </c>
      <c r="M601" s="374"/>
      <c r="N601" s="360">
        <v>0</v>
      </c>
      <c r="O601" s="374">
        <v>21.5</v>
      </c>
      <c r="P601" s="98"/>
      <c r="Q601" s="362"/>
      <c r="R601" s="360"/>
      <c r="S601" s="288">
        <f t="shared" si="123"/>
        <v>0</v>
      </c>
      <c r="T601" s="288"/>
      <c r="U601" s="288"/>
      <c r="V601" s="288"/>
      <c r="W601" s="288"/>
      <c r="X601" s="364"/>
      <c r="Y601" s="365"/>
      <c r="Z601" s="364"/>
      <c r="AA601" s="365"/>
      <c r="AB601" s="366"/>
      <c r="AC601" s="98"/>
      <c r="AD601" s="98"/>
      <c r="AE601" s="368"/>
      <c r="AF601" s="98"/>
      <c r="AG601" s="368"/>
      <c r="AH601" s="98"/>
      <c r="AI601" s="98" t="s">
        <v>119</v>
      </c>
      <c r="AJ601" s="98"/>
      <c r="AK601" s="367"/>
      <c r="AL601" s="367"/>
      <c r="AM601" s="367"/>
      <c r="AN601" s="369"/>
      <c r="AO601" s="369">
        <v>0</v>
      </c>
      <c r="AP601" s="370"/>
      <c r="AQ601" s="441"/>
      <c r="AR601" s="370"/>
      <c r="AS601" s="376"/>
      <c r="AT601" s="377"/>
    </row>
    <row r="602" spans="1:46" ht="21" customHeight="1">
      <c r="A602" s="95">
        <v>2</v>
      </c>
      <c r="B602" s="95" t="s">
        <v>228</v>
      </c>
      <c r="C602" s="380" t="s">
        <v>30</v>
      </c>
      <c r="D602" s="98">
        <f t="shared" si="124"/>
        <v>13</v>
      </c>
      <c r="E602" s="447">
        <v>141</v>
      </c>
      <c r="F602" s="98" t="s">
        <v>375</v>
      </c>
      <c r="G602" s="98">
        <v>141</v>
      </c>
      <c r="H602" s="98"/>
      <c r="I602" s="299"/>
      <c r="J602" s="285">
        <f t="shared" si="122"/>
        <v>9.77</v>
      </c>
      <c r="K602" s="286" t="s">
        <v>237</v>
      </c>
      <c r="L602" s="98" t="s">
        <v>385</v>
      </c>
      <c r="M602" s="374"/>
      <c r="N602" s="360">
        <v>0</v>
      </c>
      <c r="O602" s="374">
        <v>9.77</v>
      </c>
      <c r="P602" s="98"/>
      <c r="Q602" s="362"/>
      <c r="R602" s="360"/>
      <c r="S602" s="288">
        <f t="shared" si="123"/>
        <v>0</v>
      </c>
      <c r="T602" s="288"/>
      <c r="U602" s="288"/>
      <c r="V602" s="288"/>
      <c r="W602" s="288"/>
      <c r="X602" s="364"/>
      <c r="Y602" s="365"/>
      <c r="Z602" s="364"/>
      <c r="AA602" s="365"/>
      <c r="AB602" s="366"/>
      <c r="AC602" s="98"/>
      <c r="AD602" s="98"/>
      <c r="AE602" s="368"/>
      <c r="AF602" s="98"/>
      <c r="AG602" s="368"/>
      <c r="AH602" s="98"/>
      <c r="AI602" s="98" t="s">
        <v>119</v>
      </c>
      <c r="AJ602" s="98"/>
      <c r="AK602" s="367"/>
      <c r="AL602" s="367"/>
      <c r="AM602" s="367"/>
      <c r="AN602" s="369"/>
      <c r="AO602" s="369">
        <v>0</v>
      </c>
      <c r="AP602" s="370"/>
      <c r="AQ602" s="441"/>
      <c r="AR602" s="370"/>
      <c r="AS602" s="376"/>
      <c r="AT602" s="377"/>
    </row>
    <row r="603" spans="1:46" ht="21" customHeight="1">
      <c r="A603" s="95">
        <v>2</v>
      </c>
      <c r="B603" s="95" t="s">
        <v>228</v>
      </c>
      <c r="C603" s="380" t="s">
        <v>30</v>
      </c>
      <c r="D603" s="98">
        <f t="shared" si="124"/>
        <v>14</v>
      </c>
      <c r="E603" s="447">
        <v>142</v>
      </c>
      <c r="F603" s="98" t="s">
        <v>375</v>
      </c>
      <c r="G603" s="98">
        <v>142</v>
      </c>
      <c r="H603" s="98"/>
      <c r="I603" s="299"/>
      <c r="J603" s="285">
        <f t="shared" si="122"/>
        <v>9.11</v>
      </c>
      <c r="K603" s="286" t="s">
        <v>237</v>
      </c>
      <c r="L603" s="98" t="s">
        <v>385</v>
      </c>
      <c r="M603" s="374"/>
      <c r="N603" s="360">
        <v>0</v>
      </c>
      <c r="O603" s="374">
        <v>9.11</v>
      </c>
      <c r="P603" s="98"/>
      <c r="Q603" s="362"/>
      <c r="R603" s="360"/>
      <c r="S603" s="288">
        <f t="shared" si="123"/>
        <v>0</v>
      </c>
      <c r="T603" s="288"/>
      <c r="U603" s="288"/>
      <c r="V603" s="288"/>
      <c r="W603" s="288"/>
      <c r="X603" s="364"/>
      <c r="Y603" s="365"/>
      <c r="Z603" s="364"/>
      <c r="AA603" s="365"/>
      <c r="AB603" s="366"/>
      <c r="AC603" s="98"/>
      <c r="AD603" s="98"/>
      <c r="AE603" s="368"/>
      <c r="AF603" s="98"/>
      <c r="AG603" s="368"/>
      <c r="AH603" s="98"/>
      <c r="AI603" s="98" t="s">
        <v>119</v>
      </c>
      <c r="AJ603" s="98"/>
      <c r="AK603" s="367"/>
      <c r="AL603" s="367"/>
      <c r="AM603" s="367"/>
      <c r="AN603" s="369"/>
      <c r="AO603" s="369">
        <v>0</v>
      </c>
      <c r="AP603" s="370"/>
      <c r="AQ603" s="441"/>
      <c r="AR603" s="370"/>
      <c r="AS603" s="376"/>
      <c r="AT603" s="377"/>
    </row>
    <row r="604" spans="1:46" ht="21" customHeight="1">
      <c r="A604" s="95">
        <v>2</v>
      </c>
      <c r="B604" s="95" t="s">
        <v>228</v>
      </c>
      <c r="C604" s="380" t="s">
        <v>30</v>
      </c>
      <c r="D604" s="98">
        <f t="shared" si="124"/>
        <v>15</v>
      </c>
      <c r="E604" s="447">
        <v>143</v>
      </c>
      <c r="F604" s="98" t="s">
        <v>375</v>
      </c>
      <c r="G604" s="98">
        <v>143</v>
      </c>
      <c r="H604" s="98"/>
      <c r="I604" s="299"/>
      <c r="J604" s="285">
        <f t="shared" si="122"/>
        <v>13.33</v>
      </c>
      <c r="K604" s="286" t="s">
        <v>237</v>
      </c>
      <c r="L604" s="98" t="s">
        <v>385</v>
      </c>
      <c r="M604" s="374"/>
      <c r="N604" s="360">
        <v>0</v>
      </c>
      <c r="O604" s="374">
        <v>13.33</v>
      </c>
      <c r="P604" s="98"/>
      <c r="Q604" s="362"/>
      <c r="R604" s="360"/>
      <c r="S604" s="288">
        <f t="shared" si="123"/>
        <v>0</v>
      </c>
      <c r="T604" s="288"/>
      <c r="U604" s="288"/>
      <c r="V604" s="288"/>
      <c r="W604" s="288"/>
      <c r="X604" s="364"/>
      <c r="Y604" s="365"/>
      <c r="Z604" s="364"/>
      <c r="AA604" s="365"/>
      <c r="AB604" s="366"/>
      <c r="AC604" s="98"/>
      <c r="AD604" s="98"/>
      <c r="AE604" s="368"/>
      <c r="AF604" s="98"/>
      <c r="AG604" s="368"/>
      <c r="AH604" s="98"/>
      <c r="AI604" s="98" t="s">
        <v>119</v>
      </c>
      <c r="AJ604" s="98"/>
      <c r="AK604" s="367"/>
      <c r="AL604" s="367"/>
      <c r="AM604" s="367"/>
      <c r="AN604" s="369"/>
      <c r="AO604" s="369">
        <v>0</v>
      </c>
      <c r="AP604" s="370"/>
      <c r="AQ604" s="441"/>
      <c r="AR604" s="370"/>
      <c r="AS604" s="376"/>
      <c r="AT604" s="377"/>
    </row>
    <row r="605" spans="1:46" ht="21" customHeight="1">
      <c r="A605" s="95">
        <v>2</v>
      </c>
      <c r="B605" s="95" t="s">
        <v>228</v>
      </c>
      <c r="C605" s="380" t="s">
        <v>30</v>
      </c>
      <c r="D605" s="98">
        <f t="shared" si="124"/>
        <v>16</v>
      </c>
      <c r="E605" s="447">
        <v>144</v>
      </c>
      <c r="F605" s="98" t="s">
        <v>375</v>
      </c>
      <c r="G605" s="98">
        <v>144</v>
      </c>
      <c r="H605" s="98"/>
      <c r="I605" s="299"/>
      <c r="J605" s="285">
        <f t="shared" si="122"/>
        <v>25.57</v>
      </c>
      <c r="K605" s="286" t="s">
        <v>237</v>
      </c>
      <c r="L605" s="98" t="s">
        <v>385</v>
      </c>
      <c r="M605" s="374"/>
      <c r="N605" s="360">
        <v>0</v>
      </c>
      <c r="O605" s="374">
        <v>25.57</v>
      </c>
      <c r="P605" s="98"/>
      <c r="Q605" s="362"/>
      <c r="R605" s="360"/>
      <c r="S605" s="288">
        <f t="shared" si="123"/>
        <v>0</v>
      </c>
      <c r="T605" s="288"/>
      <c r="U605" s="288"/>
      <c r="V605" s="288"/>
      <c r="W605" s="288"/>
      <c r="X605" s="364"/>
      <c r="Y605" s="365"/>
      <c r="Z605" s="364"/>
      <c r="AA605" s="365"/>
      <c r="AB605" s="366"/>
      <c r="AC605" s="98"/>
      <c r="AD605" s="98"/>
      <c r="AE605" s="368"/>
      <c r="AF605" s="98"/>
      <c r="AG605" s="368"/>
      <c r="AH605" s="98"/>
      <c r="AI605" s="98" t="s">
        <v>119</v>
      </c>
      <c r="AJ605" s="98"/>
      <c r="AK605" s="367"/>
      <c r="AL605" s="367"/>
      <c r="AM605" s="367"/>
      <c r="AN605" s="369"/>
      <c r="AO605" s="369">
        <v>0</v>
      </c>
      <c r="AP605" s="370"/>
      <c r="AQ605" s="441"/>
      <c r="AR605" s="370"/>
      <c r="AS605" s="376"/>
      <c r="AT605" s="377"/>
    </row>
    <row r="606" spans="1:46" ht="21" customHeight="1">
      <c r="A606" s="95">
        <v>2</v>
      </c>
      <c r="B606" s="95" t="s">
        <v>228</v>
      </c>
      <c r="C606" s="380" t="s">
        <v>30</v>
      </c>
      <c r="D606" s="98">
        <f t="shared" si="124"/>
        <v>17</v>
      </c>
      <c r="E606" s="447">
        <v>145</v>
      </c>
      <c r="F606" s="98" t="s">
        <v>375</v>
      </c>
      <c r="G606" s="98">
        <v>145</v>
      </c>
      <c r="H606" s="98"/>
      <c r="I606" s="299"/>
      <c r="J606" s="285">
        <f t="shared" si="122"/>
        <v>17.84</v>
      </c>
      <c r="K606" s="286" t="s">
        <v>237</v>
      </c>
      <c r="L606" s="98" t="s">
        <v>385</v>
      </c>
      <c r="M606" s="374"/>
      <c r="N606" s="360">
        <v>0</v>
      </c>
      <c r="O606" s="374">
        <v>17.84</v>
      </c>
      <c r="P606" s="98"/>
      <c r="Q606" s="362"/>
      <c r="R606" s="360"/>
      <c r="S606" s="288">
        <f t="shared" si="123"/>
        <v>0</v>
      </c>
      <c r="T606" s="288"/>
      <c r="U606" s="288"/>
      <c r="V606" s="288"/>
      <c r="W606" s="288"/>
      <c r="X606" s="364"/>
      <c r="Y606" s="365"/>
      <c r="Z606" s="364"/>
      <c r="AA606" s="365"/>
      <c r="AB606" s="366"/>
      <c r="AC606" s="98"/>
      <c r="AD606" s="98"/>
      <c r="AE606" s="368"/>
      <c r="AF606" s="98"/>
      <c r="AG606" s="368"/>
      <c r="AH606" s="98"/>
      <c r="AI606" s="98" t="s">
        <v>119</v>
      </c>
      <c r="AJ606" s="98"/>
      <c r="AK606" s="367"/>
      <c r="AL606" s="367"/>
      <c r="AM606" s="367"/>
      <c r="AN606" s="369"/>
      <c r="AO606" s="369">
        <v>0</v>
      </c>
      <c r="AP606" s="370"/>
      <c r="AQ606" s="441"/>
      <c r="AR606" s="370"/>
      <c r="AS606" s="376"/>
      <c r="AT606" s="377"/>
    </row>
    <row r="607" spans="1:46" ht="21" customHeight="1">
      <c r="A607" s="95">
        <v>2</v>
      </c>
      <c r="B607" s="95" t="s">
        <v>228</v>
      </c>
      <c r="C607" s="380" t="s">
        <v>30</v>
      </c>
      <c r="D607" s="98">
        <f t="shared" si="124"/>
        <v>18</v>
      </c>
      <c r="E607" s="447">
        <v>147</v>
      </c>
      <c r="F607" s="98" t="s">
        <v>375</v>
      </c>
      <c r="G607" s="98">
        <v>147</v>
      </c>
      <c r="H607" s="98"/>
      <c r="I607" s="299" t="s">
        <v>230</v>
      </c>
      <c r="J607" s="285">
        <f t="shared" si="122"/>
        <v>32.880000000000003</v>
      </c>
      <c r="K607" s="286" t="s">
        <v>237</v>
      </c>
      <c r="L607" s="98"/>
      <c r="M607" s="374"/>
      <c r="N607" s="360">
        <v>0</v>
      </c>
      <c r="O607" s="360">
        <v>32.880000000000003</v>
      </c>
      <c r="P607" s="360"/>
      <c r="Q607" s="362"/>
      <c r="R607" s="360"/>
      <c r="S607" s="288">
        <f t="shared" si="123"/>
        <v>0</v>
      </c>
      <c r="T607" s="288"/>
      <c r="U607" s="288"/>
      <c r="V607" s="288"/>
      <c r="W607" s="288"/>
      <c r="X607" s="364"/>
      <c r="Y607" s="365"/>
      <c r="Z607" s="364"/>
      <c r="AA607" s="365"/>
      <c r="AB607" s="366"/>
      <c r="AC607" s="98"/>
      <c r="AD607" s="98"/>
      <c r="AE607" s="368"/>
      <c r="AF607" s="98"/>
      <c r="AG607" s="367"/>
      <c r="AH607" s="98"/>
      <c r="AI607" s="98" t="s">
        <v>119</v>
      </c>
      <c r="AJ607" s="96"/>
      <c r="AK607" s="367"/>
      <c r="AL607" s="367"/>
      <c r="AM607" s="367"/>
      <c r="AN607" s="369"/>
      <c r="AO607" s="369">
        <v>0</v>
      </c>
      <c r="AP607" s="370"/>
      <c r="AQ607" s="441"/>
      <c r="AR607" s="370"/>
      <c r="AS607" s="376"/>
      <c r="AT607" s="377"/>
    </row>
    <row r="608" spans="1:46" ht="21" customHeight="1">
      <c r="A608" s="95">
        <v>2</v>
      </c>
      <c r="B608" s="95" t="s">
        <v>228</v>
      </c>
      <c r="C608" s="380" t="s">
        <v>30</v>
      </c>
      <c r="D608" s="98">
        <f t="shared" si="124"/>
        <v>19</v>
      </c>
      <c r="E608" s="447">
        <v>148</v>
      </c>
      <c r="F608" s="98" t="s">
        <v>375</v>
      </c>
      <c r="G608" s="98">
        <v>148</v>
      </c>
      <c r="H608" s="98"/>
      <c r="I608" s="98"/>
      <c r="J608" s="285">
        <f t="shared" si="122"/>
        <v>54.65</v>
      </c>
      <c r="K608" s="286" t="s">
        <v>237</v>
      </c>
      <c r="L608" s="98"/>
      <c r="M608" s="374"/>
      <c r="N608" s="360"/>
      <c r="O608" s="374">
        <v>54.65</v>
      </c>
      <c r="P608" s="98"/>
      <c r="Q608" s="362"/>
      <c r="R608" s="360"/>
      <c r="S608" s="288">
        <f t="shared" si="123"/>
        <v>0</v>
      </c>
      <c r="T608" s="288"/>
      <c r="U608" s="288"/>
      <c r="V608" s="288"/>
      <c r="W608" s="288"/>
      <c r="X608" s="364"/>
      <c r="Y608" s="365"/>
      <c r="Z608" s="364"/>
      <c r="AA608" s="365"/>
      <c r="AB608" s="366"/>
      <c r="AC608" s="98"/>
      <c r="AD608" s="98"/>
      <c r="AE608" s="368"/>
      <c r="AF608" s="98"/>
      <c r="AG608" s="368"/>
      <c r="AH608" s="98"/>
      <c r="AI608" s="98" t="s">
        <v>119</v>
      </c>
      <c r="AJ608" s="98"/>
      <c r="AK608" s="367"/>
      <c r="AL608" s="367"/>
      <c r="AM608" s="367"/>
      <c r="AN608" s="369"/>
      <c r="AO608" s="369">
        <v>0</v>
      </c>
      <c r="AP608" s="370"/>
      <c r="AQ608" s="441"/>
      <c r="AR608" s="370"/>
      <c r="AS608" s="376"/>
      <c r="AT608" s="377"/>
    </row>
    <row r="609" spans="1:46" ht="21" customHeight="1">
      <c r="A609" s="95">
        <v>2</v>
      </c>
      <c r="B609" s="95" t="s">
        <v>228</v>
      </c>
      <c r="C609" s="380" t="s">
        <v>30</v>
      </c>
      <c r="D609" s="98">
        <f t="shared" si="124"/>
        <v>20</v>
      </c>
      <c r="E609" s="447">
        <v>149</v>
      </c>
      <c r="F609" s="98" t="s">
        <v>375</v>
      </c>
      <c r="G609" s="98">
        <v>149</v>
      </c>
      <c r="H609" s="98"/>
      <c r="I609" s="299"/>
      <c r="J609" s="285">
        <f t="shared" si="122"/>
        <v>6.02</v>
      </c>
      <c r="K609" s="286" t="s">
        <v>237</v>
      </c>
      <c r="L609" s="98" t="s">
        <v>384</v>
      </c>
      <c r="M609" s="374"/>
      <c r="N609" s="360">
        <v>0</v>
      </c>
      <c r="O609" s="374">
        <v>6.02</v>
      </c>
      <c r="P609" s="98"/>
      <c r="Q609" s="362"/>
      <c r="R609" s="360"/>
      <c r="S609" s="288">
        <f t="shared" si="123"/>
        <v>0</v>
      </c>
      <c r="T609" s="288"/>
      <c r="U609" s="288"/>
      <c r="V609" s="288"/>
      <c r="W609" s="288"/>
      <c r="X609" s="364"/>
      <c r="Y609" s="365"/>
      <c r="Z609" s="364"/>
      <c r="AA609" s="365"/>
      <c r="AB609" s="366"/>
      <c r="AC609" s="98"/>
      <c r="AD609" s="98"/>
      <c r="AE609" s="368"/>
      <c r="AF609" s="98"/>
      <c r="AG609" s="368"/>
      <c r="AH609" s="98"/>
      <c r="AI609" s="98" t="s">
        <v>119</v>
      </c>
      <c r="AJ609" s="98"/>
      <c r="AK609" s="367"/>
      <c r="AL609" s="367"/>
      <c r="AM609" s="367"/>
      <c r="AN609" s="369"/>
      <c r="AO609" s="369">
        <v>0</v>
      </c>
      <c r="AP609" s="370"/>
      <c r="AQ609" s="441"/>
      <c r="AR609" s="370"/>
      <c r="AS609" s="376"/>
      <c r="AT609" s="377"/>
    </row>
    <row r="610" spans="1:46" ht="21" customHeight="1">
      <c r="A610" s="95">
        <v>2</v>
      </c>
      <c r="B610" s="95" t="s">
        <v>228</v>
      </c>
      <c r="C610" s="380" t="s">
        <v>30</v>
      </c>
      <c r="D610" s="98">
        <f t="shared" si="124"/>
        <v>21</v>
      </c>
      <c r="E610" s="447">
        <v>150</v>
      </c>
      <c r="F610" s="98" t="s">
        <v>375</v>
      </c>
      <c r="G610" s="98">
        <v>150</v>
      </c>
      <c r="H610" s="98"/>
      <c r="I610" s="299"/>
      <c r="J610" s="285">
        <f t="shared" si="122"/>
        <v>6.38</v>
      </c>
      <c r="K610" s="286" t="s">
        <v>237</v>
      </c>
      <c r="L610" s="98" t="s">
        <v>384</v>
      </c>
      <c r="M610" s="374"/>
      <c r="N610" s="360">
        <v>0</v>
      </c>
      <c r="O610" s="374">
        <v>6.38</v>
      </c>
      <c r="P610" s="98"/>
      <c r="Q610" s="362"/>
      <c r="R610" s="360"/>
      <c r="S610" s="288">
        <f t="shared" si="123"/>
        <v>0</v>
      </c>
      <c r="T610" s="288"/>
      <c r="U610" s="288"/>
      <c r="V610" s="288"/>
      <c r="W610" s="288"/>
      <c r="X610" s="364"/>
      <c r="Y610" s="365"/>
      <c r="Z610" s="364"/>
      <c r="AA610" s="365"/>
      <c r="AB610" s="366"/>
      <c r="AC610" s="98"/>
      <c r="AD610" s="98"/>
      <c r="AE610" s="368"/>
      <c r="AF610" s="98"/>
      <c r="AG610" s="368"/>
      <c r="AH610" s="98"/>
      <c r="AI610" s="98" t="s">
        <v>119</v>
      </c>
      <c r="AJ610" s="98"/>
      <c r="AK610" s="367"/>
      <c r="AL610" s="367"/>
      <c r="AM610" s="367"/>
      <c r="AN610" s="369"/>
      <c r="AO610" s="369">
        <v>0</v>
      </c>
      <c r="AP610" s="370"/>
      <c r="AQ610" s="441"/>
      <c r="AR610" s="370"/>
      <c r="AS610" s="376"/>
      <c r="AT610" s="377"/>
    </row>
    <row r="611" spans="1:46" ht="21" customHeight="1">
      <c r="A611" s="95">
        <v>2</v>
      </c>
      <c r="B611" s="95" t="s">
        <v>228</v>
      </c>
      <c r="C611" s="380" t="s">
        <v>30</v>
      </c>
      <c r="D611" s="98">
        <f>D594+1</f>
        <v>6</v>
      </c>
      <c r="E611" s="447">
        <v>121</v>
      </c>
      <c r="F611" s="98" t="s">
        <v>375</v>
      </c>
      <c r="G611" s="299">
        <v>121</v>
      </c>
      <c r="H611" s="96">
        <v>9000000121</v>
      </c>
      <c r="I611" s="299"/>
      <c r="J611" s="285">
        <f t="shared" si="122"/>
        <v>24.47</v>
      </c>
      <c r="K611" s="286" t="str">
        <f>AC611</f>
        <v>อ้อยตุลาคม</v>
      </c>
      <c r="L611" s="98"/>
      <c r="M611" s="374">
        <v>1.0700000000000003</v>
      </c>
      <c r="N611" s="360">
        <v>0</v>
      </c>
      <c r="O611" s="360"/>
      <c r="P611" s="360"/>
      <c r="Q611" s="362">
        <v>23.4</v>
      </c>
      <c r="R611" s="360"/>
      <c r="S611" s="288">
        <f t="shared" si="123"/>
        <v>23.4</v>
      </c>
      <c r="T611" s="360">
        <f>Q611*U611</f>
        <v>304.2</v>
      </c>
      <c r="U611" s="288">
        <v>13</v>
      </c>
      <c r="V611" s="288">
        <f>Q611*W611</f>
        <v>304.2</v>
      </c>
      <c r="W611" s="288">
        <v>13</v>
      </c>
      <c r="X611" s="364">
        <v>270.00384715154365</v>
      </c>
      <c r="Y611" s="365">
        <v>11.864694322715541</v>
      </c>
      <c r="Z611" s="364">
        <v>355.59500108108102</v>
      </c>
      <c r="AA611" s="365">
        <f>Z611/Q611</f>
        <v>15.196367567567567</v>
      </c>
      <c r="AB611" s="366">
        <v>242855</v>
      </c>
      <c r="AC611" s="96" t="s">
        <v>98</v>
      </c>
      <c r="AD611" s="96" t="s">
        <v>88</v>
      </c>
      <c r="AE611" s="367" t="s">
        <v>234</v>
      </c>
      <c r="AF611" s="98" t="s">
        <v>91</v>
      </c>
      <c r="AG611" s="367">
        <v>1.85</v>
      </c>
      <c r="AH611" s="98" t="s">
        <v>232</v>
      </c>
      <c r="AI611" s="98" t="s">
        <v>119</v>
      </c>
      <c r="AJ611" s="367" t="s">
        <v>179</v>
      </c>
      <c r="AK611" s="367">
        <v>0</v>
      </c>
      <c r="AL611" s="367" t="s">
        <v>179</v>
      </c>
      <c r="AM611" s="367"/>
      <c r="AN611" s="369"/>
      <c r="AO611" s="369" t="s">
        <v>93</v>
      </c>
      <c r="AP611" s="370" t="str">
        <f>IF(Q611&gt;15,"พื้นที่มากกว่า 15 ไร่",IF(Q611&gt;10,"พื้นที่ 10 - 15 ไร่",IF(Q611&gt;6,"พื้นที่ 6 - 10 ไร่",IF(Q611&gt;3,"พื้นที่ 3 - 6 ไร่","พื้นที่น้อยกว่า 3 ไร่"))))</f>
        <v>พื้นที่มากกว่า 15 ไร่</v>
      </c>
      <c r="AQ611" s="440">
        <v>20.017521367521368</v>
      </c>
      <c r="AR611" s="371">
        <v>11.898277790824281</v>
      </c>
      <c r="AS611" s="372" t="s">
        <v>233</v>
      </c>
      <c r="AT611" s="373">
        <v>243248</v>
      </c>
    </row>
    <row r="612" spans="1:46" ht="21" customHeight="1">
      <c r="A612" s="95">
        <v>2</v>
      </c>
      <c r="B612" s="95" t="s">
        <v>228</v>
      </c>
      <c r="C612" s="380" t="s">
        <v>39</v>
      </c>
      <c r="D612" s="98">
        <v>1</v>
      </c>
      <c r="E612" s="447">
        <v>206</v>
      </c>
      <c r="F612" s="98" t="s">
        <v>386</v>
      </c>
      <c r="G612" s="98">
        <v>206</v>
      </c>
      <c r="H612" s="96">
        <v>9110000206</v>
      </c>
      <c r="I612" s="299" t="s">
        <v>230</v>
      </c>
      <c r="J612" s="285">
        <f t="shared" si="122"/>
        <v>30.6</v>
      </c>
      <c r="K612" s="286" t="str">
        <f>AC612</f>
        <v>อ้อยตอ 2</v>
      </c>
      <c r="L612" s="98"/>
      <c r="M612" s="374"/>
      <c r="N612" s="360">
        <v>0</v>
      </c>
      <c r="O612" s="96"/>
      <c r="P612" s="361"/>
      <c r="Q612" s="362">
        <v>30.6</v>
      </c>
      <c r="R612" s="360"/>
      <c r="S612" s="288">
        <f t="shared" si="123"/>
        <v>30.6</v>
      </c>
      <c r="T612" s="360">
        <f>Q612*U612</f>
        <v>367.20000000000005</v>
      </c>
      <c r="U612" s="288">
        <v>12</v>
      </c>
      <c r="V612" s="363">
        <f>Q612*W612</f>
        <v>244.8</v>
      </c>
      <c r="W612" s="288">
        <v>8</v>
      </c>
      <c r="X612" s="364">
        <v>362.10111305414904</v>
      </c>
      <c r="Y612" s="365">
        <v>11.833369707651929</v>
      </c>
      <c r="Z612" s="364">
        <v>334.82705454545453</v>
      </c>
      <c r="AA612" s="365">
        <f>Z612/Q612</f>
        <v>10.942060606060606</v>
      </c>
      <c r="AB612" s="366">
        <v>242908</v>
      </c>
      <c r="AC612" s="96" t="s">
        <v>95</v>
      </c>
      <c r="AD612" s="96" t="s">
        <v>2</v>
      </c>
      <c r="AE612" s="367" t="s">
        <v>231</v>
      </c>
      <c r="AF612" s="98" t="s">
        <v>91</v>
      </c>
      <c r="AG612" s="367">
        <v>1.65</v>
      </c>
      <c r="AH612" s="98" t="s">
        <v>247</v>
      </c>
      <c r="AI612" s="98" t="s">
        <v>90</v>
      </c>
      <c r="AJ612" s="367" t="s">
        <v>220</v>
      </c>
      <c r="AK612" s="367" t="s">
        <v>381</v>
      </c>
      <c r="AL612" s="367" t="s">
        <v>236</v>
      </c>
      <c r="AM612" s="367"/>
      <c r="AN612" s="369"/>
      <c r="AO612" s="369" t="s">
        <v>248</v>
      </c>
      <c r="AP612" s="370" t="str">
        <f>IF(Q612&gt;15,"พื้นที่มากกว่า 15 ไร่",IF(Q612&gt;10,"พื้นที่ 10 - 15 ไร่",IF(Q612&gt;6,"พื้นที่ 6 - 10 ไร่",IF(Q612&gt;3,"พื้นที่ 3 - 6 ไร่","พื้นที่น้อยกว่า 3 ไร่"))))</f>
        <v>พื้นที่มากกว่า 15 ไร่</v>
      </c>
      <c r="AQ612" s="440">
        <v>7.6248366013071882</v>
      </c>
      <c r="AR612" s="371">
        <v>13.789921138350765</v>
      </c>
      <c r="AS612" s="372" t="s">
        <v>233</v>
      </c>
      <c r="AT612" s="373">
        <v>243310</v>
      </c>
    </row>
    <row r="613" spans="1:46" ht="21" customHeight="1">
      <c r="A613" s="95">
        <v>2</v>
      </c>
      <c r="B613" s="95" t="s">
        <v>228</v>
      </c>
      <c r="C613" s="380" t="s">
        <v>39</v>
      </c>
      <c r="D613" s="98">
        <f>D612+1</f>
        <v>2</v>
      </c>
      <c r="E613" s="447" t="s">
        <v>387</v>
      </c>
      <c r="F613" s="98" t="s">
        <v>386</v>
      </c>
      <c r="G613" s="98">
        <v>2061</v>
      </c>
      <c r="H613" s="98"/>
      <c r="I613" s="299" t="s">
        <v>230</v>
      </c>
      <c r="J613" s="285">
        <f t="shared" si="122"/>
        <v>2.7</v>
      </c>
      <c r="K613" s="286" t="s">
        <v>245</v>
      </c>
      <c r="L613" s="98" t="s">
        <v>245</v>
      </c>
      <c r="M613" s="374">
        <v>2.7</v>
      </c>
      <c r="N613" s="360">
        <v>0</v>
      </c>
      <c r="O613" s="98"/>
      <c r="P613" s="98"/>
      <c r="Q613" s="362"/>
      <c r="R613" s="360"/>
      <c r="S613" s="288">
        <f t="shared" si="123"/>
        <v>0</v>
      </c>
      <c r="T613" s="288"/>
      <c r="U613" s="288"/>
      <c r="V613" s="288"/>
      <c r="W613" s="288"/>
      <c r="X613" s="364"/>
      <c r="Y613" s="365"/>
      <c r="Z613" s="364"/>
      <c r="AA613" s="365"/>
      <c r="AB613" s="366"/>
      <c r="AC613" s="98"/>
      <c r="AD613" s="98"/>
      <c r="AE613" s="368"/>
      <c r="AF613" s="98"/>
      <c r="AG613" s="368"/>
      <c r="AH613" s="98"/>
      <c r="AI613" s="98" t="s">
        <v>90</v>
      </c>
      <c r="AJ613" s="98"/>
      <c r="AK613" s="367"/>
      <c r="AL613" s="367"/>
      <c r="AM613" s="367"/>
      <c r="AN613" s="369"/>
      <c r="AO613" s="369">
        <v>0</v>
      </c>
      <c r="AP613" s="370"/>
      <c r="AQ613" s="441"/>
      <c r="AR613" s="370"/>
      <c r="AS613" s="376"/>
      <c r="AT613" s="377"/>
    </row>
    <row r="614" spans="1:46" ht="21" customHeight="1">
      <c r="A614" s="95">
        <v>2</v>
      </c>
      <c r="B614" s="95" t="s">
        <v>228</v>
      </c>
      <c r="C614" s="380" t="s">
        <v>39</v>
      </c>
      <c r="D614" s="98">
        <f>D612+1</f>
        <v>2</v>
      </c>
      <c r="E614" s="447">
        <v>208</v>
      </c>
      <c r="F614" s="98" t="s">
        <v>386</v>
      </c>
      <c r="G614" s="98">
        <v>208</v>
      </c>
      <c r="H614" s="96">
        <v>9110000208</v>
      </c>
      <c r="I614" s="299" t="s">
        <v>230</v>
      </c>
      <c r="J614" s="285">
        <f t="shared" si="122"/>
        <v>10.75</v>
      </c>
      <c r="K614" s="286" t="str">
        <f>AC614</f>
        <v>อ้อยตุลาคม</v>
      </c>
      <c r="L614" s="98"/>
      <c r="M614" s="374">
        <v>0.36999999999999922</v>
      </c>
      <c r="N614" s="360">
        <v>0</v>
      </c>
      <c r="O614" s="96"/>
      <c r="P614" s="360"/>
      <c r="Q614" s="362">
        <v>10.38</v>
      </c>
      <c r="R614" s="360"/>
      <c r="S614" s="288">
        <f t="shared" si="123"/>
        <v>10.38</v>
      </c>
      <c r="T614" s="360">
        <f>Q614*U614</f>
        <v>155.70000000000002</v>
      </c>
      <c r="U614" s="288">
        <v>15</v>
      </c>
      <c r="V614" s="363">
        <f>Q614*W614</f>
        <v>93.42</v>
      </c>
      <c r="W614" s="288">
        <v>9</v>
      </c>
      <c r="X614" s="364">
        <v>157.2815454225024</v>
      </c>
      <c r="Y614" s="365">
        <v>15.152364684248786</v>
      </c>
      <c r="Z614" s="364">
        <v>103.28500237837839</v>
      </c>
      <c r="AA614" s="365">
        <f>Z614/Q614</f>
        <v>9.9503855855855861</v>
      </c>
      <c r="AB614" s="366">
        <v>242856</v>
      </c>
      <c r="AC614" s="96" t="s">
        <v>98</v>
      </c>
      <c r="AD614" s="96" t="s">
        <v>88</v>
      </c>
      <c r="AE614" s="367" t="s">
        <v>231</v>
      </c>
      <c r="AF614" s="98" t="s">
        <v>99</v>
      </c>
      <c r="AG614" s="367">
        <v>1.85</v>
      </c>
      <c r="AH614" s="98" t="s">
        <v>232</v>
      </c>
      <c r="AI614" s="98" t="s">
        <v>119</v>
      </c>
      <c r="AJ614" s="367" t="s">
        <v>220</v>
      </c>
      <c r="AK614" s="367" t="s">
        <v>381</v>
      </c>
      <c r="AL614" s="367" t="s">
        <v>236</v>
      </c>
      <c r="AM614" s="367">
        <v>10.38</v>
      </c>
      <c r="AN614" s="390">
        <v>243208</v>
      </c>
      <c r="AO614" s="369" t="s">
        <v>93</v>
      </c>
      <c r="AP614" s="370" t="str">
        <f>IF(Q614&gt;15,"พื้นที่มากกว่า 15 ไร่",IF(Q614&gt;10,"พื้นที่ 10 - 15 ไร่",IF(Q614&gt;6,"พื้นที่ 6 - 10 ไร่",IF(Q614&gt;3,"พื้นที่ 3 - 6 ไร่","พื้นที่น้อยกว่า 3 ไร่"))))</f>
        <v>พื้นที่ 10 - 15 ไร่</v>
      </c>
      <c r="AQ614" s="440">
        <v>10.26878612716763</v>
      </c>
      <c r="AR614" s="371">
        <v>13.289813303311757</v>
      </c>
      <c r="AS614" s="372" t="s">
        <v>233</v>
      </c>
      <c r="AT614" s="373">
        <v>243305</v>
      </c>
    </row>
    <row r="615" spans="1:46" ht="21" customHeight="1">
      <c r="A615" s="95">
        <v>2</v>
      </c>
      <c r="B615" s="95" t="s">
        <v>228</v>
      </c>
      <c r="C615" s="380" t="s">
        <v>39</v>
      </c>
      <c r="D615" s="98">
        <f>D614+1</f>
        <v>3</v>
      </c>
      <c r="E615" s="447">
        <v>209</v>
      </c>
      <c r="F615" s="98" t="s">
        <v>386</v>
      </c>
      <c r="G615" s="98">
        <v>209</v>
      </c>
      <c r="H615" s="96">
        <v>9110000209</v>
      </c>
      <c r="I615" s="299" t="s">
        <v>230</v>
      </c>
      <c r="J615" s="285">
        <f t="shared" si="122"/>
        <v>18.21</v>
      </c>
      <c r="K615" s="286" t="str">
        <f>AC615</f>
        <v>อ้อยตุลาคม</v>
      </c>
      <c r="L615" s="98"/>
      <c r="M615" s="374">
        <v>0.56000000000000227</v>
      </c>
      <c r="N615" s="360">
        <v>0</v>
      </c>
      <c r="O615" s="96"/>
      <c r="P615" s="96"/>
      <c r="Q615" s="362">
        <v>17.649999999999999</v>
      </c>
      <c r="R615" s="360"/>
      <c r="S615" s="288">
        <f t="shared" si="123"/>
        <v>17.649999999999999</v>
      </c>
      <c r="T615" s="360">
        <f>Q615*U615</f>
        <v>264.75</v>
      </c>
      <c r="U615" s="288">
        <v>15</v>
      </c>
      <c r="V615" s="363">
        <f>Q615*W615</f>
        <v>123.54999999999998</v>
      </c>
      <c r="W615" s="288">
        <v>7</v>
      </c>
      <c r="X615" s="364">
        <v>264.57705821994296</v>
      </c>
      <c r="Y615" s="365">
        <v>14.990201598863624</v>
      </c>
      <c r="Z615" s="364">
        <v>140.22813693693692</v>
      </c>
      <c r="AA615" s="365">
        <f>Z615/Q615</f>
        <v>7.9449369369369363</v>
      </c>
      <c r="AB615" s="366">
        <v>242866</v>
      </c>
      <c r="AC615" s="96" t="s">
        <v>98</v>
      </c>
      <c r="AD615" s="96" t="s">
        <v>88</v>
      </c>
      <c r="AE615" s="367" t="s">
        <v>231</v>
      </c>
      <c r="AF615" s="98" t="s">
        <v>99</v>
      </c>
      <c r="AG615" s="367">
        <v>1.85</v>
      </c>
      <c r="AH615" s="98" t="s">
        <v>232</v>
      </c>
      <c r="AI615" s="98" t="s">
        <v>119</v>
      </c>
      <c r="AJ615" s="367" t="s">
        <v>220</v>
      </c>
      <c r="AK615" s="367" t="s">
        <v>381</v>
      </c>
      <c r="AL615" s="367" t="s">
        <v>236</v>
      </c>
      <c r="AM615" s="367">
        <v>17.649999999999999</v>
      </c>
      <c r="AN615" s="390">
        <v>243208</v>
      </c>
      <c r="AO615" s="369" t="s">
        <v>93</v>
      </c>
      <c r="AP615" s="370" t="str">
        <f>IF(Q615&gt;15,"พื้นที่มากกว่า 15 ไร่",IF(Q615&gt;10,"พื้นที่ 10 - 15 ไร่",IF(Q615&gt;6,"พื้นที่ 6 - 10 ไร่",IF(Q615&gt;3,"พื้นที่ 3 - 6 ไร่","พื้นที่น้อยกว่า 3 ไร่"))))</f>
        <v>พื้นที่มากกว่า 15 ไร่</v>
      </c>
      <c r="AQ615" s="440">
        <v>10.121813031161475</v>
      </c>
      <c r="AR615" s="371">
        <v>13.704821158690175</v>
      </c>
      <c r="AS615" s="372" t="s">
        <v>233</v>
      </c>
      <c r="AT615" s="373">
        <v>243306</v>
      </c>
    </row>
    <row r="616" spans="1:46" ht="21" customHeight="1">
      <c r="A616" s="95">
        <v>2</v>
      </c>
      <c r="B616" s="95" t="s">
        <v>228</v>
      </c>
      <c r="C616" s="380" t="s">
        <v>39</v>
      </c>
      <c r="D616" s="98">
        <f>D615+1</f>
        <v>4</v>
      </c>
      <c r="E616" s="447">
        <v>210</v>
      </c>
      <c r="F616" s="98" t="s">
        <v>386</v>
      </c>
      <c r="G616" s="98">
        <v>210</v>
      </c>
      <c r="H616" s="96">
        <v>9110000210</v>
      </c>
      <c r="I616" s="299" t="s">
        <v>230</v>
      </c>
      <c r="J616" s="285">
        <f t="shared" si="122"/>
        <v>17.5</v>
      </c>
      <c r="K616" s="286" t="str">
        <f>AC616</f>
        <v>อ้อยตุลาคม</v>
      </c>
      <c r="L616" s="98"/>
      <c r="M616" s="374">
        <v>2.75</v>
      </c>
      <c r="N616" s="360">
        <v>0</v>
      </c>
      <c r="O616" s="96"/>
      <c r="P616" s="96"/>
      <c r="Q616" s="362">
        <v>14.75</v>
      </c>
      <c r="R616" s="360"/>
      <c r="S616" s="288">
        <f t="shared" si="123"/>
        <v>14.75</v>
      </c>
      <c r="T616" s="360">
        <f>Q616*U616</f>
        <v>221.25</v>
      </c>
      <c r="U616" s="288">
        <v>15</v>
      </c>
      <c r="V616" s="363">
        <f>Q616*W616</f>
        <v>118</v>
      </c>
      <c r="W616" s="288">
        <v>8</v>
      </c>
      <c r="X616" s="364">
        <v>220.00609225279129</v>
      </c>
      <c r="Y616" s="365">
        <v>14.91566727137568</v>
      </c>
      <c r="Z616" s="364">
        <v>148.29729729729729</v>
      </c>
      <c r="AA616" s="365">
        <f>Z616/Q616</f>
        <v>10.054054054054054</v>
      </c>
      <c r="AB616" s="366">
        <v>242876</v>
      </c>
      <c r="AC616" s="96" t="s">
        <v>98</v>
      </c>
      <c r="AD616" s="96" t="s">
        <v>88</v>
      </c>
      <c r="AE616" s="367" t="s">
        <v>231</v>
      </c>
      <c r="AF616" s="98" t="s">
        <v>99</v>
      </c>
      <c r="AG616" s="367">
        <v>1.85</v>
      </c>
      <c r="AH616" s="98" t="s">
        <v>232</v>
      </c>
      <c r="AI616" s="98" t="s">
        <v>119</v>
      </c>
      <c r="AJ616" s="367" t="s">
        <v>220</v>
      </c>
      <c r="AK616" s="367" t="s">
        <v>381</v>
      </c>
      <c r="AL616" s="367" t="s">
        <v>236</v>
      </c>
      <c r="AM616" s="367">
        <v>14.75</v>
      </c>
      <c r="AN616" s="390">
        <v>243208</v>
      </c>
      <c r="AO616" s="369" t="s">
        <v>93</v>
      </c>
      <c r="AP616" s="370" t="str">
        <f>IF(Q616&gt;15,"พื้นที่มากกว่า 15 ไร่",IF(Q616&gt;10,"พื้นที่ 10 - 15 ไร่",IF(Q616&gt;6,"พื้นที่ 6 - 10 ไร่",IF(Q616&gt;3,"พื้นที่ 3 - 6 ไร่","พื้นที่น้อยกว่า 3 ไร่"))))</f>
        <v>พื้นที่ 10 - 15 ไร่</v>
      </c>
      <c r="AQ616" s="440">
        <v>9.7932203389830494</v>
      </c>
      <c r="AR616" s="371">
        <v>13.578400138456216</v>
      </c>
      <c r="AS616" s="372" t="s">
        <v>233</v>
      </c>
      <c r="AT616" s="373">
        <v>243306</v>
      </c>
    </row>
    <row r="617" spans="1:46" ht="21" customHeight="1">
      <c r="A617" s="95">
        <v>2</v>
      </c>
      <c r="B617" s="95" t="s">
        <v>228</v>
      </c>
      <c r="C617" s="380" t="s">
        <v>39</v>
      </c>
      <c r="D617" s="98">
        <f>D616+1</f>
        <v>5</v>
      </c>
      <c r="E617" s="447">
        <v>211</v>
      </c>
      <c r="F617" s="98" t="s">
        <v>386</v>
      </c>
      <c r="G617" s="98">
        <v>211</v>
      </c>
      <c r="H617" s="96">
        <v>9110000211</v>
      </c>
      <c r="I617" s="299" t="s">
        <v>230</v>
      </c>
      <c r="J617" s="285">
        <f t="shared" si="122"/>
        <v>16.04</v>
      </c>
      <c r="K617" s="286" t="str">
        <f>AC617</f>
        <v>อ้อยตุลาคม</v>
      </c>
      <c r="L617" s="98"/>
      <c r="M617" s="374">
        <v>3.8499999999999996</v>
      </c>
      <c r="N617" s="360">
        <v>0</v>
      </c>
      <c r="O617" s="98"/>
      <c r="P617" s="98"/>
      <c r="Q617" s="362">
        <v>12.19</v>
      </c>
      <c r="R617" s="360"/>
      <c r="S617" s="288">
        <f t="shared" si="123"/>
        <v>12.19</v>
      </c>
      <c r="T617" s="360">
        <f>Q617*U617</f>
        <v>182.85</v>
      </c>
      <c r="U617" s="288">
        <v>15</v>
      </c>
      <c r="V617" s="363">
        <f>Q617*W617</f>
        <v>121.89999999999999</v>
      </c>
      <c r="W617" s="288">
        <v>10</v>
      </c>
      <c r="X617" s="364">
        <v>184.34695688572614</v>
      </c>
      <c r="Y617" s="365">
        <v>15.122802041486969</v>
      </c>
      <c r="Z617" s="364">
        <v>135.05448158558559</v>
      </c>
      <c r="AA617" s="365">
        <f>Z617/Q617</f>
        <v>11.079120720720722</v>
      </c>
      <c r="AB617" s="366">
        <v>242878</v>
      </c>
      <c r="AC617" s="96" t="s">
        <v>98</v>
      </c>
      <c r="AD617" s="96" t="s">
        <v>88</v>
      </c>
      <c r="AE617" s="367" t="s">
        <v>231</v>
      </c>
      <c r="AF617" s="98" t="s">
        <v>99</v>
      </c>
      <c r="AG617" s="367">
        <v>1.85</v>
      </c>
      <c r="AH617" s="98" t="s">
        <v>232</v>
      </c>
      <c r="AI617" s="98" t="s">
        <v>119</v>
      </c>
      <c r="AJ617" s="367" t="s">
        <v>220</v>
      </c>
      <c r="AK617" s="367" t="s">
        <v>381</v>
      </c>
      <c r="AL617" s="367" t="s">
        <v>236</v>
      </c>
      <c r="AM617" s="367">
        <v>12.19</v>
      </c>
      <c r="AN617" s="390">
        <v>243208</v>
      </c>
      <c r="AO617" s="369" t="s">
        <v>93</v>
      </c>
      <c r="AP617" s="370" t="str">
        <f>IF(Q617&gt;15,"พื้นที่มากกว่า 15 ไร่",IF(Q617&gt;10,"พื้นที่ 10 - 15 ไร่",IF(Q617&gt;6,"พื้นที่ 6 - 10 ไร่",IF(Q617&gt;3,"พื้นที่ 3 - 6 ไร่","พื้นที่น้อยกว่า 3 ไร่"))))</f>
        <v>พื้นที่ 10 - 15 ไร่</v>
      </c>
      <c r="AQ617" s="440">
        <v>11.528301886792454</v>
      </c>
      <c r="AR617" s="371">
        <v>13.639614317227638</v>
      </c>
      <c r="AS617" s="372" t="s">
        <v>233</v>
      </c>
      <c r="AT617" s="373">
        <v>243307</v>
      </c>
    </row>
    <row r="618" spans="1:46" ht="21" customHeight="1">
      <c r="A618" s="95">
        <v>2</v>
      </c>
      <c r="B618" s="95" t="s">
        <v>228</v>
      </c>
      <c r="C618" s="380" t="s">
        <v>39</v>
      </c>
      <c r="D618" s="98">
        <f>D617+1</f>
        <v>6</v>
      </c>
      <c r="E618" s="447">
        <v>212</v>
      </c>
      <c r="F618" s="98" t="s">
        <v>386</v>
      </c>
      <c r="G618" s="98">
        <v>212</v>
      </c>
      <c r="H618" s="98"/>
      <c r="I618" s="299" t="s">
        <v>230</v>
      </c>
      <c r="J618" s="285">
        <f t="shared" si="122"/>
        <v>28.61</v>
      </c>
      <c r="K618" s="286">
        <f>AC618</f>
        <v>0</v>
      </c>
      <c r="L618" s="98"/>
      <c r="M618" s="374"/>
      <c r="N618" s="360">
        <v>0</v>
      </c>
      <c r="O618" s="98"/>
      <c r="P618" s="374">
        <v>28.61</v>
      </c>
      <c r="Q618" s="362"/>
      <c r="R618" s="360"/>
      <c r="S618" s="288">
        <f t="shared" si="123"/>
        <v>28.61</v>
      </c>
      <c r="T618" s="363"/>
      <c r="U618" s="288"/>
      <c r="V618" s="288"/>
      <c r="W618" s="288"/>
      <c r="X618" s="364"/>
      <c r="Y618" s="365"/>
      <c r="Z618" s="364"/>
      <c r="AA618" s="365"/>
      <c r="AB618" s="366"/>
      <c r="AC618" s="96"/>
      <c r="AD618" s="96"/>
      <c r="AE618" s="367" t="s">
        <v>280</v>
      </c>
      <c r="AF618" s="98"/>
      <c r="AG618" s="367"/>
      <c r="AH618" s="98"/>
      <c r="AI618" s="98" t="s">
        <v>119</v>
      </c>
      <c r="AJ618" s="96" t="s">
        <v>220</v>
      </c>
      <c r="AK618" s="367"/>
      <c r="AL618" s="367"/>
      <c r="AM618" s="367"/>
      <c r="AN618" s="369"/>
      <c r="AO618" s="369" t="s">
        <v>98</v>
      </c>
      <c r="AP618" s="370"/>
      <c r="AQ618" s="441"/>
      <c r="AR618" s="370"/>
      <c r="AS618" s="376"/>
      <c r="AT618" s="377"/>
    </row>
    <row r="619" spans="1:46" ht="21" customHeight="1">
      <c r="A619" s="95">
        <v>2</v>
      </c>
      <c r="B619" s="95" t="s">
        <v>228</v>
      </c>
      <c r="C619" s="380" t="s">
        <v>39</v>
      </c>
      <c r="D619" s="98">
        <f>D618+1</f>
        <v>7</v>
      </c>
      <c r="E619" s="447" t="s">
        <v>388</v>
      </c>
      <c r="F619" s="98" t="s">
        <v>386</v>
      </c>
      <c r="G619" s="98">
        <v>2121</v>
      </c>
      <c r="H619" s="98"/>
      <c r="I619" s="299" t="s">
        <v>230</v>
      </c>
      <c r="J619" s="285">
        <f t="shared" si="122"/>
        <v>8.18</v>
      </c>
      <c r="K619" s="286" t="s">
        <v>237</v>
      </c>
      <c r="L619" s="98" t="s">
        <v>359</v>
      </c>
      <c r="M619" s="374"/>
      <c r="N619" s="360">
        <v>0</v>
      </c>
      <c r="O619" s="374">
        <v>8.18</v>
      </c>
      <c r="P619" s="98"/>
      <c r="Q619" s="362"/>
      <c r="R619" s="360"/>
      <c r="S619" s="288">
        <f t="shared" si="123"/>
        <v>0</v>
      </c>
      <c r="T619" s="288"/>
      <c r="U619" s="288"/>
      <c r="V619" s="288"/>
      <c r="W619" s="288"/>
      <c r="X619" s="364"/>
      <c r="Y619" s="365"/>
      <c r="Z619" s="364"/>
      <c r="AA619" s="365"/>
      <c r="AB619" s="366"/>
      <c r="AC619" s="98"/>
      <c r="AD619" s="98"/>
      <c r="AE619" s="368"/>
      <c r="AF619" s="98"/>
      <c r="AG619" s="368"/>
      <c r="AH619" s="98"/>
      <c r="AI619" s="98" t="s">
        <v>119</v>
      </c>
      <c r="AJ619" s="98"/>
      <c r="AK619" s="367"/>
      <c r="AL619" s="367"/>
      <c r="AM619" s="367"/>
      <c r="AN619" s="369"/>
      <c r="AO619" s="369">
        <v>0</v>
      </c>
      <c r="AP619" s="370"/>
      <c r="AQ619" s="441"/>
      <c r="AR619" s="370"/>
      <c r="AS619" s="376"/>
      <c r="AT619" s="377"/>
    </row>
    <row r="620" spans="1:46" ht="21" customHeight="1">
      <c r="A620" s="95">
        <v>2</v>
      </c>
      <c r="B620" s="95" t="s">
        <v>228</v>
      </c>
      <c r="C620" s="380" t="s">
        <v>39</v>
      </c>
      <c r="D620" s="98">
        <f>D617+1</f>
        <v>6</v>
      </c>
      <c r="E620" s="447">
        <v>214</v>
      </c>
      <c r="F620" s="98" t="s">
        <v>386</v>
      </c>
      <c r="G620" s="98">
        <v>214</v>
      </c>
      <c r="H620" s="96">
        <v>9110000214</v>
      </c>
      <c r="I620" s="299" t="s">
        <v>230</v>
      </c>
      <c r="J620" s="285">
        <f t="shared" si="122"/>
        <v>30.48</v>
      </c>
      <c r="K620" s="286" t="str">
        <f>AC620</f>
        <v>อ้อยตอ 1</v>
      </c>
      <c r="L620" s="98"/>
      <c r="M620" s="374"/>
      <c r="N620" s="360">
        <v>0</v>
      </c>
      <c r="O620" s="360"/>
      <c r="P620" s="360"/>
      <c r="Q620" s="362">
        <v>30.48</v>
      </c>
      <c r="R620" s="360"/>
      <c r="S620" s="288">
        <f t="shared" si="123"/>
        <v>30.48</v>
      </c>
      <c r="T620" s="360">
        <f>Q620*U620</f>
        <v>304.8</v>
      </c>
      <c r="U620" s="288">
        <v>10</v>
      </c>
      <c r="V620" s="363">
        <f>Q620*W620</f>
        <v>182.88</v>
      </c>
      <c r="W620" s="288">
        <v>6</v>
      </c>
      <c r="X620" s="364">
        <v>358.52123319354013</v>
      </c>
      <c r="Y620" s="365">
        <v>11.762507650706697</v>
      </c>
      <c r="Z620" s="364">
        <v>192.19813624242428</v>
      </c>
      <c r="AA620" s="365">
        <f>Z620/Q620</f>
        <v>6.3057131313131327</v>
      </c>
      <c r="AB620" s="366">
        <v>242901</v>
      </c>
      <c r="AC620" s="96" t="s">
        <v>93</v>
      </c>
      <c r="AD620" s="96" t="s">
        <v>2</v>
      </c>
      <c r="AE620" s="367" t="s">
        <v>265</v>
      </c>
      <c r="AF620" s="98" t="s">
        <v>91</v>
      </c>
      <c r="AG620" s="367">
        <v>1.65</v>
      </c>
      <c r="AH620" s="98" t="s">
        <v>247</v>
      </c>
      <c r="AI620" s="98" t="s">
        <v>119</v>
      </c>
      <c r="AJ620" s="367" t="s">
        <v>220</v>
      </c>
      <c r="AK620" s="367" t="s">
        <v>381</v>
      </c>
      <c r="AL620" s="367" t="s">
        <v>236</v>
      </c>
      <c r="AM620" s="367"/>
      <c r="AN620" s="369"/>
      <c r="AO620" s="369" t="s">
        <v>248</v>
      </c>
      <c r="AP620" s="370" t="str">
        <f>IF(Q620&gt;15,"พื้นที่มากกว่า 15 ไร่",IF(Q620&gt;10,"พื้นที่ 10 - 15 ไร่",IF(Q620&gt;6,"พื้นที่ 6 - 10 ไร่",IF(Q620&gt;3,"พื้นที่ 3 - 6 ไร่","พื้นที่น้อยกว่า 3 ไร่"))))</f>
        <v>พื้นที่มากกว่า 15 ไร่</v>
      </c>
      <c r="AQ620" s="440">
        <v>5.0666010498687664</v>
      </c>
      <c r="AR620" s="371">
        <v>13.613114679790197</v>
      </c>
      <c r="AS620" s="372" t="s">
        <v>233</v>
      </c>
      <c r="AT620" s="373">
        <v>243309</v>
      </c>
    </row>
    <row r="621" spans="1:46" ht="21" customHeight="1">
      <c r="A621" s="95">
        <v>2</v>
      </c>
      <c r="B621" s="95" t="s">
        <v>228</v>
      </c>
      <c r="C621" s="380" t="s">
        <v>39</v>
      </c>
      <c r="D621" s="98">
        <f>D620+1</f>
        <v>7</v>
      </c>
      <c r="E621" s="447">
        <v>215</v>
      </c>
      <c r="F621" s="98" t="s">
        <v>386</v>
      </c>
      <c r="G621" s="98">
        <v>215</v>
      </c>
      <c r="H621" s="98"/>
      <c r="I621" s="299" t="s">
        <v>230</v>
      </c>
      <c r="J621" s="285">
        <f t="shared" si="122"/>
        <v>4.3</v>
      </c>
      <c r="K621" s="286" t="s">
        <v>237</v>
      </c>
      <c r="L621" s="96"/>
      <c r="M621" s="360"/>
      <c r="N621" s="360">
        <v>0</v>
      </c>
      <c r="O621" s="360">
        <v>4.3</v>
      </c>
      <c r="P621" s="288"/>
      <c r="Q621" s="362"/>
      <c r="R621" s="360"/>
      <c r="S621" s="288">
        <f t="shared" si="123"/>
        <v>0</v>
      </c>
      <c r="T621" s="288"/>
      <c r="U621" s="288"/>
      <c r="V621" s="288"/>
      <c r="W621" s="288"/>
      <c r="X621" s="364"/>
      <c r="Y621" s="365"/>
      <c r="Z621" s="364"/>
      <c r="AA621" s="365"/>
      <c r="AB621" s="366"/>
      <c r="AC621" s="96"/>
      <c r="AD621" s="96"/>
      <c r="AE621" s="368"/>
      <c r="AF621" s="98"/>
      <c r="AG621" s="367"/>
      <c r="AH621" s="98"/>
      <c r="AI621" s="98" t="s">
        <v>119</v>
      </c>
      <c r="AJ621" s="96" t="s">
        <v>220</v>
      </c>
      <c r="AK621" s="367"/>
      <c r="AL621" s="367"/>
      <c r="AM621" s="367"/>
      <c r="AN621" s="369"/>
      <c r="AO621" s="369" t="s">
        <v>98</v>
      </c>
      <c r="AP621" s="370"/>
      <c r="AQ621" s="441"/>
      <c r="AR621" s="370"/>
      <c r="AS621" s="376"/>
      <c r="AT621" s="377"/>
    </row>
    <row r="622" spans="1:46" ht="21" customHeight="1">
      <c r="A622" s="95">
        <v>2</v>
      </c>
      <c r="B622" s="95" t="s">
        <v>228</v>
      </c>
      <c r="C622" s="380" t="s">
        <v>39</v>
      </c>
      <c r="D622" s="98">
        <f>D621+1</f>
        <v>8</v>
      </c>
      <c r="E622" s="447">
        <v>216</v>
      </c>
      <c r="F622" s="98" t="s">
        <v>386</v>
      </c>
      <c r="G622" s="98">
        <v>216</v>
      </c>
      <c r="H622" s="98"/>
      <c r="I622" s="299" t="s">
        <v>230</v>
      </c>
      <c r="J622" s="285">
        <f t="shared" si="122"/>
        <v>15.28</v>
      </c>
      <c r="K622" s="286" t="s">
        <v>237</v>
      </c>
      <c r="L622" s="98" t="s">
        <v>359</v>
      </c>
      <c r="M622" s="374"/>
      <c r="N622" s="360"/>
      <c r="O622" s="360">
        <v>15.28</v>
      </c>
      <c r="P622" s="361"/>
      <c r="Q622" s="362"/>
      <c r="R622" s="360"/>
      <c r="S622" s="288">
        <f t="shared" si="123"/>
        <v>0</v>
      </c>
      <c r="T622" s="288"/>
      <c r="U622" s="288"/>
      <c r="V622" s="288"/>
      <c r="W622" s="288"/>
      <c r="X622" s="364"/>
      <c r="Y622" s="365"/>
      <c r="Z622" s="364"/>
      <c r="AA622" s="365"/>
      <c r="AB622" s="366"/>
      <c r="AC622" s="96"/>
      <c r="AD622" s="96"/>
      <c r="AE622" s="367"/>
      <c r="AF622" s="98"/>
      <c r="AG622" s="367"/>
      <c r="AH622" s="98"/>
      <c r="AI622" s="98" t="s">
        <v>119</v>
      </c>
      <c r="AJ622" s="96"/>
      <c r="AK622" s="367"/>
      <c r="AL622" s="367"/>
      <c r="AM622" s="367"/>
      <c r="AN622" s="369"/>
      <c r="AO622" s="369">
        <v>0</v>
      </c>
      <c r="AP622" s="370"/>
      <c r="AQ622" s="441"/>
      <c r="AR622" s="370"/>
      <c r="AS622" s="376"/>
      <c r="AT622" s="377"/>
    </row>
    <row r="623" spans="1:46" ht="21" customHeight="1">
      <c r="A623" s="95">
        <v>2</v>
      </c>
      <c r="B623" s="95" t="s">
        <v>228</v>
      </c>
      <c r="C623" s="380" t="s">
        <v>39</v>
      </c>
      <c r="D623" s="98">
        <f>D622+1</f>
        <v>9</v>
      </c>
      <c r="E623" s="447">
        <v>217</v>
      </c>
      <c r="F623" s="98" t="s">
        <v>386</v>
      </c>
      <c r="G623" s="98">
        <v>217</v>
      </c>
      <c r="H623" s="98"/>
      <c r="I623" s="98"/>
      <c r="J623" s="285">
        <f t="shared" si="122"/>
        <v>18.37</v>
      </c>
      <c r="K623" s="286" t="s">
        <v>237</v>
      </c>
      <c r="L623" s="98" t="s">
        <v>320</v>
      </c>
      <c r="M623" s="374"/>
      <c r="N623" s="360">
        <v>0</v>
      </c>
      <c r="O623" s="374">
        <v>18.37</v>
      </c>
      <c r="P623" s="98"/>
      <c r="Q623" s="362"/>
      <c r="R623" s="360"/>
      <c r="S623" s="288">
        <f t="shared" si="123"/>
        <v>0</v>
      </c>
      <c r="T623" s="288"/>
      <c r="U623" s="288"/>
      <c r="V623" s="288"/>
      <c r="W623" s="288"/>
      <c r="X623" s="364"/>
      <c r="Y623" s="365"/>
      <c r="Z623" s="364"/>
      <c r="AA623" s="365"/>
      <c r="AB623" s="366"/>
      <c r="AC623" s="98"/>
      <c r="AD623" s="98"/>
      <c r="AE623" s="368"/>
      <c r="AF623" s="98"/>
      <c r="AG623" s="368"/>
      <c r="AH623" s="98"/>
      <c r="AI623" s="98" t="s">
        <v>119</v>
      </c>
      <c r="AJ623" s="98"/>
      <c r="AK623" s="367"/>
      <c r="AL623" s="367"/>
      <c r="AM623" s="367"/>
      <c r="AN623" s="369"/>
      <c r="AO623" s="369">
        <v>0</v>
      </c>
      <c r="AP623" s="370"/>
      <c r="AQ623" s="441"/>
      <c r="AR623" s="370"/>
      <c r="AS623" s="376"/>
      <c r="AT623" s="377"/>
    </row>
    <row r="624" spans="1:46" ht="21" customHeight="1">
      <c r="A624" s="95">
        <v>2</v>
      </c>
      <c r="B624" s="95" t="s">
        <v>228</v>
      </c>
      <c r="C624" s="380" t="s">
        <v>39</v>
      </c>
      <c r="D624" s="98">
        <f>D620+1</f>
        <v>7</v>
      </c>
      <c r="E624" s="447">
        <v>218</v>
      </c>
      <c r="F624" s="98" t="s">
        <v>386</v>
      </c>
      <c r="G624" s="98">
        <v>218</v>
      </c>
      <c r="H624" s="96">
        <v>9110000218</v>
      </c>
      <c r="I624" s="299" t="s">
        <v>230</v>
      </c>
      <c r="J624" s="285">
        <f t="shared" si="122"/>
        <v>39.21</v>
      </c>
      <c r="K624" s="286" t="str">
        <f>AC624</f>
        <v>อ้อยตอ 2</v>
      </c>
      <c r="L624" s="96"/>
      <c r="M624" s="360"/>
      <c r="N624" s="360">
        <v>0</v>
      </c>
      <c r="O624" s="98"/>
      <c r="P624" s="98"/>
      <c r="Q624" s="362">
        <v>39.21</v>
      </c>
      <c r="R624" s="360"/>
      <c r="S624" s="288">
        <f t="shared" si="123"/>
        <v>39.21</v>
      </c>
      <c r="T624" s="360">
        <f>Q624*U624</f>
        <v>392.1</v>
      </c>
      <c r="U624" s="288">
        <v>10</v>
      </c>
      <c r="V624" s="363">
        <f>Q624*W624</f>
        <v>274.47000000000003</v>
      </c>
      <c r="W624" s="288">
        <v>7</v>
      </c>
      <c r="X624" s="364">
        <v>458.78151488926693</v>
      </c>
      <c r="Y624" s="365">
        <v>11.700625220333254</v>
      </c>
      <c r="Z624" s="364">
        <v>245.92285924324318</v>
      </c>
      <c r="AA624" s="365">
        <f>Z624/Q624</f>
        <v>6.2719423423423404</v>
      </c>
      <c r="AB624" s="366">
        <v>242902</v>
      </c>
      <c r="AC624" s="96" t="s">
        <v>95</v>
      </c>
      <c r="AD624" s="96" t="s">
        <v>2</v>
      </c>
      <c r="AE624" s="367" t="s">
        <v>265</v>
      </c>
      <c r="AF624" s="98" t="s">
        <v>91</v>
      </c>
      <c r="AG624" s="367">
        <v>1.85</v>
      </c>
      <c r="AH624" s="98" t="s">
        <v>232</v>
      </c>
      <c r="AI624" s="98" t="s">
        <v>119</v>
      </c>
      <c r="AJ624" s="367" t="s">
        <v>220</v>
      </c>
      <c r="AK624" s="367" t="s">
        <v>381</v>
      </c>
      <c r="AL624" s="367" t="s">
        <v>236</v>
      </c>
      <c r="AM624" s="367"/>
      <c r="AN624" s="369"/>
      <c r="AO624" s="369" t="s">
        <v>248</v>
      </c>
      <c r="AP624" s="370" t="str">
        <f>IF(Q624&gt;15,"พื้นที่มากกว่า 15 ไร่",IF(Q624&gt;10,"พื้นที่ 10 - 15 ไร่",IF(Q624&gt;6,"พื้นที่ 6 - 10 ไร่",IF(Q624&gt;3,"พื้นที่ 3 - 6 ไร่","พื้นที่น้อยกว่า 3 ไร่"))))</f>
        <v>พื้นที่มากกว่า 15 ไร่</v>
      </c>
      <c r="AQ624" s="440">
        <v>5.146391226727876</v>
      </c>
      <c r="AR624" s="371">
        <v>13.206639080231922</v>
      </c>
      <c r="AS624" s="372" t="s">
        <v>233</v>
      </c>
      <c r="AT624" s="373">
        <v>243307</v>
      </c>
    </row>
    <row r="625" spans="1:46" ht="21" customHeight="1">
      <c r="A625" s="95">
        <v>2</v>
      </c>
      <c r="B625" s="95" t="s">
        <v>228</v>
      </c>
      <c r="C625" s="380" t="s">
        <v>39</v>
      </c>
      <c r="D625" s="98">
        <f>D624+1</f>
        <v>8</v>
      </c>
      <c r="E625" s="447">
        <v>219</v>
      </c>
      <c r="F625" s="98" t="s">
        <v>386</v>
      </c>
      <c r="G625" s="98">
        <v>219</v>
      </c>
      <c r="H625" s="98"/>
      <c r="I625" s="299" t="s">
        <v>230</v>
      </c>
      <c r="J625" s="285">
        <f t="shared" si="122"/>
        <v>18.84</v>
      </c>
      <c r="K625" s="286" t="s">
        <v>237</v>
      </c>
      <c r="L625" s="98" t="s">
        <v>345</v>
      </c>
      <c r="M625" s="374"/>
      <c r="N625" s="360">
        <v>0</v>
      </c>
      <c r="O625" s="374">
        <v>18.84</v>
      </c>
      <c r="P625" s="98"/>
      <c r="Q625" s="362"/>
      <c r="R625" s="360"/>
      <c r="S625" s="288">
        <f t="shared" si="123"/>
        <v>0</v>
      </c>
      <c r="T625" s="288"/>
      <c r="U625" s="288"/>
      <c r="V625" s="288"/>
      <c r="W625" s="288"/>
      <c r="X625" s="364"/>
      <c r="Y625" s="365"/>
      <c r="Z625" s="364"/>
      <c r="AA625" s="365"/>
      <c r="AB625" s="366"/>
      <c r="AC625" s="98"/>
      <c r="AD625" s="98"/>
      <c r="AE625" s="368"/>
      <c r="AF625" s="98"/>
      <c r="AG625" s="368"/>
      <c r="AH625" s="98"/>
      <c r="AI625" s="98" t="s">
        <v>119</v>
      </c>
      <c r="AJ625" s="98"/>
      <c r="AK625" s="367"/>
      <c r="AL625" s="367"/>
      <c r="AM625" s="367"/>
      <c r="AN625" s="369"/>
      <c r="AO625" s="369">
        <v>0</v>
      </c>
      <c r="AP625" s="370"/>
      <c r="AQ625" s="441"/>
      <c r="AR625" s="370"/>
      <c r="AS625" s="376"/>
      <c r="AT625" s="377"/>
    </row>
    <row r="626" spans="1:46" ht="21" customHeight="1">
      <c r="A626" s="95">
        <v>2</v>
      </c>
      <c r="B626" s="95" t="s">
        <v>228</v>
      </c>
      <c r="C626" s="380" t="s">
        <v>39</v>
      </c>
      <c r="D626" s="98">
        <f>D625+1</f>
        <v>9</v>
      </c>
      <c r="E626" s="447">
        <v>220</v>
      </c>
      <c r="F626" s="98" t="s">
        <v>386</v>
      </c>
      <c r="G626" s="98">
        <v>220</v>
      </c>
      <c r="H626" s="98"/>
      <c r="I626" s="98"/>
      <c r="J626" s="285">
        <f t="shared" si="122"/>
        <v>19.3</v>
      </c>
      <c r="K626" s="286" t="s">
        <v>237</v>
      </c>
      <c r="L626" s="98" t="s">
        <v>345</v>
      </c>
      <c r="M626" s="374"/>
      <c r="N626" s="360">
        <v>0</v>
      </c>
      <c r="O626" s="374">
        <v>19.3</v>
      </c>
      <c r="P626" s="98"/>
      <c r="Q626" s="362"/>
      <c r="R626" s="360"/>
      <c r="S626" s="288">
        <f t="shared" si="123"/>
        <v>0</v>
      </c>
      <c r="T626" s="288"/>
      <c r="U626" s="288"/>
      <c r="V626" s="288"/>
      <c r="W626" s="288"/>
      <c r="X626" s="364"/>
      <c r="Y626" s="365"/>
      <c r="Z626" s="364"/>
      <c r="AA626" s="365"/>
      <c r="AB626" s="366"/>
      <c r="AC626" s="98"/>
      <c r="AD626" s="98"/>
      <c r="AE626" s="368"/>
      <c r="AF626" s="98"/>
      <c r="AG626" s="368"/>
      <c r="AH626" s="98"/>
      <c r="AI626" s="98" t="s">
        <v>119</v>
      </c>
      <c r="AJ626" s="98"/>
      <c r="AK626" s="367"/>
      <c r="AL626" s="367"/>
      <c r="AM626" s="367"/>
      <c r="AN626" s="369"/>
      <c r="AO626" s="369">
        <v>0</v>
      </c>
      <c r="AP626" s="370"/>
      <c r="AQ626" s="441"/>
      <c r="AR626" s="370"/>
      <c r="AS626" s="376"/>
      <c r="AT626" s="377"/>
    </row>
    <row r="627" spans="1:46" ht="21" customHeight="1">
      <c r="A627" s="95">
        <v>2</v>
      </c>
      <c r="B627" s="95" t="s">
        <v>228</v>
      </c>
      <c r="C627" s="380" t="s">
        <v>39</v>
      </c>
      <c r="D627" s="98">
        <f>D626+1</f>
        <v>10</v>
      </c>
      <c r="E627" s="447">
        <v>222</v>
      </c>
      <c r="F627" s="98" t="s">
        <v>386</v>
      </c>
      <c r="G627" s="98">
        <v>222</v>
      </c>
      <c r="H627" s="98"/>
      <c r="I627" s="98"/>
      <c r="J627" s="285">
        <f t="shared" si="122"/>
        <v>38.130000000000003</v>
      </c>
      <c r="K627" s="286" t="s">
        <v>237</v>
      </c>
      <c r="L627" s="98" t="s">
        <v>345</v>
      </c>
      <c r="M627" s="374"/>
      <c r="N627" s="360">
        <v>0</v>
      </c>
      <c r="O627" s="374">
        <v>38.130000000000003</v>
      </c>
      <c r="P627" s="98"/>
      <c r="Q627" s="362"/>
      <c r="R627" s="360"/>
      <c r="S627" s="288">
        <f t="shared" si="123"/>
        <v>0</v>
      </c>
      <c r="T627" s="288"/>
      <c r="U627" s="288"/>
      <c r="V627" s="288"/>
      <c r="W627" s="288"/>
      <c r="X627" s="364"/>
      <c r="Y627" s="365"/>
      <c r="Z627" s="364"/>
      <c r="AA627" s="365"/>
      <c r="AB627" s="366"/>
      <c r="AC627" s="98"/>
      <c r="AD627" s="98"/>
      <c r="AE627" s="368"/>
      <c r="AF627" s="98"/>
      <c r="AG627" s="368"/>
      <c r="AH627" s="98"/>
      <c r="AI627" s="98" t="s">
        <v>119</v>
      </c>
      <c r="AJ627" s="98"/>
      <c r="AK627" s="367"/>
      <c r="AL627" s="367"/>
      <c r="AM627" s="367"/>
      <c r="AN627" s="369"/>
      <c r="AO627" s="369">
        <v>0</v>
      </c>
      <c r="AP627" s="370"/>
      <c r="AQ627" s="441"/>
      <c r="AR627" s="370"/>
      <c r="AS627" s="376"/>
      <c r="AT627" s="377"/>
    </row>
    <row r="628" spans="1:46" ht="21" customHeight="1">
      <c r="A628" s="95">
        <v>2</v>
      </c>
      <c r="B628" s="95" t="s">
        <v>228</v>
      </c>
      <c r="C628" s="380" t="s">
        <v>39</v>
      </c>
      <c r="D628" s="98">
        <f>D627+1</f>
        <v>11</v>
      </c>
      <c r="E628" s="447">
        <v>223</v>
      </c>
      <c r="F628" s="98" t="s">
        <v>386</v>
      </c>
      <c r="G628" s="98">
        <v>223</v>
      </c>
      <c r="H628" s="98"/>
      <c r="I628" s="98"/>
      <c r="J628" s="285">
        <f t="shared" si="122"/>
        <v>39.89</v>
      </c>
      <c r="K628" s="286" t="s">
        <v>237</v>
      </c>
      <c r="L628" s="98" t="s">
        <v>345</v>
      </c>
      <c r="M628" s="374"/>
      <c r="N628" s="360">
        <v>0</v>
      </c>
      <c r="O628" s="374">
        <v>39.89</v>
      </c>
      <c r="P628" s="98"/>
      <c r="Q628" s="362"/>
      <c r="R628" s="360"/>
      <c r="S628" s="288">
        <f t="shared" si="123"/>
        <v>0</v>
      </c>
      <c r="T628" s="288"/>
      <c r="U628" s="288"/>
      <c r="V628" s="288"/>
      <c r="W628" s="288"/>
      <c r="X628" s="364"/>
      <c r="Y628" s="365"/>
      <c r="Z628" s="364"/>
      <c r="AA628" s="365"/>
      <c r="AB628" s="366"/>
      <c r="AC628" s="98"/>
      <c r="AD628" s="98"/>
      <c r="AE628" s="368"/>
      <c r="AF628" s="98"/>
      <c r="AG628" s="368"/>
      <c r="AH628" s="98"/>
      <c r="AI628" s="98" t="s">
        <v>119</v>
      </c>
      <c r="AJ628" s="98"/>
      <c r="AK628" s="367"/>
      <c r="AL628" s="367"/>
      <c r="AM628" s="367"/>
      <c r="AN628" s="369"/>
      <c r="AO628" s="369">
        <v>0</v>
      </c>
      <c r="AP628" s="370"/>
      <c r="AQ628" s="441"/>
      <c r="AR628" s="370"/>
      <c r="AS628" s="376"/>
      <c r="AT628" s="377"/>
    </row>
    <row r="629" spans="1:46" ht="21" customHeight="1">
      <c r="A629" s="95">
        <v>2</v>
      </c>
      <c r="B629" s="95" t="s">
        <v>228</v>
      </c>
      <c r="C629" s="380" t="s">
        <v>39</v>
      </c>
      <c r="D629" s="98">
        <f>D624+1</f>
        <v>8</v>
      </c>
      <c r="E629" s="447">
        <v>225</v>
      </c>
      <c r="F629" s="98" t="s">
        <v>386</v>
      </c>
      <c r="G629" s="98">
        <v>225</v>
      </c>
      <c r="H629" s="96">
        <v>9110000225</v>
      </c>
      <c r="I629" s="299" t="s">
        <v>230</v>
      </c>
      <c r="J629" s="285">
        <f t="shared" si="122"/>
        <v>20.25</v>
      </c>
      <c r="K629" s="286" t="str">
        <f>AC629</f>
        <v>อ้อยน้ำราด</v>
      </c>
      <c r="L629" s="98"/>
      <c r="M629" s="374"/>
      <c r="N629" s="360">
        <v>0</v>
      </c>
      <c r="O629" s="96"/>
      <c r="P629" s="96"/>
      <c r="Q629" s="362">
        <v>20.25</v>
      </c>
      <c r="R629" s="360"/>
      <c r="S629" s="288">
        <f t="shared" si="123"/>
        <v>20.25</v>
      </c>
      <c r="T629" s="360">
        <f>Q629*U629</f>
        <v>283.5</v>
      </c>
      <c r="U629" s="288">
        <v>14</v>
      </c>
      <c r="V629" s="363">
        <f>Q629*W629</f>
        <v>243</v>
      </c>
      <c r="W629" s="288">
        <v>12</v>
      </c>
      <c r="X629" s="364">
        <v>254.93526590799067</v>
      </c>
      <c r="Y629" s="365">
        <v>12.589395847308181</v>
      </c>
      <c r="Z629" s="364">
        <v>299.69124324324315</v>
      </c>
      <c r="AA629" s="365">
        <f>Z629/Q629</f>
        <v>14.799567567567562</v>
      </c>
      <c r="AB629" s="366">
        <v>242930</v>
      </c>
      <c r="AC629" s="96" t="s">
        <v>1</v>
      </c>
      <c r="AD629" s="96" t="s">
        <v>88</v>
      </c>
      <c r="AE629" s="367" t="s">
        <v>234</v>
      </c>
      <c r="AF629" s="98" t="s">
        <v>91</v>
      </c>
      <c r="AG629" s="367">
        <v>1.85</v>
      </c>
      <c r="AH629" s="96" t="s">
        <v>232</v>
      </c>
      <c r="AI629" s="368" t="s">
        <v>90</v>
      </c>
      <c r="AJ629" s="367" t="s">
        <v>220</v>
      </c>
      <c r="AK629" s="367" t="s">
        <v>381</v>
      </c>
      <c r="AL629" s="367" t="s">
        <v>236</v>
      </c>
      <c r="AM629" s="367"/>
      <c r="AN629" s="369"/>
      <c r="AO629" s="369" t="s">
        <v>93</v>
      </c>
      <c r="AP629" s="370" t="str">
        <f>IF(Q629&gt;15,"พื้นที่มากกว่า 15 ไร่",IF(Q629&gt;10,"พื้นที่ 10 - 15 ไร่",IF(Q629&gt;6,"พื้นที่ 6 - 10 ไร่",IF(Q629&gt;3,"พื้นที่ 3 - 6 ไร่","พื้นที่น้อยกว่า 3 ไร่"))))</f>
        <v>พื้นที่มากกว่า 15 ไร่</v>
      </c>
      <c r="AQ629" s="440">
        <v>17.335308641975313</v>
      </c>
      <c r="AR629" s="371">
        <v>12.974891465360066</v>
      </c>
      <c r="AS629" s="372" t="s">
        <v>233</v>
      </c>
      <c r="AT629" s="373">
        <v>243277</v>
      </c>
    </row>
    <row r="630" spans="1:46" ht="21" customHeight="1">
      <c r="A630" s="95">
        <v>2</v>
      </c>
      <c r="B630" s="95" t="s">
        <v>228</v>
      </c>
      <c r="C630" s="380" t="s">
        <v>39</v>
      </c>
      <c r="D630" s="98">
        <f t="shared" ref="D630:D644" si="125">D629+1</f>
        <v>9</v>
      </c>
      <c r="E630" s="447">
        <v>228</v>
      </c>
      <c r="F630" s="98" t="s">
        <v>386</v>
      </c>
      <c r="G630" s="98">
        <v>228</v>
      </c>
      <c r="H630" s="96">
        <v>9110000228</v>
      </c>
      <c r="I630" s="98"/>
      <c r="J630" s="285">
        <f t="shared" si="122"/>
        <v>41.11</v>
      </c>
      <c r="K630" s="286" t="str">
        <f>AC630</f>
        <v>อ้อยน้ำราด</v>
      </c>
      <c r="L630" s="98"/>
      <c r="M630" s="374"/>
      <c r="N630" s="360">
        <v>0</v>
      </c>
      <c r="O630" s="96"/>
      <c r="P630" s="96"/>
      <c r="Q630" s="362">
        <v>41.11</v>
      </c>
      <c r="R630" s="360"/>
      <c r="S630" s="288">
        <f t="shared" si="123"/>
        <v>41.11</v>
      </c>
      <c r="T630" s="360">
        <f>Q630*U630</f>
        <v>575.54</v>
      </c>
      <c r="U630" s="288">
        <v>14</v>
      </c>
      <c r="V630" s="363">
        <f>Q630*W630</f>
        <v>493.32</v>
      </c>
      <c r="W630" s="288">
        <v>12</v>
      </c>
      <c r="X630" s="364">
        <v>523</v>
      </c>
      <c r="Y630" s="365">
        <v>12.685629248301556</v>
      </c>
      <c r="Z630" s="364">
        <v>556.60717837837842</v>
      </c>
      <c r="AA630" s="365">
        <f>Z630/Q630</f>
        <v>13.539459459459461</v>
      </c>
      <c r="AB630" s="366">
        <v>242928</v>
      </c>
      <c r="AC630" s="96" t="s">
        <v>1</v>
      </c>
      <c r="AD630" s="96" t="s">
        <v>88</v>
      </c>
      <c r="AE630" s="367" t="s">
        <v>234</v>
      </c>
      <c r="AF630" s="98" t="s">
        <v>99</v>
      </c>
      <c r="AG630" s="367">
        <v>1.85</v>
      </c>
      <c r="AH630" s="96" t="s">
        <v>232</v>
      </c>
      <c r="AI630" s="368" t="s">
        <v>90</v>
      </c>
      <c r="AJ630" s="367" t="s">
        <v>220</v>
      </c>
      <c r="AK630" s="367" t="s">
        <v>381</v>
      </c>
      <c r="AL630" s="367" t="s">
        <v>236</v>
      </c>
      <c r="AM630" s="367"/>
      <c r="AN630" s="369"/>
      <c r="AO630" s="369" t="s">
        <v>93</v>
      </c>
      <c r="AP630" s="370" t="str">
        <f>IF(Q630&gt;15,"พื้นที่มากกว่า 15 ไร่",IF(Q630&gt;10,"พื้นที่ 10 - 15 ไร่",IF(Q630&gt;6,"พื้นที่ 6 - 10 ไร่",IF(Q630&gt;3,"พื้นที่ 3 - 6 ไร่","พื้นที่น้อยกว่า 3 ไร่"))))</f>
        <v>พื้นที่มากกว่า 15 ไร่</v>
      </c>
      <c r="AQ630" s="440">
        <v>14.598881050839214</v>
      </c>
      <c r="AR630" s="371">
        <v>12.994368668355106</v>
      </c>
      <c r="AS630" s="372" t="s">
        <v>233</v>
      </c>
      <c r="AT630" s="373">
        <v>243275</v>
      </c>
    </row>
    <row r="631" spans="1:46" ht="21" customHeight="1">
      <c r="A631" s="95">
        <v>2</v>
      </c>
      <c r="B631" s="95" t="s">
        <v>228</v>
      </c>
      <c r="C631" s="380" t="s">
        <v>39</v>
      </c>
      <c r="D631" s="98">
        <f t="shared" si="125"/>
        <v>10</v>
      </c>
      <c r="E631" s="447">
        <v>230</v>
      </c>
      <c r="F631" s="98" t="s">
        <v>386</v>
      </c>
      <c r="G631" s="98">
        <v>230</v>
      </c>
      <c r="H631" s="96">
        <v>9110000230</v>
      </c>
      <c r="I631" s="98"/>
      <c r="J631" s="285">
        <f t="shared" si="122"/>
        <v>49.3</v>
      </c>
      <c r="K631" s="286" t="str">
        <f>AC631</f>
        <v>อ้อยตอ 1</v>
      </c>
      <c r="L631" s="98"/>
      <c r="M631" s="374"/>
      <c r="N631" s="360">
        <v>2.3200000000000003</v>
      </c>
      <c r="O631" s="360">
        <v>0</v>
      </c>
      <c r="P631" s="360"/>
      <c r="Q631" s="362">
        <v>46.98</v>
      </c>
      <c r="R631" s="360"/>
      <c r="S631" s="288">
        <f t="shared" si="123"/>
        <v>46.98</v>
      </c>
      <c r="T631" s="360">
        <f>Q631*U631</f>
        <v>563.76</v>
      </c>
      <c r="U631" s="288">
        <v>12</v>
      </c>
      <c r="V631" s="363">
        <f>Q631*W631</f>
        <v>657.71999999999991</v>
      </c>
      <c r="W631" s="288">
        <v>14</v>
      </c>
      <c r="X631" s="364">
        <v>550.14537450596049</v>
      </c>
      <c r="Y631" s="365">
        <v>11.710203799616018</v>
      </c>
      <c r="Z631" s="364">
        <v>719.46746464864862</v>
      </c>
      <c r="AA631" s="365">
        <f>Z631/Q631</f>
        <v>15.314335135135135</v>
      </c>
      <c r="AB631" s="366">
        <v>242898</v>
      </c>
      <c r="AC631" s="96" t="s">
        <v>93</v>
      </c>
      <c r="AD631" s="96" t="s">
        <v>2</v>
      </c>
      <c r="AE631" s="368" t="s">
        <v>234</v>
      </c>
      <c r="AF631" s="98" t="s">
        <v>91</v>
      </c>
      <c r="AG631" s="367">
        <v>1.85</v>
      </c>
      <c r="AH631" s="98" t="s">
        <v>232</v>
      </c>
      <c r="AI631" s="368" t="s">
        <v>90</v>
      </c>
      <c r="AJ631" s="367" t="s">
        <v>220</v>
      </c>
      <c r="AK631" s="367" t="s">
        <v>381</v>
      </c>
      <c r="AL631" s="367" t="s">
        <v>236</v>
      </c>
      <c r="AM631" s="367"/>
      <c r="AN631" s="369"/>
      <c r="AO631" s="369" t="s">
        <v>95</v>
      </c>
      <c r="AP631" s="370" t="str">
        <f>IF(Q631&gt;15,"พื้นที่มากกว่า 15 ไร่",IF(Q631&gt;10,"พื้นที่ 10 - 15 ไร่",IF(Q631&gt;6,"พื้นที่ 6 - 10 ไร่",IF(Q631&gt;3,"พื้นที่ 3 - 6 ไร่","พื้นที่น้อยกว่า 3 ไร่"))))</f>
        <v>พื้นที่มากกว่า 15 ไร่</v>
      </c>
      <c r="AQ631" s="440">
        <v>16.461260110685402</v>
      </c>
      <c r="AR631" s="371">
        <v>12.844245425745138</v>
      </c>
      <c r="AS631" s="372" t="s">
        <v>233</v>
      </c>
      <c r="AT631" s="373">
        <v>243281</v>
      </c>
    </row>
    <row r="632" spans="1:46" ht="21" customHeight="1">
      <c r="A632" s="95">
        <v>2</v>
      </c>
      <c r="B632" s="95" t="s">
        <v>228</v>
      </c>
      <c r="C632" s="380" t="s">
        <v>39</v>
      </c>
      <c r="D632" s="98">
        <f t="shared" si="125"/>
        <v>11</v>
      </c>
      <c r="E632" s="447">
        <v>232</v>
      </c>
      <c r="F632" s="98" t="s">
        <v>386</v>
      </c>
      <c r="G632" s="98">
        <v>232</v>
      </c>
      <c r="H632" s="98"/>
      <c r="I632" s="98"/>
      <c r="J632" s="285">
        <f t="shared" si="122"/>
        <v>16.84</v>
      </c>
      <c r="K632" s="286" t="s">
        <v>237</v>
      </c>
      <c r="L632" s="98" t="s">
        <v>359</v>
      </c>
      <c r="M632" s="374"/>
      <c r="N632" s="360">
        <v>0</v>
      </c>
      <c r="O632" s="374">
        <v>16.84</v>
      </c>
      <c r="P632" s="374"/>
      <c r="Q632" s="362"/>
      <c r="R632" s="360"/>
      <c r="S632" s="288">
        <f t="shared" si="123"/>
        <v>0</v>
      </c>
      <c r="T632" s="288"/>
      <c r="U632" s="288"/>
      <c r="V632" s="288"/>
      <c r="W632" s="288"/>
      <c r="X632" s="364"/>
      <c r="Y632" s="365"/>
      <c r="Z632" s="364"/>
      <c r="AA632" s="365"/>
      <c r="AB632" s="366"/>
      <c r="AC632" s="96"/>
      <c r="AD632" s="96"/>
      <c r="AE632" s="368"/>
      <c r="AF632" s="98"/>
      <c r="AG632" s="368"/>
      <c r="AH632" s="98"/>
      <c r="AI632" s="368" t="s">
        <v>90</v>
      </c>
      <c r="AJ632" s="368"/>
      <c r="AK632" s="367"/>
      <c r="AL632" s="367"/>
      <c r="AM632" s="367"/>
      <c r="AN632" s="369"/>
      <c r="AO632" s="369">
        <v>0</v>
      </c>
      <c r="AP632" s="370"/>
      <c r="AQ632" s="441"/>
      <c r="AR632" s="370"/>
      <c r="AS632" s="376"/>
      <c r="AT632" s="377"/>
    </row>
    <row r="633" spans="1:46" ht="21" customHeight="1">
      <c r="A633" s="95">
        <v>2</v>
      </c>
      <c r="B633" s="95" t="s">
        <v>228</v>
      </c>
      <c r="C633" s="380" t="s">
        <v>39</v>
      </c>
      <c r="D633" s="98">
        <f t="shared" si="125"/>
        <v>12</v>
      </c>
      <c r="E633" s="447">
        <v>233</v>
      </c>
      <c r="F633" s="98" t="s">
        <v>386</v>
      </c>
      <c r="G633" s="98">
        <v>233</v>
      </c>
      <c r="H633" s="98"/>
      <c r="I633" s="299" t="s">
        <v>230</v>
      </c>
      <c r="J633" s="285">
        <f t="shared" si="122"/>
        <v>20.650000000000002</v>
      </c>
      <c r="K633" s="286" t="s">
        <v>237</v>
      </c>
      <c r="L633" s="98" t="s">
        <v>389</v>
      </c>
      <c r="M633" s="374"/>
      <c r="N633" s="360">
        <v>0</v>
      </c>
      <c r="O633" s="360">
        <v>20.650000000000002</v>
      </c>
      <c r="P633" s="360"/>
      <c r="Q633" s="362"/>
      <c r="R633" s="360"/>
      <c r="S633" s="288">
        <f t="shared" si="123"/>
        <v>0</v>
      </c>
      <c r="T633" s="288"/>
      <c r="U633" s="288"/>
      <c r="V633" s="288"/>
      <c r="W633" s="288"/>
      <c r="X633" s="364"/>
      <c r="Y633" s="365"/>
      <c r="Z633" s="364"/>
      <c r="AA633" s="365"/>
      <c r="AB633" s="366"/>
      <c r="AC633" s="96"/>
      <c r="AD633" s="96"/>
      <c r="AE633" s="367"/>
      <c r="AF633" s="98"/>
      <c r="AG633" s="367"/>
      <c r="AH633" s="98"/>
      <c r="AI633" s="368" t="s">
        <v>90</v>
      </c>
      <c r="AJ633" s="367"/>
      <c r="AK633" s="367"/>
      <c r="AL633" s="367"/>
      <c r="AM633" s="367"/>
      <c r="AN633" s="369"/>
      <c r="AO633" s="369">
        <v>0</v>
      </c>
      <c r="AP633" s="370"/>
      <c r="AQ633" s="441"/>
      <c r="AR633" s="370"/>
      <c r="AS633" s="376"/>
      <c r="AT633" s="377"/>
    </row>
    <row r="634" spans="1:46" ht="21" customHeight="1">
      <c r="A634" s="95">
        <v>2</v>
      </c>
      <c r="B634" s="95" t="s">
        <v>228</v>
      </c>
      <c r="C634" s="380" t="s">
        <v>39</v>
      </c>
      <c r="D634" s="98">
        <f t="shared" si="125"/>
        <v>13</v>
      </c>
      <c r="E634" s="447">
        <v>234</v>
      </c>
      <c r="F634" s="98" t="s">
        <v>386</v>
      </c>
      <c r="G634" s="98">
        <v>234</v>
      </c>
      <c r="H634" s="98"/>
      <c r="I634" s="299" t="s">
        <v>230</v>
      </c>
      <c r="J634" s="285">
        <f t="shared" si="122"/>
        <v>22.26</v>
      </c>
      <c r="K634" s="286" t="s">
        <v>237</v>
      </c>
      <c r="L634" s="98"/>
      <c r="M634" s="374"/>
      <c r="N634" s="360">
        <v>0</v>
      </c>
      <c r="O634" s="360">
        <v>22.26</v>
      </c>
      <c r="P634" s="360"/>
      <c r="Q634" s="362"/>
      <c r="R634" s="360"/>
      <c r="S634" s="288">
        <f t="shared" si="123"/>
        <v>0</v>
      </c>
      <c r="T634" s="288"/>
      <c r="U634" s="288"/>
      <c r="V634" s="288"/>
      <c r="W634" s="288"/>
      <c r="X634" s="364"/>
      <c r="Y634" s="365"/>
      <c r="Z634" s="364"/>
      <c r="AA634" s="365"/>
      <c r="AB634" s="366"/>
      <c r="AC634" s="96"/>
      <c r="AD634" s="96"/>
      <c r="AE634" s="368"/>
      <c r="AF634" s="98"/>
      <c r="AG634" s="367"/>
      <c r="AH634" s="98"/>
      <c r="AI634" s="368" t="s">
        <v>90</v>
      </c>
      <c r="AJ634" s="367"/>
      <c r="AK634" s="367"/>
      <c r="AL634" s="367"/>
      <c r="AM634" s="367"/>
      <c r="AN634" s="369"/>
      <c r="AO634" s="369">
        <v>0</v>
      </c>
      <c r="AP634" s="370"/>
      <c r="AQ634" s="441"/>
      <c r="AR634" s="370"/>
      <c r="AS634" s="376"/>
      <c r="AT634" s="377"/>
    </row>
    <row r="635" spans="1:46" ht="21" customHeight="1">
      <c r="A635" s="95">
        <v>2</v>
      </c>
      <c r="B635" s="95" t="s">
        <v>228</v>
      </c>
      <c r="C635" s="380" t="s">
        <v>39</v>
      </c>
      <c r="D635" s="98">
        <f t="shared" si="125"/>
        <v>14</v>
      </c>
      <c r="E635" s="447">
        <v>235</v>
      </c>
      <c r="F635" s="98" t="s">
        <v>386</v>
      </c>
      <c r="G635" s="98">
        <v>235</v>
      </c>
      <c r="H635" s="98"/>
      <c r="I635" s="299" t="s">
        <v>230</v>
      </c>
      <c r="J635" s="285">
        <f t="shared" si="122"/>
        <v>21.31</v>
      </c>
      <c r="K635" s="286" t="s">
        <v>237</v>
      </c>
      <c r="L635" s="98"/>
      <c r="M635" s="374"/>
      <c r="N635" s="360">
        <v>0</v>
      </c>
      <c r="O635" s="360">
        <v>21.31</v>
      </c>
      <c r="P635" s="360"/>
      <c r="Q635" s="362"/>
      <c r="R635" s="360"/>
      <c r="S635" s="288">
        <f t="shared" si="123"/>
        <v>0</v>
      </c>
      <c r="T635" s="288"/>
      <c r="U635" s="288"/>
      <c r="V635" s="288"/>
      <c r="W635" s="288"/>
      <c r="X635" s="364"/>
      <c r="Y635" s="365"/>
      <c r="Z635" s="364"/>
      <c r="AA635" s="365"/>
      <c r="AB635" s="366"/>
      <c r="AC635" s="96"/>
      <c r="AD635" s="96"/>
      <c r="AE635" s="367"/>
      <c r="AF635" s="98"/>
      <c r="AG635" s="367"/>
      <c r="AH635" s="98"/>
      <c r="AI635" s="368" t="s">
        <v>90</v>
      </c>
      <c r="AJ635" s="367"/>
      <c r="AK635" s="367"/>
      <c r="AL635" s="367"/>
      <c r="AM635" s="367"/>
      <c r="AN635" s="369"/>
      <c r="AO635" s="369">
        <v>0</v>
      </c>
      <c r="AP635" s="370"/>
      <c r="AQ635" s="441"/>
      <c r="AR635" s="370"/>
      <c r="AS635" s="376"/>
      <c r="AT635" s="377"/>
    </row>
    <row r="636" spans="1:46" ht="21" customHeight="1">
      <c r="A636" s="95">
        <v>2</v>
      </c>
      <c r="B636" s="95" t="s">
        <v>228</v>
      </c>
      <c r="C636" s="380" t="s">
        <v>39</v>
      </c>
      <c r="D636" s="98">
        <f t="shared" si="125"/>
        <v>15</v>
      </c>
      <c r="E636" s="447">
        <v>236</v>
      </c>
      <c r="F636" s="98" t="s">
        <v>386</v>
      </c>
      <c r="G636" s="98">
        <v>236</v>
      </c>
      <c r="H636" s="98"/>
      <c r="I636" s="299" t="s">
        <v>230</v>
      </c>
      <c r="J636" s="285">
        <f t="shared" si="122"/>
        <v>19.04</v>
      </c>
      <c r="K636" s="286" t="s">
        <v>237</v>
      </c>
      <c r="L636" s="98"/>
      <c r="M636" s="374"/>
      <c r="N636" s="360">
        <v>0</v>
      </c>
      <c r="O636" s="360">
        <v>19.04</v>
      </c>
      <c r="P636" s="288"/>
      <c r="Q636" s="362"/>
      <c r="R636" s="360"/>
      <c r="S636" s="288">
        <f t="shared" si="123"/>
        <v>0</v>
      </c>
      <c r="T636" s="288"/>
      <c r="U636" s="288"/>
      <c r="V636" s="288"/>
      <c r="W636" s="288"/>
      <c r="X636" s="364"/>
      <c r="Y636" s="365"/>
      <c r="Z636" s="364"/>
      <c r="AA636" s="365"/>
      <c r="AB636" s="366"/>
      <c r="AC636" s="96"/>
      <c r="AD636" s="96"/>
      <c r="AE636" s="367"/>
      <c r="AF636" s="98"/>
      <c r="AG636" s="367"/>
      <c r="AH636" s="98"/>
      <c r="AI636" s="98" t="s">
        <v>119</v>
      </c>
      <c r="AJ636" s="96"/>
      <c r="AK636" s="367"/>
      <c r="AL636" s="367"/>
      <c r="AM636" s="367"/>
      <c r="AN636" s="369"/>
      <c r="AO636" s="369">
        <v>0</v>
      </c>
      <c r="AP636" s="370"/>
      <c r="AQ636" s="441"/>
      <c r="AR636" s="370"/>
      <c r="AS636" s="376"/>
      <c r="AT636" s="377"/>
    </row>
    <row r="637" spans="1:46" ht="21" customHeight="1">
      <c r="A637" s="95">
        <v>2</v>
      </c>
      <c r="B637" s="95" t="s">
        <v>228</v>
      </c>
      <c r="C637" s="380" t="s">
        <v>39</v>
      </c>
      <c r="D637" s="98">
        <f t="shared" si="125"/>
        <v>16</v>
      </c>
      <c r="E637" s="447">
        <v>238</v>
      </c>
      <c r="F637" s="98" t="s">
        <v>386</v>
      </c>
      <c r="G637" s="98">
        <v>238</v>
      </c>
      <c r="H637" s="98"/>
      <c r="I637" s="299" t="s">
        <v>230</v>
      </c>
      <c r="J637" s="285">
        <f t="shared" si="122"/>
        <v>38.43</v>
      </c>
      <c r="K637" s="286" t="s">
        <v>237</v>
      </c>
      <c r="L637" s="98"/>
      <c r="M637" s="374"/>
      <c r="N637" s="360"/>
      <c r="O637" s="360">
        <v>38.43</v>
      </c>
      <c r="P637" s="361"/>
      <c r="Q637" s="362"/>
      <c r="R637" s="360"/>
      <c r="S637" s="288">
        <f t="shared" si="123"/>
        <v>0</v>
      </c>
      <c r="T637" s="288"/>
      <c r="U637" s="288"/>
      <c r="V637" s="288"/>
      <c r="W637" s="288"/>
      <c r="X637" s="364"/>
      <c r="Y637" s="365"/>
      <c r="Z637" s="364"/>
      <c r="AA637" s="365"/>
      <c r="AB637" s="366"/>
      <c r="AC637" s="96"/>
      <c r="AD637" s="96"/>
      <c r="AE637" s="367"/>
      <c r="AF637" s="98"/>
      <c r="AG637" s="367"/>
      <c r="AH637" s="98"/>
      <c r="AI637" s="98" t="s">
        <v>119</v>
      </c>
      <c r="AJ637" s="96"/>
      <c r="AK637" s="367"/>
      <c r="AL637" s="367"/>
      <c r="AM637" s="367"/>
      <c r="AN637" s="369"/>
      <c r="AO637" s="369">
        <v>0</v>
      </c>
      <c r="AP637" s="370"/>
      <c r="AQ637" s="441"/>
      <c r="AR637" s="370"/>
      <c r="AS637" s="376"/>
      <c r="AT637" s="377"/>
    </row>
    <row r="638" spans="1:46" ht="21" customHeight="1">
      <c r="A638" s="95">
        <v>2</v>
      </c>
      <c r="B638" s="95" t="s">
        <v>228</v>
      </c>
      <c r="C638" s="380" t="s">
        <v>39</v>
      </c>
      <c r="D638" s="98">
        <f t="shared" si="125"/>
        <v>17</v>
      </c>
      <c r="E638" s="447">
        <v>239</v>
      </c>
      <c r="F638" s="98" t="s">
        <v>386</v>
      </c>
      <c r="G638" s="98">
        <v>239</v>
      </c>
      <c r="H638" s="98"/>
      <c r="I638" s="299" t="s">
        <v>230</v>
      </c>
      <c r="J638" s="285">
        <f t="shared" si="122"/>
        <v>17.079999999999998</v>
      </c>
      <c r="K638" s="286" t="s">
        <v>237</v>
      </c>
      <c r="L638" s="98"/>
      <c r="M638" s="374"/>
      <c r="N638" s="360">
        <v>0</v>
      </c>
      <c r="O638" s="360">
        <v>17.079999999999998</v>
      </c>
      <c r="P638" s="361"/>
      <c r="Q638" s="362"/>
      <c r="R638" s="360"/>
      <c r="S638" s="288">
        <f t="shared" si="123"/>
        <v>0</v>
      </c>
      <c r="T638" s="288"/>
      <c r="U638" s="288"/>
      <c r="V638" s="288"/>
      <c r="W638" s="288"/>
      <c r="X638" s="364"/>
      <c r="Y638" s="365"/>
      <c r="Z638" s="364"/>
      <c r="AA638" s="365"/>
      <c r="AB638" s="366"/>
      <c r="AC638" s="96"/>
      <c r="AD638" s="96"/>
      <c r="AE638" s="367"/>
      <c r="AF638" s="98"/>
      <c r="AG638" s="367"/>
      <c r="AH638" s="98"/>
      <c r="AI638" s="368" t="s">
        <v>90</v>
      </c>
      <c r="AJ638" s="367"/>
      <c r="AK638" s="367"/>
      <c r="AL638" s="367"/>
      <c r="AM638" s="367"/>
      <c r="AN638" s="369"/>
      <c r="AO638" s="369">
        <v>0</v>
      </c>
      <c r="AP638" s="370"/>
      <c r="AQ638" s="441"/>
      <c r="AR638" s="370"/>
      <c r="AS638" s="376"/>
      <c r="AT638" s="377"/>
    </row>
    <row r="639" spans="1:46" ht="21" customHeight="1">
      <c r="A639" s="95">
        <v>2</v>
      </c>
      <c r="B639" s="95" t="s">
        <v>228</v>
      </c>
      <c r="C639" s="380" t="s">
        <v>39</v>
      </c>
      <c r="D639" s="98">
        <f t="shared" si="125"/>
        <v>18</v>
      </c>
      <c r="E639" s="447">
        <v>240</v>
      </c>
      <c r="F639" s="98" t="s">
        <v>386</v>
      </c>
      <c r="G639" s="98">
        <v>240</v>
      </c>
      <c r="H639" s="98"/>
      <c r="I639" s="299" t="s">
        <v>230</v>
      </c>
      <c r="J639" s="285">
        <f t="shared" si="122"/>
        <v>11.44</v>
      </c>
      <c r="K639" s="286" t="s">
        <v>237</v>
      </c>
      <c r="L639" s="98"/>
      <c r="M639" s="374"/>
      <c r="N639" s="360">
        <v>0</v>
      </c>
      <c r="O639" s="374">
        <v>11.44</v>
      </c>
      <c r="P639" s="98"/>
      <c r="Q639" s="362"/>
      <c r="R639" s="360"/>
      <c r="S639" s="288">
        <f t="shared" si="123"/>
        <v>0</v>
      </c>
      <c r="T639" s="288"/>
      <c r="U639" s="288"/>
      <c r="V639" s="288"/>
      <c r="W639" s="288"/>
      <c r="X639" s="364"/>
      <c r="Y639" s="365"/>
      <c r="Z639" s="364"/>
      <c r="AA639" s="365"/>
      <c r="AB639" s="366"/>
      <c r="AC639" s="96"/>
      <c r="AD639" s="96"/>
      <c r="AE639" s="368"/>
      <c r="AF639" s="98"/>
      <c r="AG639" s="367"/>
      <c r="AH639" s="96"/>
      <c r="AI639" s="368" t="s">
        <v>90</v>
      </c>
      <c r="AJ639" s="96" t="s">
        <v>220</v>
      </c>
      <c r="AK639" s="367"/>
      <c r="AL639" s="367"/>
      <c r="AM639" s="367"/>
      <c r="AN639" s="369"/>
      <c r="AO639" s="369">
        <v>0</v>
      </c>
      <c r="AP639" s="370"/>
      <c r="AQ639" s="441"/>
      <c r="AR639" s="370"/>
      <c r="AS639" s="376"/>
      <c r="AT639" s="377"/>
    </row>
    <row r="640" spans="1:46" ht="21" customHeight="1">
      <c r="A640" s="95">
        <v>2</v>
      </c>
      <c r="B640" s="95" t="s">
        <v>228</v>
      </c>
      <c r="C640" s="380" t="s">
        <v>39</v>
      </c>
      <c r="D640" s="98">
        <f t="shared" si="125"/>
        <v>19</v>
      </c>
      <c r="E640" s="447">
        <v>241</v>
      </c>
      <c r="F640" s="98" t="s">
        <v>386</v>
      </c>
      <c r="G640" s="98">
        <v>241</v>
      </c>
      <c r="H640" s="98"/>
      <c r="I640" s="98"/>
      <c r="J640" s="285">
        <f t="shared" si="122"/>
        <v>37.58</v>
      </c>
      <c r="K640" s="286" t="s">
        <v>237</v>
      </c>
      <c r="L640" s="98"/>
      <c r="M640" s="374"/>
      <c r="N640" s="360">
        <v>0</v>
      </c>
      <c r="O640" s="360">
        <v>37.58</v>
      </c>
      <c r="P640" s="360"/>
      <c r="Q640" s="362"/>
      <c r="R640" s="360"/>
      <c r="S640" s="288">
        <f t="shared" si="123"/>
        <v>0</v>
      </c>
      <c r="T640" s="288"/>
      <c r="U640" s="288"/>
      <c r="V640" s="288"/>
      <c r="W640" s="288"/>
      <c r="X640" s="364"/>
      <c r="Y640" s="365"/>
      <c r="Z640" s="364"/>
      <c r="AA640" s="365"/>
      <c r="AB640" s="366"/>
      <c r="AC640" s="96"/>
      <c r="AD640" s="96"/>
      <c r="AE640" s="367"/>
      <c r="AF640" s="98"/>
      <c r="AG640" s="367"/>
      <c r="AH640" s="98"/>
      <c r="AI640" s="368" t="s">
        <v>90</v>
      </c>
      <c r="AJ640" s="367"/>
      <c r="AK640" s="367"/>
      <c r="AL640" s="367"/>
      <c r="AM640" s="367"/>
      <c r="AN640" s="369"/>
      <c r="AO640" s="369">
        <v>0</v>
      </c>
      <c r="AP640" s="370"/>
      <c r="AQ640" s="441"/>
      <c r="AR640" s="370"/>
      <c r="AS640" s="376"/>
      <c r="AT640" s="377"/>
    </row>
    <row r="641" spans="1:46" ht="21" customHeight="1">
      <c r="A641" s="95">
        <v>2</v>
      </c>
      <c r="B641" s="95" t="s">
        <v>228</v>
      </c>
      <c r="C641" s="380" t="s">
        <v>39</v>
      </c>
      <c r="D641" s="98">
        <f t="shared" si="125"/>
        <v>20</v>
      </c>
      <c r="E641" s="447">
        <v>242</v>
      </c>
      <c r="F641" s="98" t="s">
        <v>386</v>
      </c>
      <c r="G641" s="98">
        <v>242</v>
      </c>
      <c r="H641" s="98"/>
      <c r="I641" s="299" t="s">
        <v>230</v>
      </c>
      <c r="J641" s="285">
        <f t="shared" si="122"/>
        <v>10.33</v>
      </c>
      <c r="K641" s="286" t="s">
        <v>237</v>
      </c>
      <c r="L641" s="98"/>
      <c r="M641" s="374"/>
      <c r="N641" s="360">
        <v>0</v>
      </c>
      <c r="O641" s="360">
        <v>10.33</v>
      </c>
      <c r="P641" s="360"/>
      <c r="Q641" s="362"/>
      <c r="R641" s="360"/>
      <c r="S641" s="288">
        <f t="shared" si="123"/>
        <v>0</v>
      </c>
      <c r="T641" s="288"/>
      <c r="U641" s="288"/>
      <c r="V641" s="288"/>
      <c r="W641" s="288"/>
      <c r="X641" s="364"/>
      <c r="Y641" s="365"/>
      <c r="Z641" s="364"/>
      <c r="AA641" s="365"/>
      <c r="AB641" s="366"/>
      <c r="AC641" s="96"/>
      <c r="AD641" s="96"/>
      <c r="AE641" s="367"/>
      <c r="AF641" s="98"/>
      <c r="AG641" s="367"/>
      <c r="AH641" s="98"/>
      <c r="AI641" s="368" t="s">
        <v>90</v>
      </c>
      <c r="AJ641" s="367"/>
      <c r="AK641" s="367"/>
      <c r="AL641" s="367"/>
      <c r="AM641" s="367"/>
      <c r="AN641" s="369"/>
      <c r="AO641" s="369">
        <v>0</v>
      </c>
      <c r="AP641" s="370"/>
      <c r="AQ641" s="441"/>
      <c r="AR641" s="370"/>
      <c r="AS641" s="376"/>
      <c r="AT641" s="377"/>
    </row>
    <row r="642" spans="1:46" ht="21" customHeight="1">
      <c r="A642" s="95">
        <v>2</v>
      </c>
      <c r="B642" s="95" t="s">
        <v>228</v>
      </c>
      <c r="C642" s="380" t="s">
        <v>39</v>
      </c>
      <c r="D642" s="98">
        <f t="shared" si="125"/>
        <v>21</v>
      </c>
      <c r="E642" s="447">
        <v>243</v>
      </c>
      <c r="F642" s="98" t="s">
        <v>386</v>
      </c>
      <c r="G642" s="98">
        <v>243</v>
      </c>
      <c r="H642" s="98"/>
      <c r="I642" s="299" t="s">
        <v>230</v>
      </c>
      <c r="J642" s="285">
        <f t="shared" si="122"/>
        <v>21.84</v>
      </c>
      <c r="K642" s="286" t="s">
        <v>237</v>
      </c>
      <c r="L642" s="98"/>
      <c r="M642" s="374"/>
      <c r="N642" s="360">
        <v>0</v>
      </c>
      <c r="O642" s="360">
        <v>21.84</v>
      </c>
      <c r="P642" s="360"/>
      <c r="Q642" s="362"/>
      <c r="R642" s="360"/>
      <c r="S642" s="288">
        <f t="shared" si="123"/>
        <v>0</v>
      </c>
      <c r="T642" s="288"/>
      <c r="U642" s="288"/>
      <c r="V642" s="288"/>
      <c r="W642" s="288"/>
      <c r="X642" s="364"/>
      <c r="Y642" s="365"/>
      <c r="Z642" s="364"/>
      <c r="AA642" s="365"/>
      <c r="AB642" s="366"/>
      <c r="AC642" s="96"/>
      <c r="AD642" s="96"/>
      <c r="AE642" s="367"/>
      <c r="AF642" s="98"/>
      <c r="AG642" s="367"/>
      <c r="AH642" s="98"/>
      <c r="AI642" s="368" t="s">
        <v>90</v>
      </c>
      <c r="AJ642" s="367"/>
      <c r="AK642" s="367"/>
      <c r="AL642" s="367"/>
      <c r="AM642" s="367"/>
      <c r="AN642" s="369"/>
      <c r="AO642" s="369">
        <v>0</v>
      </c>
      <c r="AP642" s="370"/>
      <c r="AQ642" s="441"/>
      <c r="AR642" s="370"/>
      <c r="AS642" s="376"/>
      <c r="AT642" s="377"/>
    </row>
    <row r="643" spans="1:46" ht="21" customHeight="1">
      <c r="A643" s="95">
        <v>2</v>
      </c>
      <c r="B643" s="95" t="s">
        <v>228</v>
      </c>
      <c r="C643" s="380" t="s">
        <v>39</v>
      </c>
      <c r="D643" s="98">
        <f t="shared" si="125"/>
        <v>22</v>
      </c>
      <c r="E643" s="447">
        <v>244</v>
      </c>
      <c r="F643" s="98" t="s">
        <v>386</v>
      </c>
      <c r="G643" s="98">
        <v>244</v>
      </c>
      <c r="H643" s="98"/>
      <c r="I643" s="299" t="s">
        <v>230</v>
      </c>
      <c r="J643" s="285">
        <f t="shared" si="122"/>
        <v>8.07</v>
      </c>
      <c r="K643" s="286" t="s">
        <v>237</v>
      </c>
      <c r="L643" s="98"/>
      <c r="M643" s="374"/>
      <c r="N643" s="360">
        <v>0</v>
      </c>
      <c r="O643" s="374">
        <v>8.07</v>
      </c>
      <c r="P643" s="98"/>
      <c r="Q643" s="362"/>
      <c r="R643" s="360"/>
      <c r="S643" s="288">
        <f t="shared" si="123"/>
        <v>0</v>
      </c>
      <c r="T643" s="288"/>
      <c r="U643" s="288"/>
      <c r="V643" s="288"/>
      <c r="W643" s="288"/>
      <c r="X643" s="364"/>
      <c r="Y643" s="365"/>
      <c r="Z643" s="364"/>
      <c r="AA643" s="365"/>
      <c r="AB643" s="366"/>
      <c r="AC643" s="98"/>
      <c r="AD643" s="98"/>
      <c r="AE643" s="368"/>
      <c r="AF643" s="98"/>
      <c r="AG643" s="367"/>
      <c r="AH643" s="98"/>
      <c r="AI643" s="368" t="s">
        <v>90</v>
      </c>
      <c r="AJ643" s="368"/>
      <c r="AK643" s="367"/>
      <c r="AL643" s="367"/>
      <c r="AM643" s="367"/>
      <c r="AN643" s="369"/>
      <c r="AO643" s="369">
        <v>0</v>
      </c>
      <c r="AP643" s="370"/>
      <c r="AQ643" s="441"/>
      <c r="AR643" s="370"/>
      <c r="AS643" s="376"/>
      <c r="AT643" s="377"/>
    </row>
    <row r="644" spans="1:46" ht="21" customHeight="1">
      <c r="A644" s="95">
        <v>2</v>
      </c>
      <c r="B644" s="95" t="s">
        <v>228</v>
      </c>
      <c r="C644" s="380" t="s">
        <v>39</v>
      </c>
      <c r="D644" s="98">
        <f t="shared" si="125"/>
        <v>23</v>
      </c>
      <c r="E644" s="447">
        <v>245</v>
      </c>
      <c r="F644" s="98" t="s">
        <v>386</v>
      </c>
      <c r="G644" s="98">
        <v>245</v>
      </c>
      <c r="H644" s="98"/>
      <c r="I644" s="299" t="s">
        <v>230</v>
      </c>
      <c r="J644" s="285">
        <f t="shared" si="122"/>
        <v>22.15</v>
      </c>
      <c r="K644" s="286" t="s">
        <v>237</v>
      </c>
      <c r="L644" s="98"/>
      <c r="M644" s="374"/>
      <c r="N644" s="360">
        <v>0</v>
      </c>
      <c r="O644" s="360">
        <v>22.15</v>
      </c>
      <c r="P644" s="96"/>
      <c r="Q644" s="362"/>
      <c r="R644" s="360"/>
      <c r="S644" s="288">
        <f t="shared" si="123"/>
        <v>0</v>
      </c>
      <c r="T644" s="288"/>
      <c r="U644" s="288"/>
      <c r="V644" s="288"/>
      <c r="W644" s="288"/>
      <c r="X644" s="364"/>
      <c r="Y644" s="365"/>
      <c r="Z644" s="364"/>
      <c r="AA644" s="365"/>
      <c r="AB644" s="366"/>
      <c r="AC644" s="96"/>
      <c r="AD644" s="96"/>
      <c r="AE644" s="368"/>
      <c r="AF644" s="98"/>
      <c r="AG644" s="367"/>
      <c r="AH644" s="98"/>
      <c r="AI644" s="368" t="s">
        <v>90</v>
      </c>
      <c r="AJ644" s="96" t="s">
        <v>220</v>
      </c>
      <c r="AK644" s="367"/>
      <c r="AL644" s="367"/>
      <c r="AM644" s="367"/>
      <c r="AN644" s="369"/>
      <c r="AO644" s="369">
        <v>0</v>
      </c>
      <c r="AP644" s="370"/>
      <c r="AQ644" s="441"/>
      <c r="AR644" s="370"/>
      <c r="AS644" s="376"/>
      <c r="AT644" s="377"/>
    </row>
    <row r="645" spans="1:46" ht="21" customHeight="1">
      <c r="A645" s="95">
        <v>2</v>
      </c>
      <c r="B645" s="95" t="s">
        <v>228</v>
      </c>
      <c r="C645" s="380" t="s">
        <v>39</v>
      </c>
      <c r="D645" s="98">
        <f>D631+1</f>
        <v>11</v>
      </c>
      <c r="E645" s="447">
        <v>246</v>
      </c>
      <c r="F645" s="98" t="s">
        <v>386</v>
      </c>
      <c r="G645" s="98">
        <v>246</v>
      </c>
      <c r="H645" s="96">
        <v>9110000246</v>
      </c>
      <c r="I645" s="299" t="s">
        <v>230</v>
      </c>
      <c r="J645" s="285">
        <f t="shared" ref="J645:J708" si="126">M645+N645+O645+P645+Q645</f>
        <v>8.08</v>
      </c>
      <c r="K645" s="286" t="str">
        <f>AC645</f>
        <v>อ้อยตอ 2</v>
      </c>
      <c r="L645" s="96"/>
      <c r="M645" s="360"/>
      <c r="N645" s="360">
        <v>0</v>
      </c>
      <c r="O645" s="374"/>
      <c r="P645" s="98"/>
      <c r="Q645" s="362">
        <v>8.08</v>
      </c>
      <c r="R645" s="360"/>
      <c r="S645" s="288">
        <f t="shared" ref="S645:S708" si="127">P645+Q645</f>
        <v>8.08</v>
      </c>
      <c r="T645" s="360">
        <f>Q645*U645</f>
        <v>80.8</v>
      </c>
      <c r="U645" s="288">
        <v>10</v>
      </c>
      <c r="V645" s="363">
        <f>Q645*W645</f>
        <v>96.960000000000008</v>
      </c>
      <c r="W645" s="288">
        <v>12</v>
      </c>
      <c r="X645" s="364">
        <v>95.367101800536219</v>
      </c>
      <c r="Y645" s="365">
        <v>11.802859133729729</v>
      </c>
      <c r="Z645" s="364">
        <v>103.70864893693694</v>
      </c>
      <c r="AA645" s="365">
        <f>Z645/Q645</f>
        <v>12.835228828828829</v>
      </c>
      <c r="AB645" s="366">
        <v>242899</v>
      </c>
      <c r="AC645" s="96" t="s">
        <v>95</v>
      </c>
      <c r="AD645" s="96" t="s">
        <v>2</v>
      </c>
      <c r="AE645" s="367" t="s">
        <v>280</v>
      </c>
      <c r="AF645" s="98" t="s">
        <v>91</v>
      </c>
      <c r="AG645" s="367">
        <v>1.85</v>
      </c>
      <c r="AH645" s="98" t="s">
        <v>232</v>
      </c>
      <c r="AI645" s="98" t="s">
        <v>119</v>
      </c>
      <c r="AJ645" s="367" t="s">
        <v>220</v>
      </c>
      <c r="AK645" s="367" t="s">
        <v>381</v>
      </c>
      <c r="AL645" s="367" t="s">
        <v>236</v>
      </c>
      <c r="AM645" s="367"/>
      <c r="AN645" s="369"/>
      <c r="AO645" s="369" t="s">
        <v>101</v>
      </c>
      <c r="AP645" s="370" t="str">
        <f>IF(Q645&gt;15,"พื้นที่มากกว่า 15 ไร่",IF(Q645&gt;10,"พื้นที่ 10 - 15 ไร่",IF(Q645&gt;6,"พื้นที่ 6 - 10 ไร่",IF(Q645&gt;3,"พื้นที่ 3 - 6 ไร่","พื้นที่น้อยกว่า 3 ไร่"))))</f>
        <v>พื้นที่ 6 - 10 ไร่</v>
      </c>
      <c r="AQ645" s="440">
        <v>12.613861386138614</v>
      </c>
      <c r="AR645" s="371">
        <v>12.950944858712717</v>
      </c>
      <c r="AS645" s="372" t="s">
        <v>233</v>
      </c>
      <c r="AT645" s="373">
        <v>243286</v>
      </c>
    </row>
    <row r="646" spans="1:46" ht="21" customHeight="1">
      <c r="A646" s="95">
        <v>2</v>
      </c>
      <c r="B646" s="95" t="s">
        <v>228</v>
      </c>
      <c r="C646" s="380" t="s">
        <v>39</v>
      </c>
      <c r="D646" s="98">
        <f>D645+1</f>
        <v>12</v>
      </c>
      <c r="E646" s="447">
        <v>247</v>
      </c>
      <c r="F646" s="98" t="s">
        <v>386</v>
      </c>
      <c r="G646" s="98">
        <v>247</v>
      </c>
      <c r="H646" s="98"/>
      <c r="I646" s="299" t="s">
        <v>230</v>
      </c>
      <c r="J646" s="285">
        <f t="shared" si="126"/>
        <v>18.54</v>
      </c>
      <c r="K646" s="286" t="s">
        <v>237</v>
      </c>
      <c r="L646" s="98"/>
      <c r="M646" s="374"/>
      <c r="N646" s="360">
        <v>0</v>
      </c>
      <c r="O646" s="360">
        <v>18.54</v>
      </c>
      <c r="P646" s="96"/>
      <c r="Q646" s="362"/>
      <c r="R646" s="360"/>
      <c r="S646" s="288">
        <f t="shared" si="127"/>
        <v>0</v>
      </c>
      <c r="T646" s="288"/>
      <c r="U646" s="288"/>
      <c r="V646" s="288"/>
      <c r="W646" s="288"/>
      <c r="X646" s="364"/>
      <c r="Y646" s="365"/>
      <c r="Z646" s="364"/>
      <c r="AA646" s="365"/>
      <c r="AB646" s="366"/>
      <c r="AC646" s="96"/>
      <c r="AD646" s="96"/>
      <c r="AE646" s="367"/>
      <c r="AF646" s="98"/>
      <c r="AG646" s="367"/>
      <c r="AH646" s="98"/>
      <c r="AI646" s="98" t="s">
        <v>119</v>
      </c>
      <c r="AJ646" s="96" t="s">
        <v>220</v>
      </c>
      <c r="AK646" s="367"/>
      <c r="AL646" s="367"/>
      <c r="AM646" s="367"/>
      <c r="AN646" s="369"/>
      <c r="AO646" s="369">
        <v>0</v>
      </c>
      <c r="AP646" s="370"/>
      <c r="AQ646" s="441"/>
      <c r="AR646" s="370"/>
      <c r="AS646" s="376"/>
      <c r="AT646" s="377"/>
    </row>
    <row r="647" spans="1:46" ht="21" customHeight="1">
      <c r="A647" s="95">
        <v>2</v>
      </c>
      <c r="B647" s="95" t="s">
        <v>228</v>
      </c>
      <c r="C647" s="380" t="s">
        <v>39</v>
      </c>
      <c r="D647" s="98">
        <f>D646+1</f>
        <v>13</v>
      </c>
      <c r="E647" s="447">
        <v>248</v>
      </c>
      <c r="F647" s="98" t="s">
        <v>386</v>
      </c>
      <c r="G647" s="98">
        <v>248</v>
      </c>
      <c r="H647" s="98"/>
      <c r="I647" s="98"/>
      <c r="J647" s="285">
        <f t="shared" si="126"/>
        <v>1.38</v>
      </c>
      <c r="K647" s="286" t="s">
        <v>237</v>
      </c>
      <c r="L647" s="98" t="s">
        <v>359</v>
      </c>
      <c r="M647" s="374"/>
      <c r="N647" s="360">
        <v>0</v>
      </c>
      <c r="O647" s="374">
        <v>1.38</v>
      </c>
      <c r="P647" s="98"/>
      <c r="Q647" s="362"/>
      <c r="R647" s="360"/>
      <c r="S647" s="288">
        <f t="shared" si="127"/>
        <v>0</v>
      </c>
      <c r="T647" s="288"/>
      <c r="U647" s="288"/>
      <c r="V647" s="288"/>
      <c r="W647" s="288"/>
      <c r="X647" s="364"/>
      <c r="Y647" s="365"/>
      <c r="Z647" s="364"/>
      <c r="AA647" s="365"/>
      <c r="AB647" s="366"/>
      <c r="AC647" s="98"/>
      <c r="AD647" s="98"/>
      <c r="AE647" s="368"/>
      <c r="AF647" s="98"/>
      <c r="AG647" s="368"/>
      <c r="AH647" s="98"/>
      <c r="AI647" s="98" t="s">
        <v>119</v>
      </c>
      <c r="AJ647" s="98"/>
      <c r="AK647" s="367"/>
      <c r="AL647" s="367"/>
      <c r="AM647" s="367"/>
      <c r="AN647" s="369"/>
      <c r="AO647" s="369">
        <v>0</v>
      </c>
      <c r="AP647" s="370"/>
      <c r="AQ647" s="441"/>
      <c r="AR647" s="370"/>
      <c r="AS647" s="376"/>
      <c r="AT647" s="377"/>
    </row>
    <row r="648" spans="1:46" ht="21" customHeight="1">
      <c r="A648" s="95">
        <v>2</v>
      </c>
      <c r="B648" s="95" t="s">
        <v>228</v>
      </c>
      <c r="C648" s="380" t="s">
        <v>39</v>
      </c>
      <c r="D648" s="98">
        <f>D645+1</f>
        <v>12</v>
      </c>
      <c r="E648" s="447">
        <v>249</v>
      </c>
      <c r="F648" s="98" t="s">
        <v>386</v>
      </c>
      <c r="G648" s="98">
        <v>249</v>
      </c>
      <c r="H648" s="96">
        <v>9110000249</v>
      </c>
      <c r="I648" s="299" t="s">
        <v>230</v>
      </c>
      <c r="J648" s="285">
        <f t="shared" si="126"/>
        <v>42.06</v>
      </c>
      <c r="K648" s="286" t="str">
        <f>AC648</f>
        <v>อ้อยตอ 2</v>
      </c>
      <c r="L648" s="96"/>
      <c r="M648" s="360"/>
      <c r="N648" s="360">
        <v>0</v>
      </c>
      <c r="O648" s="96"/>
      <c r="P648" s="360"/>
      <c r="Q648" s="362">
        <v>42.06</v>
      </c>
      <c r="R648" s="360"/>
      <c r="S648" s="288">
        <f t="shared" si="127"/>
        <v>42.06</v>
      </c>
      <c r="T648" s="360">
        <f>Q648*U648</f>
        <v>504.72</v>
      </c>
      <c r="U648" s="288">
        <v>12</v>
      </c>
      <c r="V648" s="363">
        <f>Q648*W648</f>
        <v>504.72</v>
      </c>
      <c r="W648" s="288">
        <v>12</v>
      </c>
      <c r="X648" s="364">
        <v>491.08062537299446</v>
      </c>
      <c r="Y648" s="365">
        <v>11.67571624757476</v>
      </c>
      <c r="Z648" s="364">
        <v>650.50760727272734</v>
      </c>
      <c r="AA648" s="365">
        <f>Z648/Q648</f>
        <v>15.46618181818182</v>
      </c>
      <c r="AB648" s="366">
        <v>242895</v>
      </c>
      <c r="AC648" s="96" t="s">
        <v>95</v>
      </c>
      <c r="AD648" s="96" t="s">
        <v>2</v>
      </c>
      <c r="AE648" s="368" t="s">
        <v>234</v>
      </c>
      <c r="AF648" s="98" t="s">
        <v>91</v>
      </c>
      <c r="AG648" s="367">
        <v>1.65</v>
      </c>
      <c r="AH648" s="98" t="s">
        <v>247</v>
      </c>
      <c r="AI648" s="368" t="s">
        <v>90</v>
      </c>
      <c r="AJ648" s="367" t="s">
        <v>220</v>
      </c>
      <c r="AK648" s="367" t="s">
        <v>381</v>
      </c>
      <c r="AL648" s="367" t="s">
        <v>236</v>
      </c>
      <c r="AM648" s="367"/>
      <c r="AN648" s="369"/>
      <c r="AO648" s="369" t="s">
        <v>101</v>
      </c>
      <c r="AP648" s="370" t="str">
        <f>IF(Q648&gt;15,"พื้นที่มากกว่า 15 ไร่",IF(Q648&gt;10,"พื้นที่ 10 - 15 ไร่",IF(Q648&gt;6,"พื้นที่ 6 - 10 ไร่",IF(Q648&gt;3,"พื้นที่ 3 - 6 ไร่","พื้นที่น้อยกว่า 3 ไร่"))))</f>
        <v>พื้นที่มากกว่า 15 ไร่</v>
      </c>
      <c r="AQ648" s="440">
        <v>15.213742272943408</v>
      </c>
      <c r="AR648" s="371">
        <v>12.003324321367741</v>
      </c>
      <c r="AS648" s="372" t="s">
        <v>233</v>
      </c>
      <c r="AT648" s="373">
        <v>243295</v>
      </c>
    </row>
    <row r="649" spans="1:46" ht="21" customHeight="1">
      <c r="A649" s="95">
        <v>2</v>
      </c>
      <c r="B649" s="95" t="s">
        <v>228</v>
      </c>
      <c r="C649" s="380" t="s">
        <v>30</v>
      </c>
      <c r="D649" s="98">
        <f>D648+1</f>
        <v>13</v>
      </c>
      <c r="E649" s="447">
        <v>401</v>
      </c>
      <c r="F649" s="98" t="s">
        <v>375</v>
      </c>
      <c r="G649" s="98">
        <v>401</v>
      </c>
      <c r="H649" s="98"/>
      <c r="I649" s="299"/>
      <c r="J649" s="285">
        <f t="shared" si="126"/>
        <v>49.55</v>
      </c>
      <c r="K649" s="286" t="s">
        <v>237</v>
      </c>
      <c r="L649" s="98"/>
      <c r="M649" s="374"/>
      <c r="N649" s="360">
        <v>0</v>
      </c>
      <c r="O649" s="374">
        <v>49.55</v>
      </c>
      <c r="P649" s="98"/>
      <c r="Q649" s="362"/>
      <c r="R649" s="360"/>
      <c r="S649" s="288">
        <f t="shared" si="127"/>
        <v>0</v>
      </c>
      <c r="T649" s="288"/>
      <c r="U649" s="288"/>
      <c r="V649" s="288"/>
      <c r="W649" s="288"/>
      <c r="X649" s="364"/>
      <c r="Y649" s="365"/>
      <c r="Z649" s="364"/>
      <c r="AA649" s="365"/>
      <c r="AB649" s="366"/>
      <c r="AC649" s="96"/>
      <c r="AD649" s="96"/>
      <c r="AE649" s="368"/>
      <c r="AF649" s="98"/>
      <c r="AG649" s="367"/>
      <c r="AH649" s="98"/>
      <c r="AI649" s="98" t="s">
        <v>119</v>
      </c>
      <c r="AJ649" s="98" t="s">
        <v>220</v>
      </c>
      <c r="AK649" s="367"/>
      <c r="AL649" s="367"/>
      <c r="AM649" s="367"/>
      <c r="AN649" s="369"/>
      <c r="AO649" s="369">
        <v>0</v>
      </c>
      <c r="AP649" s="370"/>
      <c r="AQ649" s="441"/>
      <c r="AR649" s="370"/>
      <c r="AS649" s="376"/>
      <c r="AT649" s="377"/>
    </row>
    <row r="650" spans="1:46" ht="21" customHeight="1">
      <c r="A650" s="95">
        <v>2</v>
      </c>
      <c r="B650" s="95" t="s">
        <v>228</v>
      </c>
      <c r="C650" s="380" t="s">
        <v>30</v>
      </c>
      <c r="D650" s="98">
        <f>D649+1</f>
        <v>14</v>
      </c>
      <c r="E650" s="447">
        <v>402</v>
      </c>
      <c r="F650" s="98" t="s">
        <v>375</v>
      </c>
      <c r="G650" s="98">
        <v>402</v>
      </c>
      <c r="H650" s="98"/>
      <c r="I650" s="299" t="s">
        <v>230</v>
      </c>
      <c r="J650" s="285">
        <f t="shared" si="126"/>
        <v>23.39</v>
      </c>
      <c r="K650" s="286">
        <f>AC650</f>
        <v>0</v>
      </c>
      <c r="L650" s="96"/>
      <c r="M650" s="360"/>
      <c r="N650" s="360">
        <v>0</v>
      </c>
      <c r="O650" s="360"/>
      <c r="P650" s="360">
        <v>23.39</v>
      </c>
      <c r="Q650" s="362"/>
      <c r="R650" s="360"/>
      <c r="S650" s="288">
        <f t="shared" si="127"/>
        <v>23.39</v>
      </c>
      <c r="T650" s="363"/>
      <c r="U650" s="288"/>
      <c r="V650" s="288"/>
      <c r="W650" s="288"/>
      <c r="X650" s="364"/>
      <c r="Y650" s="365"/>
      <c r="Z650" s="364"/>
      <c r="AA650" s="365"/>
      <c r="AB650" s="366"/>
      <c r="AC650" s="96"/>
      <c r="AD650" s="96"/>
      <c r="AE650" s="367" t="s">
        <v>234</v>
      </c>
      <c r="AF650" s="98"/>
      <c r="AG650" s="367"/>
      <c r="AH650" s="98"/>
      <c r="AI650" s="98" t="s">
        <v>119</v>
      </c>
      <c r="AJ650" s="367" t="str">
        <f>VLOOKUP(E650,'[1]รายแปลง6465 (พื้นที่ 10,005 (2'!$G:$BH,54,0)</f>
        <v>รถตัด</v>
      </c>
      <c r="AK650" s="367"/>
      <c r="AL650" s="367"/>
      <c r="AM650" s="367"/>
      <c r="AN650" s="369"/>
      <c r="AO650" s="369" t="s">
        <v>98</v>
      </c>
      <c r="AP650" s="370"/>
      <c r="AQ650" s="441"/>
      <c r="AR650" s="370"/>
      <c r="AS650" s="376"/>
      <c r="AT650" s="377"/>
    </row>
    <row r="651" spans="1:46" ht="21" customHeight="1">
      <c r="A651" s="95">
        <v>2</v>
      </c>
      <c r="B651" s="95" t="s">
        <v>228</v>
      </c>
      <c r="C651" s="380" t="s">
        <v>30</v>
      </c>
      <c r="D651" s="98">
        <f>D650+1</f>
        <v>15</v>
      </c>
      <c r="E651" s="447">
        <v>403</v>
      </c>
      <c r="F651" s="98" t="s">
        <v>375</v>
      </c>
      <c r="G651" s="98">
        <v>403</v>
      </c>
      <c r="H651" s="98"/>
      <c r="I651" s="299" t="s">
        <v>230</v>
      </c>
      <c r="J651" s="285">
        <f t="shared" si="126"/>
        <v>70.569999999999993</v>
      </c>
      <c r="K651" s="286" t="s">
        <v>237</v>
      </c>
      <c r="L651" s="98"/>
      <c r="M651" s="374"/>
      <c r="N651" s="360">
        <v>0</v>
      </c>
      <c r="O651" s="360">
        <v>70.569999999999993</v>
      </c>
      <c r="P651" s="96"/>
      <c r="Q651" s="362"/>
      <c r="R651" s="360"/>
      <c r="S651" s="288">
        <f t="shared" si="127"/>
        <v>0</v>
      </c>
      <c r="T651" s="288"/>
      <c r="U651" s="288"/>
      <c r="V651" s="288"/>
      <c r="W651" s="288"/>
      <c r="X651" s="364"/>
      <c r="Y651" s="365"/>
      <c r="Z651" s="364"/>
      <c r="AA651" s="365"/>
      <c r="AB651" s="366"/>
      <c r="AC651" s="96"/>
      <c r="AD651" s="96"/>
      <c r="AE651" s="368"/>
      <c r="AF651" s="98"/>
      <c r="AG651" s="367"/>
      <c r="AH651" s="98"/>
      <c r="AI651" s="98" t="s">
        <v>119</v>
      </c>
      <c r="AJ651" s="98" t="s">
        <v>220</v>
      </c>
      <c r="AK651" s="367"/>
      <c r="AL651" s="367"/>
      <c r="AM651" s="367"/>
      <c r="AN651" s="369"/>
      <c r="AO651" s="369">
        <v>0</v>
      </c>
      <c r="AP651" s="370"/>
      <c r="AQ651" s="441"/>
      <c r="AR651" s="370"/>
      <c r="AS651" s="376"/>
      <c r="AT651" s="377"/>
    </row>
    <row r="652" spans="1:46" ht="21" customHeight="1">
      <c r="A652" s="95">
        <v>2</v>
      </c>
      <c r="B652" s="95" t="s">
        <v>228</v>
      </c>
      <c r="C652" s="380" t="s">
        <v>30</v>
      </c>
      <c r="D652" s="98">
        <f>D611+1</f>
        <v>7</v>
      </c>
      <c r="E652" s="447" t="s">
        <v>145</v>
      </c>
      <c r="F652" s="98" t="s">
        <v>375</v>
      </c>
      <c r="G652" s="299">
        <v>4031</v>
      </c>
      <c r="H652" s="96">
        <v>9000004031</v>
      </c>
      <c r="I652" s="299" t="s">
        <v>230</v>
      </c>
      <c r="J652" s="285">
        <f t="shared" si="126"/>
        <v>54.55</v>
      </c>
      <c r="K652" s="286" t="str">
        <f>AC652</f>
        <v>อ้อยตุลาคม</v>
      </c>
      <c r="L652" s="98"/>
      <c r="M652" s="374">
        <v>3.1400000000000006</v>
      </c>
      <c r="N652" s="360">
        <v>0</v>
      </c>
      <c r="O652" s="360"/>
      <c r="P652" s="360"/>
      <c r="Q652" s="362">
        <v>51.41</v>
      </c>
      <c r="R652" s="360"/>
      <c r="S652" s="288">
        <f t="shared" si="127"/>
        <v>51.41</v>
      </c>
      <c r="T652" s="360">
        <f>Q652*U652</f>
        <v>668.32999999999993</v>
      </c>
      <c r="U652" s="288">
        <v>13</v>
      </c>
      <c r="V652" s="288">
        <f>Q652*W652</f>
        <v>616.91999999999996</v>
      </c>
      <c r="W652" s="288">
        <v>12</v>
      </c>
      <c r="X652" s="364">
        <v>624.12065615738913</v>
      </c>
      <c r="Y652" s="365">
        <v>12.140063337043166</v>
      </c>
      <c r="Z652" s="364">
        <v>894.40728129729735</v>
      </c>
      <c r="AA652" s="365">
        <f>Z652/Q652</f>
        <v>17.397535135135136</v>
      </c>
      <c r="AB652" s="366">
        <v>242846</v>
      </c>
      <c r="AC652" s="96" t="s">
        <v>98</v>
      </c>
      <c r="AD652" s="96" t="s">
        <v>88</v>
      </c>
      <c r="AE652" s="367" t="s">
        <v>234</v>
      </c>
      <c r="AF652" s="98" t="s">
        <v>91</v>
      </c>
      <c r="AG652" s="367">
        <v>1.85</v>
      </c>
      <c r="AH652" s="98" t="s">
        <v>232</v>
      </c>
      <c r="AI652" s="98" t="s">
        <v>119</v>
      </c>
      <c r="AJ652" s="367" t="s">
        <v>220</v>
      </c>
      <c r="AK652" s="367" t="s">
        <v>381</v>
      </c>
      <c r="AL652" s="367" t="s">
        <v>236</v>
      </c>
      <c r="AM652" s="367"/>
      <c r="AN652" s="369"/>
      <c r="AO652" s="369" t="s">
        <v>93</v>
      </c>
      <c r="AP652" s="370" t="str">
        <f>IF(Q652&gt;15,"พื้นที่มากกว่า 15 ไร่",IF(Q652&gt;10,"พื้นที่ 10 - 15 ไร่",IF(Q652&gt;6,"พื้นที่ 6 - 10 ไร่",IF(Q652&gt;3,"พื้นที่ 3 - 6 ไร่","พื้นที่น้อยกว่า 3 ไร่"))))</f>
        <v>พื้นที่มากกว่า 15 ไร่</v>
      </c>
      <c r="AQ652" s="440">
        <v>15.731180704143163</v>
      </c>
      <c r="AR652" s="371">
        <v>13.271577021045081</v>
      </c>
      <c r="AS652" s="372" t="s">
        <v>233</v>
      </c>
      <c r="AT652" s="373">
        <v>243301</v>
      </c>
    </row>
    <row r="653" spans="1:46" ht="21" customHeight="1">
      <c r="A653" s="95">
        <v>2</v>
      </c>
      <c r="B653" s="95" t="s">
        <v>228</v>
      </c>
      <c r="C653" s="380" t="s">
        <v>30</v>
      </c>
      <c r="D653" s="98">
        <f>D652+1</f>
        <v>8</v>
      </c>
      <c r="E653" s="447" t="s">
        <v>390</v>
      </c>
      <c r="F653" s="98" t="s">
        <v>375</v>
      </c>
      <c r="G653" s="98">
        <v>4032</v>
      </c>
      <c r="H653" s="98"/>
      <c r="I653" s="299" t="s">
        <v>230</v>
      </c>
      <c r="J653" s="285">
        <f t="shared" si="126"/>
        <v>14.63</v>
      </c>
      <c r="K653" s="286" t="s">
        <v>237</v>
      </c>
      <c r="L653" s="98"/>
      <c r="M653" s="374"/>
      <c r="N653" s="360">
        <v>0</v>
      </c>
      <c r="O653" s="360">
        <v>14.63</v>
      </c>
      <c r="P653" s="360"/>
      <c r="Q653" s="362"/>
      <c r="R653" s="360"/>
      <c r="S653" s="288">
        <f t="shared" si="127"/>
        <v>0</v>
      </c>
      <c r="T653" s="288"/>
      <c r="U653" s="288"/>
      <c r="V653" s="288"/>
      <c r="W653" s="288"/>
      <c r="X653" s="364"/>
      <c r="Y653" s="365"/>
      <c r="Z653" s="364"/>
      <c r="AA653" s="365"/>
      <c r="AB653" s="366"/>
      <c r="AC653" s="96"/>
      <c r="AD653" s="96"/>
      <c r="AE653" s="367"/>
      <c r="AF653" s="98"/>
      <c r="AG653" s="367"/>
      <c r="AH653" s="98"/>
      <c r="AI653" s="98" t="s">
        <v>119</v>
      </c>
      <c r="AJ653" s="96"/>
      <c r="AK653" s="367"/>
      <c r="AL653" s="367"/>
      <c r="AM653" s="367"/>
      <c r="AN653" s="369"/>
      <c r="AO653" s="369">
        <v>0</v>
      </c>
      <c r="AP653" s="370"/>
      <c r="AQ653" s="441"/>
      <c r="AR653" s="370"/>
      <c r="AS653" s="376"/>
      <c r="AT653" s="377"/>
    </row>
    <row r="654" spans="1:46" ht="21" customHeight="1">
      <c r="A654" s="95">
        <v>2</v>
      </c>
      <c r="B654" s="95" t="s">
        <v>228</v>
      </c>
      <c r="C654" s="380" t="s">
        <v>30</v>
      </c>
      <c r="D654" s="98">
        <f>D653+1</f>
        <v>9</v>
      </c>
      <c r="E654" s="447" t="s">
        <v>391</v>
      </c>
      <c r="F654" s="98" t="s">
        <v>375</v>
      </c>
      <c r="G654" s="98">
        <v>4034</v>
      </c>
      <c r="H654" s="98"/>
      <c r="I654" s="299" t="s">
        <v>230</v>
      </c>
      <c r="J654" s="285">
        <f t="shared" si="126"/>
        <v>65.91</v>
      </c>
      <c r="K654" s="286" t="s">
        <v>237</v>
      </c>
      <c r="L654" s="98"/>
      <c r="M654" s="374"/>
      <c r="N654" s="360">
        <v>0</v>
      </c>
      <c r="O654" s="360">
        <v>65.91</v>
      </c>
      <c r="P654" s="360"/>
      <c r="Q654" s="362"/>
      <c r="R654" s="360"/>
      <c r="S654" s="288">
        <f t="shared" si="127"/>
        <v>0</v>
      </c>
      <c r="T654" s="288"/>
      <c r="U654" s="288"/>
      <c r="V654" s="288"/>
      <c r="W654" s="288"/>
      <c r="X654" s="364"/>
      <c r="Y654" s="365"/>
      <c r="Z654" s="364"/>
      <c r="AA654" s="365"/>
      <c r="AB654" s="366"/>
      <c r="AC654" s="96"/>
      <c r="AD654" s="96"/>
      <c r="AE654" s="368"/>
      <c r="AF654" s="98"/>
      <c r="AG654" s="367"/>
      <c r="AH654" s="98"/>
      <c r="AI654" s="98" t="s">
        <v>119</v>
      </c>
      <c r="AJ654" s="96"/>
      <c r="AK654" s="367"/>
      <c r="AL654" s="367"/>
      <c r="AM654" s="367"/>
      <c r="AN654" s="369"/>
      <c r="AO654" s="369">
        <v>0</v>
      </c>
      <c r="AP654" s="370"/>
      <c r="AQ654" s="441"/>
      <c r="AR654" s="370"/>
      <c r="AS654" s="376"/>
      <c r="AT654" s="377"/>
    </row>
    <row r="655" spans="1:46" ht="21" customHeight="1">
      <c r="A655" s="95">
        <v>2</v>
      </c>
      <c r="B655" s="95" t="s">
        <v>228</v>
      </c>
      <c r="C655" s="380" t="s">
        <v>30</v>
      </c>
      <c r="D655" s="98">
        <f>D652+1</f>
        <v>8</v>
      </c>
      <c r="E655" s="447">
        <v>406</v>
      </c>
      <c r="F655" s="98" t="s">
        <v>375</v>
      </c>
      <c r="G655" s="98">
        <v>406</v>
      </c>
      <c r="H655" s="96">
        <v>9000000406</v>
      </c>
      <c r="I655" s="299" t="s">
        <v>230</v>
      </c>
      <c r="J655" s="285">
        <f t="shared" si="126"/>
        <v>21.19</v>
      </c>
      <c r="K655" s="286" t="str">
        <f>AC655</f>
        <v>อ้อยตุลาคม</v>
      </c>
      <c r="L655" s="98"/>
      <c r="M655" s="374">
        <v>0.17000000000000171</v>
      </c>
      <c r="N655" s="360">
        <v>0</v>
      </c>
      <c r="O655" s="374"/>
      <c r="P655" s="374"/>
      <c r="Q655" s="362">
        <v>21.02</v>
      </c>
      <c r="R655" s="360"/>
      <c r="S655" s="288">
        <f t="shared" si="127"/>
        <v>21.02</v>
      </c>
      <c r="T655" s="360">
        <f>Q655*U655</f>
        <v>315.3</v>
      </c>
      <c r="U655" s="288">
        <v>15</v>
      </c>
      <c r="V655" s="288">
        <f>Q655*W655</f>
        <v>210.2</v>
      </c>
      <c r="W655" s="288">
        <v>10</v>
      </c>
      <c r="X655" s="364">
        <v>257.25835683016982</v>
      </c>
      <c r="Y655" s="365">
        <v>12.238741999532341</v>
      </c>
      <c r="Z655" s="364">
        <v>183.94704259459462</v>
      </c>
      <c r="AA655" s="365">
        <f>Z655/Q655</f>
        <v>8.7510486486486503</v>
      </c>
      <c r="AB655" s="366">
        <v>242834</v>
      </c>
      <c r="AC655" s="96" t="s">
        <v>98</v>
      </c>
      <c r="AD655" s="96" t="s">
        <v>88</v>
      </c>
      <c r="AE655" s="367" t="s">
        <v>280</v>
      </c>
      <c r="AF655" s="98" t="s">
        <v>91</v>
      </c>
      <c r="AG655" s="367">
        <v>1.85</v>
      </c>
      <c r="AH655" s="98" t="s">
        <v>232</v>
      </c>
      <c r="AI655" s="98" t="s">
        <v>119</v>
      </c>
      <c r="AJ655" s="367" t="s">
        <v>220</v>
      </c>
      <c r="AK655" s="367" t="s">
        <v>381</v>
      </c>
      <c r="AL655" s="367" t="s">
        <v>236</v>
      </c>
      <c r="AM655" s="367"/>
      <c r="AN655" s="369"/>
      <c r="AO655" s="369" t="s">
        <v>248</v>
      </c>
      <c r="AP655" s="370" t="str">
        <f>IF(Q655&gt;15,"พื้นที่มากกว่า 15 ไร่",IF(Q655&gt;10,"พื้นที่ 10 - 15 ไร่",IF(Q655&gt;6,"พื้นที่ 6 - 10 ไร่",IF(Q655&gt;3,"พื้นที่ 3 - 6 ไร่","พื้นที่น้อยกว่า 3 ไร่"))))</f>
        <v>พื้นที่มากกว่า 15 ไร่</v>
      </c>
      <c r="AQ655" s="440">
        <v>11.901046622264509</v>
      </c>
      <c r="AR655" s="371">
        <v>11.459980812280142</v>
      </c>
      <c r="AS655" s="372" t="s">
        <v>233</v>
      </c>
      <c r="AT655" s="373">
        <v>243242</v>
      </c>
    </row>
    <row r="656" spans="1:46" ht="21" customHeight="1">
      <c r="A656" s="95">
        <v>2</v>
      </c>
      <c r="B656" s="95" t="s">
        <v>228</v>
      </c>
      <c r="C656" s="380" t="s">
        <v>30</v>
      </c>
      <c r="D656" s="98">
        <f>D655+1</f>
        <v>9</v>
      </c>
      <c r="E656" s="447">
        <v>407</v>
      </c>
      <c r="F656" s="98" t="s">
        <v>375</v>
      </c>
      <c r="G656" s="98">
        <v>407</v>
      </c>
      <c r="H656" s="98"/>
      <c r="I656" s="299"/>
      <c r="J656" s="285">
        <f t="shared" si="126"/>
        <v>55.56</v>
      </c>
      <c r="K656" s="286" t="s">
        <v>237</v>
      </c>
      <c r="L656" s="98"/>
      <c r="M656" s="374"/>
      <c r="N656" s="360">
        <v>0</v>
      </c>
      <c r="O656" s="360">
        <v>55.56</v>
      </c>
      <c r="P656" s="360"/>
      <c r="Q656" s="362"/>
      <c r="R656" s="360"/>
      <c r="S656" s="288">
        <f t="shared" si="127"/>
        <v>0</v>
      </c>
      <c r="T656" s="288"/>
      <c r="U656" s="288"/>
      <c r="V656" s="288"/>
      <c r="W656" s="288"/>
      <c r="X656" s="364"/>
      <c r="Y656" s="365"/>
      <c r="Z656" s="364"/>
      <c r="AA656" s="365"/>
      <c r="AB656" s="366"/>
      <c r="AC656" s="96"/>
      <c r="AD656" s="96"/>
      <c r="AE656" s="367"/>
      <c r="AF656" s="98"/>
      <c r="AG656" s="367"/>
      <c r="AH656" s="98"/>
      <c r="AI656" s="98" t="s">
        <v>119</v>
      </c>
      <c r="AJ656" s="96"/>
      <c r="AK656" s="367"/>
      <c r="AL656" s="367"/>
      <c r="AM656" s="367"/>
      <c r="AN656" s="369"/>
      <c r="AO656" s="369">
        <v>0</v>
      </c>
      <c r="AP656" s="370"/>
      <c r="AQ656" s="441"/>
      <c r="AR656" s="370"/>
      <c r="AS656" s="376"/>
      <c r="AT656" s="377"/>
    </row>
    <row r="657" spans="1:46" ht="21" customHeight="1">
      <c r="A657" s="95">
        <v>2</v>
      </c>
      <c r="B657" s="95" t="s">
        <v>228</v>
      </c>
      <c r="C657" s="380" t="s">
        <v>30</v>
      </c>
      <c r="D657" s="98">
        <v>9</v>
      </c>
      <c r="E657" s="447">
        <v>408</v>
      </c>
      <c r="F657" s="98" t="s">
        <v>375</v>
      </c>
      <c r="G657" s="299">
        <v>408</v>
      </c>
      <c r="H657" s="96">
        <v>9000000408</v>
      </c>
      <c r="I657" s="299" t="s">
        <v>230</v>
      </c>
      <c r="J657" s="285">
        <f t="shared" si="126"/>
        <v>49.29</v>
      </c>
      <c r="K657" s="286" t="str">
        <f>AC657</f>
        <v>อ้อยตุลาคม</v>
      </c>
      <c r="L657" s="98"/>
      <c r="M657" s="374">
        <v>0.13000000000000256</v>
      </c>
      <c r="N657" s="360">
        <v>0</v>
      </c>
      <c r="O657" s="360"/>
      <c r="P657" s="360"/>
      <c r="Q657" s="362">
        <v>49.16</v>
      </c>
      <c r="R657" s="360"/>
      <c r="S657" s="288">
        <f t="shared" si="127"/>
        <v>49.16</v>
      </c>
      <c r="T657" s="360">
        <f>Q657*U657</f>
        <v>639.07999999999993</v>
      </c>
      <c r="U657" s="288">
        <v>13</v>
      </c>
      <c r="V657" s="288">
        <f>Q657*W657</f>
        <v>639.07999999999993</v>
      </c>
      <c r="W657" s="288">
        <v>13</v>
      </c>
      <c r="X657" s="364">
        <v>590.35859176178383</v>
      </c>
      <c r="Y657" s="365">
        <v>12.008921720133927</v>
      </c>
      <c r="Z657" s="364">
        <v>856.18544086486474</v>
      </c>
      <c r="AA657" s="365">
        <f>Z657/Q657</f>
        <v>17.416302702702701</v>
      </c>
      <c r="AB657" s="366">
        <v>242864</v>
      </c>
      <c r="AC657" s="96" t="s">
        <v>98</v>
      </c>
      <c r="AD657" s="96" t="s">
        <v>88</v>
      </c>
      <c r="AE657" s="367" t="s">
        <v>234</v>
      </c>
      <c r="AF657" s="98" t="s">
        <v>91</v>
      </c>
      <c r="AG657" s="367">
        <v>1.85</v>
      </c>
      <c r="AH657" s="98" t="s">
        <v>232</v>
      </c>
      <c r="AI657" s="98" t="s">
        <v>119</v>
      </c>
      <c r="AJ657" s="367" t="s">
        <v>220</v>
      </c>
      <c r="AK657" s="367" t="s">
        <v>381</v>
      </c>
      <c r="AL657" s="367" t="s">
        <v>236</v>
      </c>
      <c r="AM657" s="367">
        <v>49.16</v>
      </c>
      <c r="AN657" s="390">
        <v>243209</v>
      </c>
      <c r="AO657" s="369" t="s">
        <v>93</v>
      </c>
      <c r="AP657" s="370" t="str">
        <f>IF(Q657&gt;15,"พื้นที่มากกว่า 15 ไร่",IF(Q657&gt;10,"พื้นที่ 10 - 15 ไร่",IF(Q657&gt;6,"พื้นที่ 6 - 10 ไร่",IF(Q657&gt;3,"พื้นที่ 3 - 6 ไร่","พื้นที่น้อยกว่า 3 ไร่"))))</f>
        <v>พื้นที่มากกว่า 15 ไร่</v>
      </c>
      <c r="AQ657" s="440">
        <v>19.537225386493091</v>
      </c>
      <c r="AR657" s="371">
        <v>11.766149929720438</v>
      </c>
      <c r="AS657" s="372" t="s">
        <v>233</v>
      </c>
      <c r="AT657" s="373">
        <v>243245</v>
      </c>
    </row>
    <row r="658" spans="1:46" ht="21" customHeight="1">
      <c r="A658" s="95">
        <v>2</v>
      </c>
      <c r="B658" s="95" t="s">
        <v>228</v>
      </c>
      <c r="C658" s="380" t="s">
        <v>30</v>
      </c>
      <c r="D658" s="98">
        <v>10</v>
      </c>
      <c r="E658" s="447">
        <v>418</v>
      </c>
      <c r="F658" s="98" t="s">
        <v>375</v>
      </c>
      <c r="G658" s="98">
        <v>418</v>
      </c>
      <c r="H658" s="96">
        <v>9000000418</v>
      </c>
      <c r="I658" s="299"/>
      <c r="J658" s="285">
        <f t="shared" si="126"/>
        <v>12.85</v>
      </c>
      <c r="K658" s="286" t="str">
        <f>AC658</f>
        <v>อ้อยตุลาคม</v>
      </c>
      <c r="L658" s="98"/>
      <c r="M658" s="374">
        <v>2.3599999999999994</v>
      </c>
      <c r="N658" s="360">
        <v>0</v>
      </c>
      <c r="O658" s="374"/>
      <c r="P658" s="374"/>
      <c r="Q658" s="362">
        <v>10.49</v>
      </c>
      <c r="R658" s="360"/>
      <c r="S658" s="288">
        <f t="shared" si="127"/>
        <v>10.49</v>
      </c>
      <c r="T658" s="360">
        <f>Q658*U658</f>
        <v>157.35</v>
      </c>
      <c r="U658" s="288">
        <v>15</v>
      </c>
      <c r="V658" s="288">
        <f>Q658*W658</f>
        <v>104.9</v>
      </c>
      <c r="W658" s="288">
        <v>10</v>
      </c>
      <c r="X658" s="364">
        <v>127.61146069176142</v>
      </c>
      <c r="Y658" s="365">
        <v>12.165058216564482</v>
      </c>
      <c r="Z658" s="364">
        <v>111.66380079279278</v>
      </c>
      <c r="AA658" s="365">
        <f>Z658/Q658</f>
        <v>10.644785585585584</v>
      </c>
      <c r="AB658" s="366">
        <v>242834</v>
      </c>
      <c r="AC658" s="96" t="s">
        <v>98</v>
      </c>
      <c r="AD658" s="96" t="s">
        <v>88</v>
      </c>
      <c r="AE658" s="367" t="s">
        <v>280</v>
      </c>
      <c r="AF658" s="98" t="s">
        <v>91</v>
      </c>
      <c r="AG658" s="367">
        <v>1.85</v>
      </c>
      <c r="AH658" s="98" t="s">
        <v>232</v>
      </c>
      <c r="AI658" s="98" t="s">
        <v>119</v>
      </c>
      <c r="AJ658" s="367" t="s">
        <v>220</v>
      </c>
      <c r="AK658" s="367" t="s">
        <v>381</v>
      </c>
      <c r="AL658" s="367" t="s">
        <v>236</v>
      </c>
      <c r="AM658" s="367"/>
      <c r="AN658" s="369"/>
      <c r="AO658" s="369" t="s">
        <v>248</v>
      </c>
      <c r="AP658" s="370" t="str">
        <f>IF(Q658&gt;15,"พื้นที่มากกว่า 15 ไร่",IF(Q658&gt;10,"พื้นที่ 10 - 15 ไร่",IF(Q658&gt;6,"พื้นที่ 6 - 10 ไร่",IF(Q658&gt;3,"พื้นที่ 3 - 6 ไร่","พื้นที่น้อยกว่า 3 ไร่"))))</f>
        <v>พื้นที่ 10 - 15 ไร่</v>
      </c>
      <c r="AQ658" s="440">
        <v>13.661582459485224</v>
      </c>
      <c r="AR658" s="371">
        <v>11.298097132091272</v>
      </c>
      <c r="AS658" s="372" t="s">
        <v>233</v>
      </c>
      <c r="AT658" s="373">
        <v>243242</v>
      </c>
    </row>
    <row r="659" spans="1:46" ht="21" customHeight="1">
      <c r="A659" s="95">
        <v>2</v>
      </c>
      <c r="B659" s="95" t="s">
        <v>228</v>
      </c>
      <c r="C659" s="380" t="s">
        <v>30</v>
      </c>
      <c r="D659" s="98">
        <f>D658+1</f>
        <v>11</v>
      </c>
      <c r="E659" s="447">
        <v>419</v>
      </c>
      <c r="F659" s="98" t="s">
        <v>375</v>
      </c>
      <c r="G659" s="98">
        <v>419</v>
      </c>
      <c r="H659" s="98"/>
      <c r="I659" s="299" t="s">
        <v>230</v>
      </c>
      <c r="J659" s="285">
        <f t="shared" si="126"/>
        <v>25.98</v>
      </c>
      <c r="K659" s="286" t="s">
        <v>237</v>
      </c>
      <c r="L659" s="98"/>
      <c r="M659" s="374"/>
      <c r="N659" s="360">
        <v>0</v>
      </c>
      <c r="O659" s="360">
        <v>25.98</v>
      </c>
      <c r="P659" s="361"/>
      <c r="Q659" s="362"/>
      <c r="R659" s="360"/>
      <c r="S659" s="288">
        <f t="shared" si="127"/>
        <v>0</v>
      </c>
      <c r="T659" s="288"/>
      <c r="U659" s="288"/>
      <c r="V659" s="288"/>
      <c r="W659" s="288"/>
      <c r="X659" s="364"/>
      <c r="Y659" s="365"/>
      <c r="Z659" s="364"/>
      <c r="AA659" s="365"/>
      <c r="AB659" s="366"/>
      <c r="AC659" s="98"/>
      <c r="AD659" s="98"/>
      <c r="AE659" s="367"/>
      <c r="AF659" s="98"/>
      <c r="AG659" s="367"/>
      <c r="AH659" s="98"/>
      <c r="AI659" s="98" t="s">
        <v>119</v>
      </c>
      <c r="AJ659" s="96"/>
      <c r="AK659" s="367"/>
      <c r="AL659" s="367"/>
      <c r="AM659" s="367"/>
      <c r="AN659" s="369"/>
      <c r="AO659" s="369">
        <v>0</v>
      </c>
      <c r="AP659" s="370"/>
      <c r="AQ659" s="441"/>
      <c r="AR659" s="370"/>
      <c r="AS659" s="376"/>
      <c r="AT659" s="377"/>
    </row>
    <row r="660" spans="1:46" ht="21" customHeight="1">
      <c r="A660" s="95">
        <v>2</v>
      </c>
      <c r="B660" s="95" t="s">
        <v>228</v>
      </c>
      <c r="C660" s="380" t="s">
        <v>30</v>
      </c>
      <c r="D660" s="98">
        <f>D659+1</f>
        <v>12</v>
      </c>
      <c r="E660" s="447">
        <v>425</v>
      </c>
      <c r="F660" s="98" t="s">
        <v>375</v>
      </c>
      <c r="G660" s="98">
        <v>425</v>
      </c>
      <c r="H660" s="98"/>
      <c r="I660" s="299"/>
      <c r="J660" s="285">
        <f t="shared" si="126"/>
        <v>42.04</v>
      </c>
      <c r="K660" s="286" t="s">
        <v>237</v>
      </c>
      <c r="L660" s="98"/>
      <c r="M660" s="374"/>
      <c r="N660" s="360">
        <v>0</v>
      </c>
      <c r="O660" s="374">
        <v>42.04</v>
      </c>
      <c r="P660" s="98"/>
      <c r="Q660" s="362"/>
      <c r="R660" s="360"/>
      <c r="S660" s="288">
        <f t="shared" si="127"/>
        <v>0</v>
      </c>
      <c r="T660" s="288"/>
      <c r="U660" s="288"/>
      <c r="V660" s="288"/>
      <c r="W660" s="288"/>
      <c r="X660" s="364"/>
      <c r="Y660" s="365"/>
      <c r="Z660" s="364"/>
      <c r="AA660" s="365"/>
      <c r="AB660" s="366"/>
      <c r="AC660" s="98"/>
      <c r="AD660" s="98"/>
      <c r="AE660" s="368"/>
      <c r="AF660" s="98"/>
      <c r="AG660" s="368"/>
      <c r="AH660" s="98"/>
      <c r="AI660" s="98" t="s">
        <v>119</v>
      </c>
      <c r="AJ660" s="98"/>
      <c r="AK660" s="367"/>
      <c r="AL660" s="367"/>
      <c r="AM660" s="367"/>
      <c r="AN660" s="369"/>
      <c r="AO660" s="369">
        <v>0</v>
      </c>
      <c r="AP660" s="370"/>
      <c r="AQ660" s="441"/>
      <c r="AR660" s="370"/>
      <c r="AS660" s="376"/>
      <c r="AT660" s="377"/>
    </row>
    <row r="661" spans="1:46" ht="21" customHeight="1">
      <c r="A661" s="95">
        <v>2</v>
      </c>
      <c r="B661" s="95" t="s">
        <v>228</v>
      </c>
      <c r="C661" s="380" t="s">
        <v>30</v>
      </c>
      <c r="D661" s="98">
        <v>11</v>
      </c>
      <c r="E661" s="447" t="s">
        <v>146</v>
      </c>
      <c r="F661" s="98" t="s">
        <v>375</v>
      </c>
      <c r="G661" s="98">
        <v>4251</v>
      </c>
      <c r="H661" s="96">
        <v>9000004251</v>
      </c>
      <c r="I661" s="299"/>
      <c r="J661" s="285">
        <f t="shared" si="126"/>
        <v>40.68</v>
      </c>
      <c r="K661" s="286" t="str">
        <f>AC661</f>
        <v>อ้อยตุลาคม</v>
      </c>
      <c r="L661" s="98"/>
      <c r="M661" s="374"/>
      <c r="N661" s="360">
        <v>6.68</v>
      </c>
      <c r="O661" s="374"/>
      <c r="P661" s="374"/>
      <c r="Q661" s="362">
        <v>34</v>
      </c>
      <c r="R661" s="360"/>
      <c r="S661" s="288">
        <f t="shared" si="127"/>
        <v>34</v>
      </c>
      <c r="T661" s="360">
        <f>Q661*U661</f>
        <v>510</v>
      </c>
      <c r="U661" s="288">
        <v>15</v>
      </c>
      <c r="V661" s="288">
        <f>Q661*W661</f>
        <v>340</v>
      </c>
      <c r="W661" s="288">
        <v>10</v>
      </c>
      <c r="X661" s="364">
        <v>410.73651451033658</v>
      </c>
      <c r="Y661" s="365">
        <v>12.080485720892252</v>
      </c>
      <c r="Z661" s="364">
        <v>331.81059459459459</v>
      </c>
      <c r="AA661" s="365">
        <f>Z661/Q661</f>
        <v>9.7591351351351356</v>
      </c>
      <c r="AB661" s="366">
        <v>242838</v>
      </c>
      <c r="AC661" s="96" t="s">
        <v>98</v>
      </c>
      <c r="AD661" s="96" t="s">
        <v>88</v>
      </c>
      <c r="AE661" s="367" t="s">
        <v>231</v>
      </c>
      <c r="AF661" s="98" t="s">
        <v>91</v>
      </c>
      <c r="AG661" s="367">
        <v>1.85</v>
      </c>
      <c r="AH661" s="98" t="s">
        <v>232</v>
      </c>
      <c r="AI661" s="98" t="s">
        <v>119</v>
      </c>
      <c r="AJ661" s="367" t="s">
        <v>220</v>
      </c>
      <c r="AK661" s="367" t="s">
        <v>381</v>
      </c>
      <c r="AL661" s="367" t="s">
        <v>236</v>
      </c>
      <c r="AM661" s="367"/>
      <c r="AN661" s="369"/>
      <c r="AO661" s="369" t="s">
        <v>248</v>
      </c>
      <c r="AP661" s="370" t="str">
        <f>IF(Q661&gt;15,"พื้นที่มากกว่า 15 ไร่",IF(Q661&gt;10,"พื้นที่ 10 - 15 ไร่",IF(Q661&gt;6,"พื้นที่ 6 - 10 ไร่",IF(Q661&gt;3,"พื้นที่ 3 - 6 ไร่","พื้นที่น้อยกว่า 3 ไร่"))))</f>
        <v>พื้นที่มากกว่า 15 ไร่</v>
      </c>
      <c r="AQ661" s="440">
        <v>12.04264705882353</v>
      </c>
      <c r="AR661" s="371">
        <v>13.248877762852606</v>
      </c>
      <c r="AS661" s="372" t="s">
        <v>233</v>
      </c>
      <c r="AT661" s="373">
        <v>243304</v>
      </c>
    </row>
    <row r="662" spans="1:46" ht="21" customHeight="1">
      <c r="A662" s="95">
        <v>2</v>
      </c>
      <c r="B662" s="95" t="s">
        <v>228</v>
      </c>
      <c r="C662" s="380" t="s">
        <v>30</v>
      </c>
      <c r="D662" s="98">
        <f>D661+1</f>
        <v>12</v>
      </c>
      <c r="E662" s="447">
        <v>431</v>
      </c>
      <c r="F662" s="98" t="s">
        <v>375</v>
      </c>
      <c r="G662" s="98">
        <v>431</v>
      </c>
      <c r="H662" s="98"/>
      <c r="I662" s="299"/>
      <c r="J662" s="285">
        <f t="shared" si="126"/>
        <v>14.35</v>
      </c>
      <c r="K662" s="286" t="s">
        <v>237</v>
      </c>
      <c r="L662" s="98"/>
      <c r="M662" s="374"/>
      <c r="N662" s="360">
        <v>0</v>
      </c>
      <c r="O662" s="374">
        <v>14.35</v>
      </c>
      <c r="P662" s="98"/>
      <c r="Q662" s="362"/>
      <c r="R662" s="360"/>
      <c r="S662" s="288">
        <f t="shared" si="127"/>
        <v>0</v>
      </c>
      <c r="T662" s="288"/>
      <c r="U662" s="288"/>
      <c r="V662" s="288"/>
      <c r="W662" s="288"/>
      <c r="X662" s="364"/>
      <c r="Y662" s="365"/>
      <c r="Z662" s="364"/>
      <c r="AA662" s="365"/>
      <c r="AB662" s="366"/>
      <c r="AC662" s="98"/>
      <c r="AD662" s="98"/>
      <c r="AE662" s="368"/>
      <c r="AF662" s="98"/>
      <c r="AG662" s="368"/>
      <c r="AH662" s="368"/>
      <c r="AI662" s="98" t="s">
        <v>119</v>
      </c>
      <c r="AJ662" s="98"/>
      <c r="AK662" s="367"/>
      <c r="AL662" s="367"/>
      <c r="AM662" s="367"/>
      <c r="AN662" s="369"/>
      <c r="AO662" s="369">
        <v>0</v>
      </c>
      <c r="AP662" s="370"/>
      <c r="AQ662" s="441"/>
      <c r="AR662" s="370"/>
      <c r="AS662" s="376"/>
      <c r="AT662" s="377"/>
    </row>
    <row r="663" spans="1:46" ht="21" customHeight="1">
      <c r="A663" s="95">
        <v>2</v>
      </c>
      <c r="B663" s="95" t="s">
        <v>228</v>
      </c>
      <c r="C663" s="380" t="s">
        <v>30</v>
      </c>
      <c r="D663" s="98">
        <f>D662+1</f>
        <v>13</v>
      </c>
      <c r="E663" s="447">
        <v>437</v>
      </c>
      <c r="F663" s="98" t="s">
        <v>375</v>
      </c>
      <c r="G663" s="98">
        <v>437</v>
      </c>
      <c r="H663" s="98"/>
      <c r="I663" s="299" t="s">
        <v>230</v>
      </c>
      <c r="J663" s="285">
        <f t="shared" si="126"/>
        <v>100.7</v>
      </c>
      <c r="K663" s="286" t="s">
        <v>237</v>
      </c>
      <c r="L663" s="98"/>
      <c r="M663" s="374">
        <f>100.7-O663</f>
        <v>3.0799999999999983</v>
      </c>
      <c r="N663" s="360">
        <v>0</v>
      </c>
      <c r="O663" s="360">
        <v>97.62</v>
      </c>
      <c r="P663" s="361"/>
      <c r="Q663" s="362"/>
      <c r="R663" s="360"/>
      <c r="S663" s="288">
        <f t="shared" si="127"/>
        <v>0</v>
      </c>
      <c r="T663" s="288"/>
      <c r="U663" s="288"/>
      <c r="V663" s="288"/>
      <c r="W663" s="288"/>
      <c r="X663" s="364"/>
      <c r="Y663" s="365"/>
      <c r="Z663" s="364"/>
      <c r="AA663" s="365"/>
      <c r="AB663" s="366"/>
      <c r="AC663" s="98"/>
      <c r="AD663" s="98"/>
      <c r="AE663" s="368"/>
      <c r="AF663" s="98"/>
      <c r="AG663" s="367"/>
      <c r="AH663" s="98"/>
      <c r="AI663" s="98" t="s">
        <v>119</v>
      </c>
      <c r="AJ663" s="96"/>
      <c r="AK663" s="367"/>
      <c r="AL663" s="367"/>
      <c r="AM663" s="367"/>
      <c r="AN663" s="369"/>
      <c r="AO663" s="369">
        <v>0</v>
      </c>
      <c r="AP663" s="370"/>
      <c r="AQ663" s="441"/>
      <c r="AR663" s="370"/>
      <c r="AS663" s="376"/>
      <c r="AT663" s="377"/>
    </row>
    <row r="664" spans="1:46" ht="21" customHeight="1">
      <c r="A664" s="95">
        <v>2</v>
      </c>
      <c r="B664" s="95" t="s">
        <v>228</v>
      </c>
      <c r="C664" s="380" t="s">
        <v>30</v>
      </c>
      <c r="D664" s="98">
        <f>D663+1</f>
        <v>14</v>
      </c>
      <c r="E664" s="447">
        <v>444</v>
      </c>
      <c r="F664" s="98" t="s">
        <v>375</v>
      </c>
      <c r="G664" s="98">
        <v>444</v>
      </c>
      <c r="H664" s="98"/>
      <c r="I664" s="299" t="s">
        <v>230</v>
      </c>
      <c r="J664" s="285">
        <f t="shared" si="126"/>
        <v>44.03</v>
      </c>
      <c r="K664" s="286" t="s">
        <v>237</v>
      </c>
      <c r="L664" s="98"/>
      <c r="M664" s="374"/>
      <c r="N664" s="360">
        <v>0</v>
      </c>
      <c r="O664" s="360">
        <v>44.03</v>
      </c>
      <c r="P664" s="96"/>
      <c r="Q664" s="362"/>
      <c r="R664" s="360"/>
      <c r="S664" s="288">
        <f t="shared" si="127"/>
        <v>0</v>
      </c>
      <c r="T664" s="288"/>
      <c r="U664" s="288"/>
      <c r="V664" s="288"/>
      <c r="W664" s="288"/>
      <c r="X664" s="364"/>
      <c r="Y664" s="365"/>
      <c r="Z664" s="364"/>
      <c r="AA664" s="365"/>
      <c r="AB664" s="366"/>
      <c r="AC664" s="96"/>
      <c r="AD664" s="96"/>
      <c r="AE664" s="368"/>
      <c r="AF664" s="98"/>
      <c r="AG664" s="367"/>
      <c r="AH664" s="98"/>
      <c r="AI664" s="98" t="s">
        <v>119</v>
      </c>
      <c r="AJ664" s="98" t="s">
        <v>220</v>
      </c>
      <c r="AK664" s="367"/>
      <c r="AL664" s="367"/>
      <c r="AM664" s="367"/>
      <c r="AN664" s="369"/>
      <c r="AO664" s="369">
        <v>0</v>
      </c>
      <c r="AP664" s="370"/>
      <c r="AQ664" s="441"/>
      <c r="AR664" s="370"/>
      <c r="AS664" s="376"/>
      <c r="AT664" s="377"/>
    </row>
    <row r="665" spans="1:46" ht="21" customHeight="1">
      <c r="A665" s="95">
        <v>2</v>
      </c>
      <c r="B665" s="95" t="s">
        <v>228</v>
      </c>
      <c r="C665" s="380" t="s">
        <v>30</v>
      </c>
      <c r="D665" s="98">
        <v>12</v>
      </c>
      <c r="E665" s="447">
        <v>445</v>
      </c>
      <c r="F665" s="98" t="s">
        <v>375</v>
      </c>
      <c r="G665" s="299">
        <v>445</v>
      </c>
      <c r="H665" s="96">
        <v>9000000445</v>
      </c>
      <c r="I665" s="299"/>
      <c r="J665" s="285">
        <f t="shared" si="126"/>
        <v>10.26</v>
      </c>
      <c r="K665" s="286" t="str">
        <f>AC665</f>
        <v>อ้อยตุลาคม</v>
      </c>
      <c r="L665" s="98" t="s">
        <v>384</v>
      </c>
      <c r="M665" s="374"/>
      <c r="N665" s="360">
        <v>0</v>
      </c>
      <c r="O665" s="360"/>
      <c r="P665" s="360"/>
      <c r="Q665" s="362">
        <v>10.26</v>
      </c>
      <c r="R665" s="360"/>
      <c r="S665" s="288">
        <f t="shared" si="127"/>
        <v>10.26</v>
      </c>
      <c r="T665" s="360">
        <f>Q665*U665</f>
        <v>133.38</v>
      </c>
      <c r="U665" s="288">
        <v>13</v>
      </c>
      <c r="V665" s="288">
        <f>Q665*W665</f>
        <v>102.6</v>
      </c>
      <c r="W665" s="288">
        <v>10</v>
      </c>
      <c r="X665" s="364">
        <v>123.25473071919886</v>
      </c>
      <c r="Y665" s="365">
        <v>12.013131649044723</v>
      </c>
      <c r="Z665" s="364">
        <v>165.92760389189192</v>
      </c>
      <c r="AA665" s="365">
        <f>Z665/Q665</f>
        <v>16.172281081081085</v>
      </c>
      <c r="AB665" s="366">
        <v>242842</v>
      </c>
      <c r="AC665" s="96" t="s">
        <v>98</v>
      </c>
      <c r="AD665" s="96" t="s">
        <v>88</v>
      </c>
      <c r="AE665" s="367" t="s">
        <v>234</v>
      </c>
      <c r="AF665" s="98" t="s">
        <v>91</v>
      </c>
      <c r="AG665" s="367">
        <v>1.85</v>
      </c>
      <c r="AH665" s="98" t="s">
        <v>232</v>
      </c>
      <c r="AI665" s="98" t="s">
        <v>119</v>
      </c>
      <c r="AJ665" s="367" t="s">
        <v>220</v>
      </c>
      <c r="AK665" s="367" t="s">
        <v>381</v>
      </c>
      <c r="AL665" s="367" t="s">
        <v>236</v>
      </c>
      <c r="AM665" s="367">
        <v>10.26</v>
      </c>
      <c r="AN665" s="390">
        <v>243209</v>
      </c>
      <c r="AO665" s="369" t="s">
        <v>93</v>
      </c>
      <c r="AP665" s="370" t="str">
        <f>IF(Q665&gt;15,"พื้นที่มากกว่า 15 ไร่",IF(Q665&gt;10,"พื้นที่ 10 - 15 ไร่",IF(Q665&gt;6,"พื้นที่ 6 - 10 ไร่",IF(Q665&gt;3,"พื้นที่ 3 - 6 ไร่","พื้นที่น้อยกว่า 3 ไร่"))))</f>
        <v>พื้นที่ 10 - 15 ไร่</v>
      </c>
      <c r="AQ665" s="440">
        <v>14.890838206627681</v>
      </c>
      <c r="AR665" s="371">
        <v>13.312767377929049</v>
      </c>
      <c r="AS665" s="372" t="s">
        <v>233</v>
      </c>
      <c r="AT665" s="373">
        <v>243294</v>
      </c>
    </row>
    <row r="666" spans="1:46" ht="21" customHeight="1">
      <c r="A666" s="95">
        <v>2</v>
      </c>
      <c r="B666" s="95" t="s">
        <v>228</v>
      </c>
      <c r="C666" s="380" t="s">
        <v>30</v>
      </c>
      <c r="D666" s="98">
        <v>13</v>
      </c>
      <c r="E666" s="447">
        <v>446</v>
      </c>
      <c r="F666" s="98" t="s">
        <v>375</v>
      </c>
      <c r="G666" s="98">
        <v>446</v>
      </c>
      <c r="H666" s="96">
        <v>9000000446</v>
      </c>
      <c r="I666" s="299"/>
      <c r="J666" s="285">
        <f t="shared" si="126"/>
        <v>47.38</v>
      </c>
      <c r="K666" s="286" t="str">
        <f>AC666</f>
        <v>อ้อยตุลาคม</v>
      </c>
      <c r="L666" s="98" t="s">
        <v>364</v>
      </c>
      <c r="M666" s="374">
        <v>19.950000000000003</v>
      </c>
      <c r="N666" s="360"/>
      <c r="O666" s="374"/>
      <c r="P666" s="374"/>
      <c r="Q666" s="362">
        <v>27.43</v>
      </c>
      <c r="R666" s="360"/>
      <c r="S666" s="288">
        <f t="shared" si="127"/>
        <v>27.43</v>
      </c>
      <c r="T666" s="360">
        <f>Q666*U666</f>
        <v>356.59</v>
      </c>
      <c r="U666" s="288">
        <v>13</v>
      </c>
      <c r="V666" s="288">
        <f>Q666*W666</f>
        <v>246.87</v>
      </c>
      <c r="W666" s="288">
        <v>9</v>
      </c>
      <c r="X666" s="364">
        <v>331.04780724270483</v>
      </c>
      <c r="Y666" s="365">
        <v>12.068822721206883</v>
      </c>
      <c r="Z666" s="364">
        <v>303.360972972973</v>
      </c>
      <c r="AA666" s="365">
        <f>Z666/Q666</f>
        <v>11.059459459459461</v>
      </c>
      <c r="AB666" s="366">
        <v>242842</v>
      </c>
      <c r="AC666" s="96" t="s">
        <v>98</v>
      </c>
      <c r="AD666" s="96" t="s">
        <v>88</v>
      </c>
      <c r="AE666" s="367" t="s">
        <v>280</v>
      </c>
      <c r="AF666" s="98" t="s">
        <v>91</v>
      </c>
      <c r="AG666" s="367">
        <v>1.85</v>
      </c>
      <c r="AH666" s="98" t="s">
        <v>232</v>
      </c>
      <c r="AI666" s="98" t="s">
        <v>119</v>
      </c>
      <c r="AJ666" s="367" t="s">
        <v>220</v>
      </c>
      <c r="AK666" s="367" t="s">
        <v>381</v>
      </c>
      <c r="AL666" s="367" t="s">
        <v>236</v>
      </c>
      <c r="AM666" s="367">
        <v>27.43</v>
      </c>
      <c r="AN666" s="390">
        <v>243209</v>
      </c>
      <c r="AO666" s="369" t="s">
        <v>248</v>
      </c>
      <c r="AP666" s="370" t="str">
        <f>IF(Q666&gt;15,"พื้นที่มากกว่า 15 ไร่",IF(Q666&gt;10,"พื้นที่ 10 - 15 ไร่",IF(Q666&gt;6,"พื้นที่ 6 - 10 ไร่",IF(Q666&gt;3,"พื้นที่ 3 - 6 ไร่","พื้นที่น้อยกว่า 3 ไร่"))))</f>
        <v>พื้นที่มากกว่า 15 ไร่</v>
      </c>
      <c r="AQ666" s="440">
        <v>13.41450966095516</v>
      </c>
      <c r="AR666" s="371">
        <v>13.613567779106424</v>
      </c>
      <c r="AS666" s="372" t="s">
        <v>233</v>
      </c>
      <c r="AT666" s="373">
        <v>243305</v>
      </c>
    </row>
    <row r="667" spans="1:46" ht="21" customHeight="1">
      <c r="A667" s="95">
        <v>2</v>
      </c>
      <c r="B667" s="95" t="s">
        <v>228</v>
      </c>
      <c r="C667" s="380" t="s">
        <v>30</v>
      </c>
      <c r="D667" s="98">
        <f t="shared" ref="D667:D674" si="128">D666+1</f>
        <v>14</v>
      </c>
      <c r="E667" s="447">
        <v>447</v>
      </c>
      <c r="F667" s="98" t="s">
        <v>375</v>
      </c>
      <c r="G667" s="98">
        <v>447</v>
      </c>
      <c r="H667" s="98"/>
      <c r="I667" s="299"/>
      <c r="J667" s="285">
        <f t="shared" si="126"/>
        <v>21.01</v>
      </c>
      <c r="K667" s="286" t="s">
        <v>237</v>
      </c>
      <c r="L667" s="98"/>
      <c r="M667" s="374"/>
      <c r="N667" s="360">
        <v>0</v>
      </c>
      <c r="O667" s="374">
        <v>21.01</v>
      </c>
      <c r="P667" s="374"/>
      <c r="Q667" s="362"/>
      <c r="R667" s="360"/>
      <c r="S667" s="288">
        <f t="shared" si="127"/>
        <v>0</v>
      </c>
      <c r="T667" s="288"/>
      <c r="U667" s="288"/>
      <c r="V667" s="288"/>
      <c r="W667" s="288"/>
      <c r="X667" s="364"/>
      <c r="Y667" s="365"/>
      <c r="Z667" s="364"/>
      <c r="AA667" s="365"/>
      <c r="AB667" s="366"/>
      <c r="AC667" s="98"/>
      <c r="AD667" s="98"/>
      <c r="AE667" s="368"/>
      <c r="AF667" s="98"/>
      <c r="AG667" s="367"/>
      <c r="AH667" s="98"/>
      <c r="AI667" s="98" t="s">
        <v>119</v>
      </c>
      <c r="AJ667" s="98"/>
      <c r="AK667" s="367"/>
      <c r="AL667" s="367"/>
      <c r="AM667" s="367"/>
      <c r="AN667" s="369"/>
      <c r="AO667" s="369">
        <v>0</v>
      </c>
      <c r="AP667" s="370"/>
      <c r="AQ667" s="441"/>
      <c r="AR667" s="370"/>
      <c r="AS667" s="376"/>
      <c r="AT667" s="377"/>
    </row>
    <row r="668" spans="1:46" ht="21" customHeight="1">
      <c r="A668" s="95">
        <v>2</v>
      </c>
      <c r="B668" s="95" t="s">
        <v>228</v>
      </c>
      <c r="C668" s="380" t="s">
        <v>30</v>
      </c>
      <c r="D668" s="98">
        <f t="shared" si="128"/>
        <v>15</v>
      </c>
      <c r="E668" s="447">
        <v>501</v>
      </c>
      <c r="F668" s="98" t="s">
        <v>375</v>
      </c>
      <c r="G668" s="98">
        <v>501</v>
      </c>
      <c r="H668" s="98"/>
      <c r="I668" s="299" t="s">
        <v>230</v>
      </c>
      <c r="J668" s="285">
        <f t="shared" si="126"/>
        <v>48.26</v>
      </c>
      <c r="K668" s="286" t="s">
        <v>237</v>
      </c>
      <c r="L668" s="98"/>
      <c r="M668" s="374"/>
      <c r="N668" s="360">
        <v>0</v>
      </c>
      <c r="O668" s="360">
        <v>48.26</v>
      </c>
      <c r="P668" s="96"/>
      <c r="Q668" s="362"/>
      <c r="R668" s="360"/>
      <c r="S668" s="288">
        <f t="shared" si="127"/>
        <v>0</v>
      </c>
      <c r="T668" s="288"/>
      <c r="U668" s="288"/>
      <c r="V668" s="288"/>
      <c r="W668" s="288"/>
      <c r="X668" s="364"/>
      <c r="Y668" s="365"/>
      <c r="Z668" s="364"/>
      <c r="AA668" s="365"/>
      <c r="AB668" s="366"/>
      <c r="AC668" s="96"/>
      <c r="AD668" s="96"/>
      <c r="AE668" s="368"/>
      <c r="AF668" s="98"/>
      <c r="AG668" s="367"/>
      <c r="AH668" s="98"/>
      <c r="AI668" s="98" t="s">
        <v>119</v>
      </c>
      <c r="AJ668" s="96" t="s">
        <v>220</v>
      </c>
      <c r="AK668" s="367"/>
      <c r="AL668" s="367"/>
      <c r="AM668" s="367"/>
      <c r="AN668" s="369"/>
      <c r="AO668" s="369">
        <v>0</v>
      </c>
      <c r="AP668" s="370"/>
      <c r="AQ668" s="441"/>
      <c r="AR668" s="370"/>
      <c r="AS668" s="376"/>
      <c r="AT668" s="377"/>
    </row>
    <row r="669" spans="1:46" ht="21" customHeight="1">
      <c r="A669" s="95">
        <v>2</v>
      </c>
      <c r="B669" s="95" t="s">
        <v>228</v>
      </c>
      <c r="C669" s="380" t="s">
        <v>30</v>
      </c>
      <c r="D669" s="98">
        <f t="shared" si="128"/>
        <v>16</v>
      </c>
      <c r="E669" s="447">
        <v>502</v>
      </c>
      <c r="F669" s="98" t="s">
        <v>375</v>
      </c>
      <c r="G669" s="98">
        <v>502</v>
      </c>
      <c r="H669" s="98"/>
      <c r="I669" s="299" t="s">
        <v>230</v>
      </c>
      <c r="J669" s="285">
        <f t="shared" si="126"/>
        <v>58.06</v>
      </c>
      <c r="K669" s="286" t="s">
        <v>237</v>
      </c>
      <c r="L669" s="96"/>
      <c r="M669" s="360"/>
      <c r="N669" s="360">
        <v>0</v>
      </c>
      <c r="O669" s="374">
        <v>58.06</v>
      </c>
      <c r="P669" s="98"/>
      <c r="Q669" s="362"/>
      <c r="R669" s="360"/>
      <c r="S669" s="288">
        <f t="shared" si="127"/>
        <v>0</v>
      </c>
      <c r="T669" s="288"/>
      <c r="U669" s="288"/>
      <c r="V669" s="288"/>
      <c r="W669" s="288"/>
      <c r="X669" s="364"/>
      <c r="Y669" s="365"/>
      <c r="Z669" s="364"/>
      <c r="AA669" s="365"/>
      <c r="AB669" s="366"/>
      <c r="AC669" s="96"/>
      <c r="AD669" s="96"/>
      <c r="AE669" s="368"/>
      <c r="AF669" s="98"/>
      <c r="AG669" s="367"/>
      <c r="AH669" s="98"/>
      <c r="AI669" s="98" t="s">
        <v>119</v>
      </c>
      <c r="AJ669" s="96" t="s">
        <v>220</v>
      </c>
      <c r="AK669" s="367"/>
      <c r="AL669" s="367"/>
      <c r="AM669" s="367"/>
      <c r="AN669" s="369"/>
      <c r="AO669" s="369">
        <v>0</v>
      </c>
      <c r="AP669" s="370"/>
      <c r="AQ669" s="441"/>
      <c r="AR669" s="370"/>
      <c r="AS669" s="376"/>
      <c r="AT669" s="377"/>
    </row>
    <row r="670" spans="1:46" ht="21" customHeight="1">
      <c r="A670" s="95">
        <v>2</v>
      </c>
      <c r="B670" s="95" t="s">
        <v>228</v>
      </c>
      <c r="C670" s="380" t="s">
        <v>30</v>
      </c>
      <c r="D670" s="98">
        <f t="shared" si="128"/>
        <v>17</v>
      </c>
      <c r="E670" s="447">
        <v>504</v>
      </c>
      <c r="F670" s="98" t="s">
        <v>375</v>
      </c>
      <c r="G670" s="98">
        <v>504</v>
      </c>
      <c r="H670" s="98"/>
      <c r="I670" s="299" t="s">
        <v>230</v>
      </c>
      <c r="J670" s="285">
        <f t="shared" si="126"/>
        <v>30.34</v>
      </c>
      <c r="K670" s="286" t="s">
        <v>237</v>
      </c>
      <c r="L670" s="96"/>
      <c r="M670" s="360"/>
      <c r="N670" s="360">
        <v>0</v>
      </c>
      <c r="O670" s="374">
        <v>30.34</v>
      </c>
      <c r="P670" s="98"/>
      <c r="Q670" s="362"/>
      <c r="R670" s="360"/>
      <c r="S670" s="288">
        <f t="shared" si="127"/>
        <v>0</v>
      </c>
      <c r="T670" s="288"/>
      <c r="U670" s="288"/>
      <c r="V670" s="288"/>
      <c r="W670" s="288"/>
      <c r="X670" s="364"/>
      <c r="Y670" s="365"/>
      <c r="Z670" s="364"/>
      <c r="AA670" s="365"/>
      <c r="AB670" s="366"/>
      <c r="AC670" s="96"/>
      <c r="AD670" s="96"/>
      <c r="AE670" s="368"/>
      <c r="AF670" s="98"/>
      <c r="AG670" s="367"/>
      <c r="AH670" s="98"/>
      <c r="AI670" s="98" t="s">
        <v>119</v>
      </c>
      <c r="AJ670" s="96" t="s">
        <v>220</v>
      </c>
      <c r="AK670" s="367"/>
      <c r="AL670" s="367"/>
      <c r="AM670" s="367"/>
      <c r="AN670" s="369"/>
      <c r="AO670" s="369">
        <v>0</v>
      </c>
      <c r="AP670" s="370"/>
      <c r="AQ670" s="441"/>
      <c r="AR670" s="370"/>
      <c r="AS670" s="376"/>
      <c r="AT670" s="377"/>
    </row>
    <row r="671" spans="1:46" ht="21" customHeight="1">
      <c r="A671" s="95">
        <v>2</v>
      </c>
      <c r="B671" s="95" t="s">
        <v>228</v>
      </c>
      <c r="C671" s="380" t="s">
        <v>30</v>
      </c>
      <c r="D671" s="98">
        <f t="shared" si="128"/>
        <v>18</v>
      </c>
      <c r="E671" s="447">
        <v>505</v>
      </c>
      <c r="F671" s="98" t="s">
        <v>375</v>
      </c>
      <c r="G671" s="98">
        <v>505</v>
      </c>
      <c r="H671" s="98"/>
      <c r="I671" s="299" t="s">
        <v>230</v>
      </c>
      <c r="J671" s="285">
        <f t="shared" si="126"/>
        <v>46.63</v>
      </c>
      <c r="K671" s="286" t="s">
        <v>237</v>
      </c>
      <c r="L671" s="96"/>
      <c r="M671" s="360"/>
      <c r="N671" s="360">
        <v>0</v>
      </c>
      <c r="O671" s="374">
        <v>46.63</v>
      </c>
      <c r="P671" s="98"/>
      <c r="Q671" s="362"/>
      <c r="R671" s="360"/>
      <c r="S671" s="288">
        <f t="shared" si="127"/>
        <v>0</v>
      </c>
      <c r="T671" s="288"/>
      <c r="U671" s="288"/>
      <c r="V671" s="288"/>
      <c r="W671" s="288"/>
      <c r="X671" s="364"/>
      <c r="Y671" s="365"/>
      <c r="Z671" s="364"/>
      <c r="AA671" s="365"/>
      <c r="AB671" s="366"/>
      <c r="AC671" s="96"/>
      <c r="AD671" s="96"/>
      <c r="AE671" s="367"/>
      <c r="AF671" s="98"/>
      <c r="AG671" s="367"/>
      <c r="AH671" s="98"/>
      <c r="AI671" s="98" t="s">
        <v>119</v>
      </c>
      <c r="AJ671" s="96" t="s">
        <v>220</v>
      </c>
      <c r="AK671" s="367"/>
      <c r="AL671" s="367"/>
      <c r="AM671" s="367"/>
      <c r="AN671" s="369"/>
      <c r="AO671" s="369">
        <v>0</v>
      </c>
      <c r="AP671" s="370"/>
      <c r="AQ671" s="441"/>
      <c r="AR671" s="370"/>
      <c r="AS671" s="376"/>
      <c r="AT671" s="377"/>
    </row>
    <row r="672" spans="1:46" ht="21" customHeight="1">
      <c r="A672" s="95">
        <v>2</v>
      </c>
      <c r="B672" s="95" t="s">
        <v>228</v>
      </c>
      <c r="C672" s="380" t="s">
        <v>30</v>
      </c>
      <c r="D672" s="98">
        <f t="shared" si="128"/>
        <v>19</v>
      </c>
      <c r="E672" s="447">
        <v>508</v>
      </c>
      <c r="F672" s="98" t="s">
        <v>375</v>
      </c>
      <c r="G672" s="98">
        <v>508</v>
      </c>
      <c r="H672" s="98"/>
      <c r="I672" s="299" t="s">
        <v>230</v>
      </c>
      <c r="J672" s="285">
        <f t="shared" si="126"/>
        <v>59.51</v>
      </c>
      <c r="K672" s="286" t="s">
        <v>237</v>
      </c>
      <c r="L672" s="98"/>
      <c r="M672" s="374"/>
      <c r="N672" s="360">
        <v>0</v>
      </c>
      <c r="O672" s="374">
        <v>59.51</v>
      </c>
      <c r="P672" s="98"/>
      <c r="Q672" s="362"/>
      <c r="R672" s="360"/>
      <c r="S672" s="288">
        <f t="shared" si="127"/>
        <v>0</v>
      </c>
      <c r="T672" s="288"/>
      <c r="U672" s="288"/>
      <c r="V672" s="288"/>
      <c r="W672" s="288"/>
      <c r="X672" s="364"/>
      <c r="Y672" s="365"/>
      <c r="Z672" s="364"/>
      <c r="AA672" s="365"/>
      <c r="AB672" s="366"/>
      <c r="AC672" s="96"/>
      <c r="AD672" s="96"/>
      <c r="AE672" s="368"/>
      <c r="AF672" s="98"/>
      <c r="AG672" s="367"/>
      <c r="AH672" s="98"/>
      <c r="AI672" s="98" t="s">
        <v>119</v>
      </c>
      <c r="AJ672" s="96" t="s">
        <v>220</v>
      </c>
      <c r="AK672" s="367"/>
      <c r="AL672" s="367"/>
      <c r="AM672" s="367"/>
      <c r="AN672" s="369"/>
      <c r="AO672" s="369">
        <v>0</v>
      </c>
      <c r="AP672" s="370"/>
      <c r="AQ672" s="441"/>
      <c r="AR672" s="370"/>
      <c r="AS672" s="376"/>
      <c r="AT672" s="377"/>
    </row>
    <row r="673" spans="1:46" ht="21" customHeight="1">
      <c r="A673" s="95">
        <v>2</v>
      </c>
      <c r="B673" s="95" t="s">
        <v>228</v>
      </c>
      <c r="C673" s="380" t="s">
        <v>30</v>
      </c>
      <c r="D673" s="98">
        <f t="shared" si="128"/>
        <v>20</v>
      </c>
      <c r="E673" s="447">
        <v>511</v>
      </c>
      <c r="F673" s="98" t="s">
        <v>375</v>
      </c>
      <c r="G673" s="98">
        <v>511</v>
      </c>
      <c r="H673" s="98"/>
      <c r="I673" s="299" t="s">
        <v>230</v>
      </c>
      <c r="J673" s="285">
        <f t="shared" si="126"/>
        <v>28.28</v>
      </c>
      <c r="K673" s="286" t="s">
        <v>237</v>
      </c>
      <c r="L673" s="98"/>
      <c r="M673" s="374"/>
      <c r="N673" s="360">
        <v>0</v>
      </c>
      <c r="O673" s="374">
        <v>28.28</v>
      </c>
      <c r="P673" s="98"/>
      <c r="Q673" s="362"/>
      <c r="R673" s="360"/>
      <c r="S673" s="288">
        <f t="shared" si="127"/>
        <v>0</v>
      </c>
      <c r="T673" s="288"/>
      <c r="U673" s="288"/>
      <c r="V673" s="288"/>
      <c r="W673" s="288"/>
      <c r="X673" s="364"/>
      <c r="Y673" s="365"/>
      <c r="Z673" s="364"/>
      <c r="AA673" s="365"/>
      <c r="AB673" s="366"/>
      <c r="AC673" s="96"/>
      <c r="AD673" s="96"/>
      <c r="AE673" s="368"/>
      <c r="AF673" s="98"/>
      <c r="AG673" s="367"/>
      <c r="AH673" s="98"/>
      <c r="AI673" s="98" t="s">
        <v>119</v>
      </c>
      <c r="AJ673" s="96" t="s">
        <v>220</v>
      </c>
      <c r="AK673" s="367"/>
      <c r="AL673" s="367"/>
      <c r="AM673" s="367"/>
      <c r="AN673" s="369"/>
      <c r="AO673" s="369">
        <v>0</v>
      </c>
      <c r="AP673" s="370"/>
      <c r="AQ673" s="441"/>
      <c r="AR673" s="370"/>
      <c r="AS673" s="376"/>
      <c r="AT673" s="377"/>
    </row>
    <row r="674" spans="1:46" ht="21" customHeight="1">
      <c r="A674" s="95">
        <v>2</v>
      </c>
      <c r="B674" s="95" t="s">
        <v>228</v>
      </c>
      <c r="C674" s="380" t="s">
        <v>30</v>
      </c>
      <c r="D674" s="98">
        <f t="shared" si="128"/>
        <v>21</v>
      </c>
      <c r="E674" s="447">
        <v>513</v>
      </c>
      <c r="F674" s="98" t="s">
        <v>375</v>
      </c>
      <c r="G674" s="98">
        <v>513</v>
      </c>
      <c r="H674" s="98"/>
      <c r="I674" s="299" t="s">
        <v>230</v>
      </c>
      <c r="J674" s="285">
        <f t="shared" si="126"/>
        <v>97.09</v>
      </c>
      <c r="K674" s="286" t="s">
        <v>237</v>
      </c>
      <c r="L674" s="98" t="s">
        <v>239</v>
      </c>
      <c r="M674" s="360">
        <v>6.3400000000000034</v>
      </c>
      <c r="N674" s="360">
        <v>0</v>
      </c>
      <c r="O674" s="374">
        <v>90.75</v>
      </c>
      <c r="P674" s="98"/>
      <c r="Q674" s="362"/>
      <c r="R674" s="360"/>
      <c r="S674" s="288">
        <f t="shared" si="127"/>
        <v>0</v>
      </c>
      <c r="T674" s="288"/>
      <c r="U674" s="288"/>
      <c r="V674" s="288"/>
      <c r="W674" s="288"/>
      <c r="X674" s="364"/>
      <c r="Y674" s="365"/>
      <c r="Z674" s="364"/>
      <c r="AA674" s="365"/>
      <c r="AB674" s="366"/>
      <c r="AC674" s="96"/>
      <c r="AD674" s="96"/>
      <c r="AE674" s="368"/>
      <c r="AF674" s="98"/>
      <c r="AG674" s="367"/>
      <c r="AH674" s="98"/>
      <c r="AI674" s="98" t="s">
        <v>119</v>
      </c>
      <c r="AJ674" s="96"/>
      <c r="AK674" s="367"/>
      <c r="AL674" s="367"/>
      <c r="AM674" s="367"/>
      <c r="AN674" s="369"/>
      <c r="AO674" s="369" t="s">
        <v>248</v>
      </c>
      <c r="AP674" s="370"/>
      <c r="AQ674" s="441"/>
      <c r="AR674" s="370"/>
      <c r="AS674" s="376"/>
      <c r="AT674" s="377"/>
    </row>
    <row r="675" spans="1:46" ht="21" customHeight="1">
      <c r="A675" s="95">
        <v>2</v>
      </c>
      <c r="B675" s="95" t="s">
        <v>228</v>
      </c>
      <c r="C675" s="380" t="s">
        <v>23</v>
      </c>
      <c r="D675" s="98">
        <f>D453+1</f>
        <v>35</v>
      </c>
      <c r="E675" s="447">
        <v>520</v>
      </c>
      <c r="F675" s="98" t="s">
        <v>333</v>
      </c>
      <c r="G675" s="98">
        <v>520</v>
      </c>
      <c r="H675" s="96">
        <v>9170000520</v>
      </c>
      <c r="I675" s="98"/>
      <c r="J675" s="285">
        <f t="shared" si="126"/>
        <v>54.79</v>
      </c>
      <c r="K675" s="286" t="str">
        <f>AC675</f>
        <v>อ้อยน้ำราด</v>
      </c>
      <c r="L675" s="98"/>
      <c r="M675" s="360"/>
      <c r="N675" s="360">
        <v>0</v>
      </c>
      <c r="O675" s="96"/>
      <c r="P675" s="96"/>
      <c r="Q675" s="362">
        <v>54.79</v>
      </c>
      <c r="R675" s="360"/>
      <c r="S675" s="288">
        <f t="shared" si="127"/>
        <v>54.79</v>
      </c>
      <c r="T675" s="360">
        <f>Q675*U675</f>
        <v>712.27</v>
      </c>
      <c r="U675" s="288">
        <v>13</v>
      </c>
      <c r="V675" s="288">
        <f>Q675*W675</f>
        <v>602.68999999999994</v>
      </c>
      <c r="W675" s="288">
        <v>11</v>
      </c>
      <c r="X675" s="364">
        <v>700</v>
      </c>
      <c r="Y675" s="365">
        <v>12.817072989939467</v>
      </c>
      <c r="Z675" s="364">
        <v>883.72893751351353</v>
      </c>
      <c r="AA675" s="365">
        <f>Z675/Q675</f>
        <v>16.129383783783783</v>
      </c>
      <c r="AB675" s="366">
        <v>242939</v>
      </c>
      <c r="AC675" s="96" t="s">
        <v>1</v>
      </c>
      <c r="AD675" s="96" t="s">
        <v>88</v>
      </c>
      <c r="AE675" s="367" t="s">
        <v>234</v>
      </c>
      <c r="AF675" s="98" t="s">
        <v>118</v>
      </c>
      <c r="AG675" s="367">
        <v>1.85</v>
      </c>
      <c r="AH675" s="96" t="s">
        <v>232</v>
      </c>
      <c r="AI675" s="98" t="s">
        <v>90</v>
      </c>
      <c r="AJ675" s="367" t="s">
        <v>220</v>
      </c>
      <c r="AK675" s="367" t="s">
        <v>288</v>
      </c>
      <c r="AL675" s="367" t="s">
        <v>236</v>
      </c>
      <c r="AM675" s="367"/>
      <c r="AN675" s="369"/>
      <c r="AO675" s="369" t="s">
        <v>93</v>
      </c>
      <c r="AP675" s="370" t="str">
        <f>IF(Q675&gt;15,"พื้นที่มากกว่า 15 ไร่",IF(Q675&gt;10,"พื้นที่ 10 - 15 ไร่",IF(Q675&gt;6,"พื้นที่ 6 - 10 ไร่",IF(Q675&gt;3,"พื้นที่ 3 - 6 ไร่","พื้นที่น้อยกว่า 3 ไร่"))))</f>
        <v>พื้นที่มากกว่า 15 ไร่</v>
      </c>
      <c r="AQ675" s="440">
        <v>15.017703960576748</v>
      </c>
      <c r="AR675" s="371">
        <v>12.230287669235071</v>
      </c>
      <c r="AS675" s="372" t="s">
        <v>233</v>
      </c>
      <c r="AT675" s="373">
        <v>243260</v>
      </c>
    </row>
    <row r="676" spans="1:46" ht="21" customHeight="1">
      <c r="A676" s="95">
        <v>2</v>
      </c>
      <c r="B676" s="95" t="s">
        <v>228</v>
      </c>
      <c r="C676" s="380" t="s">
        <v>23</v>
      </c>
      <c r="D676" s="98">
        <f>D675+1</f>
        <v>36</v>
      </c>
      <c r="E676" s="447" t="s">
        <v>135</v>
      </c>
      <c r="F676" s="98" t="s">
        <v>333</v>
      </c>
      <c r="G676" s="98">
        <v>5201</v>
      </c>
      <c r="H676" s="96">
        <v>9170005201</v>
      </c>
      <c r="I676" s="299" t="s">
        <v>230</v>
      </c>
      <c r="J676" s="285">
        <f t="shared" si="126"/>
        <v>39.93</v>
      </c>
      <c r="K676" s="286" t="str">
        <f>AC676</f>
        <v>อ้อยน้ำราด</v>
      </c>
      <c r="L676" s="98"/>
      <c r="M676" s="360"/>
      <c r="N676" s="360">
        <v>0</v>
      </c>
      <c r="O676" s="96"/>
      <c r="P676" s="96"/>
      <c r="Q676" s="362">
        <v>39.93</v>
      </c>
      <c r="R676" s="360"/>
      <c r="S676" s="288">
        <f t="shared" si="127"/>
        <v>39.93</v>
      </c>
      <c r="T676" s="360">
        <f>Q676*U676</f>
        <v>519.09</v>
      </c>
      <c r="U676" s="288">
        <v>13</v>
      </c>
      <c r="V676" s="288">
        <f>Q676*W676</f>
        <v>399.3</v>
      </c>
      <c r="W676" s="288">
        <v>10</v>
      </c>
      <c r="X676" s="364">
        <v>506.17</v>
      </c>
      <c r="Y676" s="365">
        <v>12.689469698477891</v>
      </c>
      <c r="Z676" s="364">
        <v>518.68422486486497</v>
      </c>
      <c r="AA676" s="365">
        <f>Z676/Q676</f>
        <v>12.989837837837841</v>
      </c>
      <c r="AB676" s="366">
        <v>242923</v>
      </c>
      <c r="AC676" s="96" t="s">
        <v>1</v>
      </c>
      <c r="AD676" s="96" t="s">
        <v>88</v>
      </c>
      <c r="AE676" s="367" t="s">
        <v>231</v>
      </c>
      <c r="AF676" s="98" t="s">
        <v>99</v>
      </c>
      <c r="AG676" s="367">
        <v>1.85</v>
      </c>
      <c r="AH676" s="96" t="s">
        <v>232</v>
      </c>
      <c r="AI676" s="98" t="s">
        <v>90</v>
      </c>
      <c r="AJ676" s="367" t="s">
        <v>220</v>
      </c>
      <c r="AK676" s="367" t="s">
        <v>288</v>
      </c>
      <c r="AL676" s="367" t="s">
        <v>236</v>
      </c>
      <c r="AM676" s="367"/>
      <c r="AN676" s="369"/>
      <c r="AO676" s="369" t="s">
        <v>93</v>
      </c>
      <c r="AP676" s="370" t="str">
        <f>IF(Q676&gt;15,"พื้นที่มากกว่า 15 ไร่",IF(Q676&gt;10,"พื้นที่ 10 - 15 ไร่",IF(Q676&gt;6,"พื้นที่ 6 - 10 ไร่",IF(Q676&gt;3,"พื้นที่ 3 - 6 ไร่","พื้นที่น้อยกว่า 3 ไร่"))))</f>
        <v>พื้นที่มากกว่า 15 ไร่</v>
      </c>
      <c r="AQ676" s="440">
        <v>13.341848234410218</v>
      </c>
      <c r="AR676" s="371">
        <v>12.804420542853926</v>
      </c>
      <c r="AS676" s="372" t="s">
        <v>233</v>
      </c>
      <c r="AT676" s="373">
        <v>243260</v>
      </c>
    </row>
    <row r="677" spans="1:46" ht="21" customHeight="1">
      <c r="A677" s="95">
        <v>2</v>
      </c>
      <c r="B677" s="95" t="s">
        <v>228</v>
      </c>
      <c r="C677" s="380" t="s">
        <v>23</v>
      </c>
      <c r="D677" s="98">
        <f>D676+1</f>
        <v>37</v>
      </c>
      <c r="E677" s="447">
        <v>525</v>
      </c>
      <c r="F677" s="98" t="s">
        <v>333</v>
      </c>
      <c r="G677" s="98">
        <v>525</v>
      </c>
      <c r="H677" s="96">
        <v>9170000525</v>
      </c>
      <c r="I677" s="299" t="s">
        <v>230</v>
      </c>
      <c r="J677" s="285">
        <f t="shared" si="126"/>
        <v>24.43</v>
      </c>
      <c r="K677" s="286" t="str">
        <f>AC677</f>
        <v>อ้อยน้ำราด</v>
      </c>
      <c r="L677" s="98"/>
      <c r="M677" s="374"/>
      <c r="N677" s="360">
        <v>0</v>
      </c>
      <c r="O677" s="98"/>
      <c r="P677" s="98"/>
      <c r="Q677" s="362">
        <v>24.43</v>
      </c>
      <c r="R677" s="360"/>
      <c r="S677" s="288">
        <f t="shared" si="127"/>
        <v>24.43</v>
      </c>
      <c r="T677" s="360">
        <f>Q677*U677</f>
        <v>293.15999999999997</v>
      </c>
      <c r="U677" s="288">
        <v>12</v>
      </c>
      <c r="V677" s="288">
        <f>Q677*W677</f>
        <v>293.15999999999997</v>
      </c>
      <c r="W677" s="288">
        <v>12</v>
      </c>
      <c r="X677" s="364">
        <v>313.86461580234243</v>
      </c>
      <c r="Y677" s="365">
        <v>12.847507810165471</v>
      </c>
      <c r="Z677" s="364">
        <v>369.54429059459454</v>
      </c>
      <c r="AA677" s="365">
        <f>Z677/Q677</f>
        <v>15.126659459459457</v>
      </c>
      <c r="AB677" s="366">
        <v>242944</v>
      </c>
      <c r="AC677" s="96" t="s">
        <v>1</v>
      </c>
      <c r="AD677" s="96" t="s">
        <v>88</v>
      </c>
      <c r="AE677" s="367" t="s">
        <v>234</v>
      </c>
      <c r="AF677" s="98" t="s">
        <v>91</v>
      </c>
      <c r="AG677" s="367">
        <v>1.85</v>
      </c>
      <c r="AH677" s="96" t="s">
        <v>232</v>
      </c>
      <c r="AI677" s="98" t="s">
        <v>119</v>
      </c>
      <c r="AJ677" s="367" t="s">
        <v>179</v>
      </c>
      <c r="AK677" s="367">
        <v>0</v>
      </c>
      <c r="AL677" s="367" t="s">
        <v>179</v>
      </c>
      <c r="AM677" s="367"/>
      <c r="AN677" s="369"/>
      <c r="AO677" s="369" t="s">
        <v>93</v>
      </c>
      <c r="AP677" s="370" t="str">
        <f>IF(Q677&gt;15,"พื้นที่มากกว่า 15 ไร่",IF(Q677&gt;10,"พื้นที่ 10 - 15 ไร่",IF(Q677&gt;6,"พื้นที่ 6 - 10 ไร่",IF(Q677&gt;3,"พื้นที่ 3 - 6 ไร่","พื้นที่น้อยกว่า 3 ไร่"))))</f>
        <v>พื้นที่มากกว่า 15 ไร่</v>
      </c>
      <c r="AQ677" s="440">
        <v>17.374948833401557</v>
      </c>
      <c r="AR677" s="371">
        <v>12.943582349753811</v>
      </c>
      <c r="AS677" s="372" t="s">
        <v>233</v>
      </c>
      <c r="AT677" s="373">
        <v>243262</v>
      </c>
    </row>
    <row r="678" spans="1:46" ht="21" customHeight="1">
      <c r="A678" s="95">
        <v>2</v>
      </c>
      <c r="B678" s="95" t="s">
        <v>228</v>
      </c>
      <c r="C678" s="380" t="s">
        <v>23</v>
      </c>
      <c r="D678" s="98">
        <f>D677+1</f>
        <v>38</v>
      </c>
      <c r="E678" s="447" t="s">
        <v>392</v>
      </c>
      <c r="F678" s="98" t="s">
        <v>333</v>
      </c>
      <c r="G678" s="98">
        <v>5251</v>
      </c>
      <c r="H678" s="98"/>
      <c r="I678" s="299" t="s">
        <v>230</v>
      </c>
      <c r="J678" s="285">
        <f t="shared" si="126"/>
        <v>4.87</v>
      </c>
      <c r="K678" s="286" t="s">
        <v>271</v>
      </c>
      <c r="L678" s="98" t="s">
        <v>271</v>
      </c>
      <c r="M678" s="374">
        <v>4.87</v>
      </c>
      <c r="N678" s="360">
        <v>0</v>
      </c>
      <c r="O678" s="98"/>
      <c r="P678" s="98"/>
      <c r="Q678" s="362"/>
      <c r="R678" s="360"/>
      <c r="S678" s="288">
        <f t="shared" si="127"/>
        <v>0</v>
      </c>
      <c r="T678" s="288"/>
      <c r="U678" s="288"/>
      <c r="V678" s="288"/>
      <c r="W678" s="288"/>
      <c r="X678" s="364"/>
      <c r="Y678" s="365"/>
      <c r="Z678" s="364"/>
      <c r="AA678" s="365"/>
      <c r="AB678" s="366"/>
      <c r="AC678" s="98"/>
      <c r="AD678" s="98"/>
      <c r="AE678" s="368"/>
      <c r="AF678" s="98"/>
      <c r="AG678" s="368"/>
      <c r="AH678" s="368"/>
      <c r="AI678" s="98" t="s">
        <v>119</v>
      </c>
      <c r="AJ678" s="98"/>
      <c r="AK678" s="367"/>
      <c r="AL678" s="367"/>
      <c r="AM678" s="367"/>
      <c r="AN678" s="369"/>
      <c r="AO678" s="369">
        <v>0</v>
      </c>
      <c r="AP678" s="370"/>
      <c r="AQ678" s="441"/>
      <c r="AR678" s="370"/>
      <c r="AS678" s="376"/>
      <c r="AT678" s="377"/>
    </row>
    <row r="679" spans="1:46" ht="21" customHeight="1">
      <c r="A679" s="95">
        <v>2</v>
      </c>
      <c r="B679" s="95" t="s">
        <v>228</v>
      </c>
      <c r="C679" s="380" t="s">
        <v>23</v>
      </c>
      <c r="D679" s="98">
        <f>D678+1</f>
        <v>39</v>
      </c>
      <c r="E679" s="447">
        <v>526</v>
      </c>
      <c r="F679" s="98" t="s">
        <v>333</v>
      </c>
      <c r="G679" s="98">
        <v>526</v>
      </c>
      <c r="H679" s="96">
        <v>9170000526</v>
      </c>
      <c r="I679" s="299" t="s">
        <v>230</v>
      </c>
      <c r="J679" s="285">
        <f t="shared" si="126"/>
        <v>8.86</v>
      </c>
      <c r="K679" s="286" t="str">
        <f>AC679</f>
        <v>อ้อยตุลาคม</v>
      </c>
      <c r="L679" s="98"/>
      <c r="M679" s="374"/>
      <c r="N679" s="360">
        <v>0</v>
      </c>
      <c r="O679" s="96"/>
      <c r="P679" s="288"/>
      <c r="Q679" s="362">
        <v>8.86</v>
      </c>
      <c r="R679" s="360"/>
      <c r="S679" s="288">
        <f t="shared" si="127"/>
        <v>8.86</v>
      </c>
      <c r="T679" s="360">
        <f>Q679*U679</f>
        <v>132.89999999999998</v>
      </c>
      <c r="U679" s="288">
        <v>15</v>
      </c>
      <c r="V679" s="288">
        <f>Q679*W679</f>
        <v>124.03999999999999</v>
      </c>
      <c r="W679" s="288">
        <v>14</v>
      </c>
      <c r="X679" s="364">
        <v>131.57653371876788</v>
      </c>
      <c r="Y679" s="365">
        <v>14.850624573224366</v>
      </c>
      <c r="Z679" s="364">
        <v>175.25980367567564</v>
      </c>
      <c r="AA679" s="365">
        <f>Z679/Q679</f>
        <v>19.781016216216212</v>
      </c>
      <c r="AB679" s="366">
        <v>242880</v>
      </c>
      <c r="AC679" s="96" t="s">
        <v>98</v>
      </c>
      <c r="AD679" s="96" t="s">
        <v>88</v>
      </c>
      <c r="AE679" s="367" t="s">
        <v>234</v>
      </c>
      <c r="AF679" s="98" t="s">
        <v>99</v>
      </c>
      <c r="AG679" s="367">
        <v>1.85</v>
      </c>
      <c r="AH679" s="98" t="s">
        <v>232</v>
      </c>
      <c r="AI679" s="98" t="s">
        <v>119</v>
      </c>
      <c r="AJ679" s="367" t="s">
        <v>179</v>
      </c>
      <c r="AK679" s="367">
        <v>0</v>
      </c>
      <c r="AL679" s="367" t="s">
        <v>179</v>
      </c>
      <c r="AM679" s="367"/>
      <c r="AN679" s="369"/>
      <c r="AO679" s="369" t="s">
        <v>93</v>
      </c>
      <c r="AP679" s="370" t="str">
        <f>IF(Q679&gt;15,"พื้นที่มากกว่า 15 ไร่",IF(Q679&gt;10,"พื้นที่ 10 - 15 ไร่",IF(Q679&gt;6,"พื้นที่ 6 - 10 ไร่",IF(Q679&gt;3,"พื้นที่ 3 - 6 ไร่","พื้นที่น้อยกว่า 3 ไร่"))))</f>
        <v>พื้นที่ 6 - 10 ไร่</v>
      </c>
      <c r="AQ679" s="440">
        <v>13.867945823927766</v>
      </c>
      <c r="AR679" s="371">
        <v>13.648202978758036</v>
      </c>
      <c r="AS679" s="372" t="s">
        <v>233</v>
      </c>
      <c r="AT679" s="373">
        <v>243304</v>
      </c>
    </row>
    <row r="680" spans="1:46" ht="21" customHeight="1">
      <c r="A680" s="95">
        <v>2</v>
      </c>
      <c r="B680" s="95" t="s">
        <v>228</v>
      </c>
      <c r="C680" s="380" t="s">
        <v>23</v>
      </c>
      <c r="D680" s="98">
        <f>D679+1</f>
        <v>40</v>
      </c>
      <c r="E680" s="447">
        <v>527</v>
      </c>
      <c r="F680" s="98" t="s">
        <v>333</v>
      </c>
      <c r="G680" s="98">
        <v>527</v>
      </c>
      <c r="H680" s="96">
        <v>9170000527</v>
      </c>
      <c r="I680" s="299" t="s">
        <v>230</v>
      </c>
      <c r="J680" s="285">
        <f t="shared" si="126"/>
        <v>32.15</v>
      </c>
      <c r="K680" s="286" t="str">
        <f>AC680</f>
        <v>อ้อยตอ 2</v>
      </c>
      <c r="L680" s="98" t="s">
        <v>239</v>
      </c>
      <c r="M680" s="374">
        <f>32.15-Q680</f>
        <v>2</v>
      </c>
      <c r="N680" s="360">
        <v>0</v>
      </c>
      <c r="O680" s="96"/>
      <c r="P680" s="96"/>
      <c r="Q680" s="362">
        <v>30.15</v>
      </c>
      <c r="R680" s="360"/>
      <c r="S680" s="288">
        <f t="shared" si="127"/>
        <v>30.15</v>
      </c>
      <c r="T680" s="360">
        <f>Q680*U680</f>
        <v>301.5</v>
      </c>
      <c r="U680" s="288">
        <v>10</v>
      </c>
      <c r="V680" s="288">
        <f>Q680*W680</f>
        <v>301.5</v>
      </c>
      <c r="W680" s="288">
        <v>10</v>
      </c>
      <c r="X680" s="364">
        <v>352.15050079013849</v>
      </c>
      <c r="Y680" s="365">
        <v>11.679950274963135</v>
      </c>
      <c r="Z680" s="364">
        <v>383.92023272727266</v>
      </c>
      <c r="AA680" s="365">
        <f>Z680/Q680</f>
        <v>12.733672727272726</v>
      </c>
      <c r="AB680" s="366">
        <v>242880</v>
      </c>
      <c r="AC680" s="96" t="s">
        <v>95</v>
      </c>
      <c r="AD680" s="96" t="s">
        <v>2</v>
      </c>
      <c r="AE680" s="367" t="s">
        <v>280</v>
      </c>
      <c r="AF680" s="98" t="s">
        <v>91</v>
      </c>
      <c r="AG680" s="367">
        <v>1.65</v>
      </c>
      <c r="AH680" s="98" t="s">
        <v>247</v>
      </c>
      <c r="AI680" s="98" t="s">
        <v>119</v>
      </c>
      <c r="AJ680" s="367" t="s">
        <v>220</v>
      </c>
      <c r="AK680" s="367" t="s">
        <v>288</v>
      </c>
      <c r="AL680" s="367" t="s">
        <v>236</v>
      </c>
      <c r="AM680" s="367"/>
      <c r="AN680" s="369"/>
      <c r="AO680" s="369" t="s">
        <v>1</v>
      </c>
      <c r="AP680" s="370" t="str">
        <f>IF(Q680&gt;15,"พื้นที่มากกว่า 15 ไร่",IF(Q680&gt;10,"พื้นที่ 10 - 15 ไร่",IF(Q680&gt;6,"พื้นที่ 6 - 10 ไร่",IF(Q680&gt;3,"พื้นที่ 3 - 6 ไร่","พื้นที่น้อยกว่า 3 ไร่"))))</f>
        <v>พื้นที่มากกว่า 15 ไร่</v>
      </c>
      <c r="AQ680" s="440">
        <v>12.251409618573797</v>
      </c>
      <c r="AR680" s="371">
        <v>11.760020575017597</v>
      </c>
      <c r="AS680" s="372" t="s">
        <v>233</v>
      </c>
      <c r="AT680" s="373">
        <v>243247</v>
      </c>
    </row>
    <row r="681" spans="1:46" ht="21" customHeight="1">
      <c r="A681" s="95">
        <v>2</v>
      </c>
      <c r="B681" s="95" t="s">
        <v>228</v>
      </c>
      <c r="C681" s="380" t="s">
        <v>30</v>
      </c>
      <c r="D681" s="98">
        <f>D674+1</f>
        <v>22</v>
      </c>
      <c r="E681" s="447">
        <v>432</v>
      </c>
      <c r="F681" s="98" t="s">
        <v>375</v>
      </c>
      <c r="G681" s="98">
        <v>432</v>
      </c>
      <c r="H681" s="98"/>
      <c r="I681" s="299" t="s">
        <v>230</v>
      </c>
      <c r="J681" s="285">
        <f t="shared" si="126"/>
        <v>47.84</v>
      </c>
      <c r="K681" s="286" t="s">
        <v>237</v>
      </c>
      <c r="L681" s="96"/>
      <c r="M681" s="360"/>
      <c r="N681" s="360">
        <v>0</v>
      </c>
      <c r="O681" s="374">
        <v>47.84</v>
      </c>
      <c r="P681" s="98"/>
      <c r="Q681" s="362"/>
      <c r="R681" s="360"/>
      <c r="S681" s="288">
        <f t="shared" si="127"/>
        <v>0</v>
      </c>
      <c r="T681" s="288"/>
      <c r="U681" s="288"/>
      <c r="V681" s="288"/>
      <c r="W681" s="288"/>
      <c r="X681" s="364"/>
      <c r="Y681" s="365"/>
      <c r="Z681" s="364"/>
      <c r="AA681" s="365"/>
      <c r="AB681" s="366"/>
      <c r="AC681" s="96"/>
      <c r="AD681" s="96"/>
      <c r="AE681" s="368"/>
      <c r="AF681" s="98"/>
      <c r="AG681" s="367"/>
      <c r="AH681" s="98"/>
      <c r="AI681" s="98" t="s">
        <v>119</v>
      </c>
      <c r="AJ681" s="96" t="s">
        <v>220</v>
      </c>
      <c r="AK681" s="367"/>
      <c r="AL681" s="367"/>
      <c r="AM681" s="367"/>
      <c r="AN681" s="369"/>
      <c r="AO681" s="369">
        <v>0</v>
      </c>
      <c r="AP681" s="370"/>
      <c r="AQ681" s="441"/>
      <c r="AR681" s="370"/>
      <c r="AS681" s="376"/>
      <c r="AT681" s="377"/>
    </row>
    <row r="682" spans="1:46" ht="21" customHeight="1">
      <c r="A682" s="95">
        <v>2</v>
      </c>
      <c r="B682" s="95" t="s">
        <v>228</v>
      </c>
      <c r="C682" s="380" t="s">
        <v>30</v>
      </c>
      <c r="D682" s="98">
        <f>D681+1</f>
        <v>23</v>
      </c>
      <c r="E682" s="447">
        <v>433</v>
      </c>
      <c r="F682" s="98" t="s">
        <v>375</v>
      </c>
      <c r="G682" s="98">
        <v>433</v>
      </c>
      <c r="H682" s="98"/>
      <c r="I682" s="299" t="s">
        <v>230</v>
      </c>
      <c r="J682" s="285">
        <f t="shared" si="126"/>
        <v>101.39</v>
      </c>
      <c r="K682" s="286" t="s">
        <v>237</v>
      </c>
      <c r="L682" s="98"/>
      <c r="M682" s="374"/>
      <c r="N682" s="360">
        <v>5.3299999999999983</v>
      </c>
      <c r="O682" s="360">
        <v>96.06</v>
      </c>
      <c r="P682" s="360"/>
      <c r="Q682" s="362"/>
      <c r="R682" s="360"/>
      <c r="S682" s="288">
        <f t="shared" si="127"/>
        <v>0</v>
      </c>
      <c r="T682" s="288"/>
      <c r="U682" s="288"/>
      <c r="V682" s="288"/>
      <c r="W682" s="288"/>
      <c r="X682" s="364"/>
      <c r="Y682" s="365"/>
      <c r="Z682" s="364"/>
      <c r="AA682" s="365"/>
      <c r="AB682" s="366"/>
      <c r="AC682" s="98"/>
      <c r="AD682" s="98"/>
      <c r="AE682" s="368"/>
      <c r="AF682" s="98"/>
      <c r="AG682" s="367"/>
      <c r="AH682" s="98"/>
      <c r="AI682" s="98" t="s">
        <v>119</v>
      </c>
      <c r="AJ682" s="96"/>
      <c r="AK682" s="367"/>
      <c r="AL682" s="367"/>
      <c r="AM682" s="367"/>
      <c r="AN682" s="369"/>
      <c r="AO682" s="369">
        <v>0</v>
      </c>
      <c r="AP682" s="370"/>
      <c r="AQ682" s="441"/>
      <c r="AR682" s="370"/>
      <c r="AS682" s="376"/>
      <c r="AT682" s="377"/>
    </row>
    <row r="683" spans="1:46" ht="21" customHeight="1">
      <c r="A683" s="95">
        <v>2</v>
      </c>
      <c r="B683" s="95" t="s">
        <v>228</v>
      </c>
      <c r="C683" s="380" t="s">
        <v>42</v>
      </c>
      <c r="D683" s="98">
        <v>1</v>
      </c>
      <c r="E683" s="447">
        <v>151</v>
      </c>
      <c r="F683" s="98" t="s">
        <v>393</v>
      </c>
      <c r="G683" s="98">
        <v>151</v>
      </c>
      <c r="H683" s="96">
        <v>9280000151</v>
      </c>
      <c r="I683" s="299" t="s">
        <v>230</v>
      </c>
      <c r="J683" s="285">
        <f t="shared" si="126"/>
        <v>25.36</v>
      </c>
      <c r="K683" s="286" t="str">
        <f>AC683</f>
        <v>อ้อยตอ 1</v>
      </c>
      <c r="L683" s="98"/>
      <c r="M683" s="374"/>
      <c r="N683" s="360">
        <v>0</v>
      </c>
      <c r="O683" s="360"/>
      <c r="P683" s="360"/>
      <c r="Q683" s="362">
        <v>25.36</v>
      </c>
      <c r="R683" s="360"/>
      <c r="S683" s="288">
        <f t="shared" si="127"/>
        <v>25.36</v>
      </c>
      <c r="T683" s="360">
        <f>Q683*U683</f>
        <v>253.6</v>
      </c>
      <c r="U683" s="288">
        <v>10</v>
      </c>
      <c r="V683" s="288">
        <f>Q683*W683</f>
        <v>253.6</v>
      </c>
      <c r="W683" s="288">
        <v>10</v>
      </c>
      <c r="X683" s="364">
        <v>293.7462237848157</v>
      </c>
      <c r="Y683" s="365">
        <v>11.58305298836024</v>
      </c>
      <c r="Z683" s="364">
        <v>323.55229290090085</v>
      </c>
      <c r="AA683" s="365">
        <f>Z683/Q683</f>
        <v>12.75837117117117</v>
      </c>
      <c r="AB683" s="366">
        <v>242922</v>
      </c>
      <c r="AC683" s="96" t="s">
        <v>93</v>
      </c>
      <c r="AD683" s="96" t="s">
        <v>2</v>
      </c>
      <c r="AE683" s="368" t="s">
        <v>280</v>
      </c>
      <c r="AF683" s="98" t="s">
        <v>91</v>
      </c>
      <c r="AG683" s="367">
        <v>1.85</v>
      </c>
      <c r="AH683" s="98" t="s">
        <v>232</v>
      </c>
      <c r="AI683" s="98" t="s">
        <v>119</v>
      </c>
      <c r="AJ683" s="367" t="s">
        <v>220</v>
      </c>
      <c r="AK683" s="367" t="s">
        <v>381</v>
      </c>
      <c r="AL683" s="367" t="s">
        <v>236</v>
      </c>
      <c r="AM683" s="367"/>
      <c r="AN683" s="369"/>
      <c r="AO683" s="369" t="s">
        <v>95</v>
      </c>
      <c r="AP683" s="370" t="str">
        <f>IF(Q683&gt;15,"พื้นที่มากกว่า 15 ไร่",IF(Q683&gt;10,"พื้นที่ 10 - 15 ไร่",IF(Q683&gt;6,"พื้นที่ 6 - 10 ไร่",IF(Q683&gt;3,"พื้นที่ 3 - 6 ไร่","พื้นที่น้อยกว่า 3 ไร่"))))</f>
        <v>พื้นที่มากกว่า 15 ไร่</v>
      </c>
      <c r="AQ683" s="440">
        <v>11.180599369085174</v>
      </c>
      <c r="AR683" s="371">
        <v>12.596894265359385</v>
      </c>
      <c r="AS683" s="372" t="s">
        <v>233</v>
      </c>
      <c r="AT683" s="373">
        <v>243263</v>
      </c>
    </row>
    <row r="684" spans="1:46" ht="21" customHeight="1">
      <c r="A684" s="95">
        <v>2</v>
      </c>
      <c r="B684" s="95" t="s">
        <v>228</v>
      </c>
      <c r="C684" s="380" t="s">
        <v>42</v>
      </c>
      <c r="D684" s="98">
        <f t="shared" ref="D684:D690" si="129">D683+1</f>
        <v>2</v>
      </c>
      <c r="E684" s="447">
        <v>152</v>
      </c>
      <c r="F684" s="98" t="s">
        <v>393</v>
      </c>
      <c r="G684" s="98">
        <v>152</v>
      </c>
      <c r="H684" s="98"/>
      <c r="I684" s="299" t="s">
        <v>230</v>
      </c>
      <c r="J684" s="285">
        <f t="shared" si="126"/>
        <v>47.94</v>
      </c>
      <c r="K684" s="286" t="s">
        <v>237</v>
      </c>
      <c r="L684" s="98"/>
      <c r="M684" s="374"/>
      <c r="N684" s="360">
        <v>0</v>
      </c>
      <c r="O684" s="360">
        <v>47.94</v>
      </c>
      <c r="P684" s="360"/>
      <c r="Q684" s="362"/>
      <c r="R684" s="360"/>
      <c r="S684" s="288">
        <f t="shared" si="127"/>
        <v>0</v>
      </c>
      <c r="T684" s="288"/>
      <c r="U684" s="288"/>
      <c r="V684" s="288"/>
      <c r="W684" s="288"/>
      <c r="X684" s="364"/>
      <c r="Y684" s="365"/>
      <c r="Z684" s="364"/>
      <c r="AA684" s="365"/>
      <c r="AB684" s="366"/>
      <c r="AC684" s="98"/>
      <c r="AD684" s="98"/>
      <c r="AE684" s="368"/>
      <c r="AF684" s="98"/>
      <c r="AG684" s="367"/>
      <c r="AH684" s="98"/>
      <c r="AI684" s="98" t="s">
        <v>119</v>
      </c>
      <c r="AJ684" s="96"/>
      <c r="AK684" s="367"/>
      <c r="AL684" s="367"/>
      <c r="AM684" s="367"/>
      <c r="AN684" s="369"/>
      <c r="AO684" s="369">
        <v>0</v>
      </c>
      <c r="AP684" s="370"/>
      <c r="AQ684" s="441"/>
      <c r="AR684" s="370"/>
      <c r="AS684" s="376"/>
      <c r="AT684" s="377"/>
    </row>
    <row r="685" spans="1:46" ht="21" customHeight="1">
      <c r="A685" s="95">
        <v>2</v>
      </c>
      <c r="B685" s="95" t="s">
        <v>228</v>
      </c>
      <c r="C685" s="380" t="s">
        <v>42</v>
      </c>
      <c r="D685" s="98">
        <f t="shared" si="129"/>
        <v>3</v>
      </c>
      <c r="E685" s="447">
        <v>154</v>
      </c>
      <c r="F685" s="98" t="s">
        <v>393</v>
      </c>
      <c r="G685" s="98">
        <v>154</v>
      </c>
      <c r="H685" s="98"/>
      <c r="I685" s="299" t="s">
        <v>230</v>
      </c>
      <c r="J685" s="285">
        <f t="shared" si="126"/>
        <v>28.28</v>
      </c>
      <c r="K685" s="286" t="s">
        <v>237</v>
      </c>
      <c r="L685" s="98"/>
      <c r="M685" s="374"/>
      <c r="N685" s="360">
        <v>0</v>
      </c>
      <c r="O685" s="360">
        <v>28.28</v>
      </c>
      <c r="P685" s="361"/>
      <c r="Q685" s="362"/>
      <c r="R685" s="360"/>
      <c r="S685" s="288">
        <f t="shared" si="127"/>
        <v>0</v>
      </c>
      <c r="T685" s="288"/>
      <c r="U685" s="288"/>
      <c r="V685" s="288"/>
      <c r="W685" s="288"/>
      <c r="X685" s="364"/>
      <c r="Y685" s="365"/>
      <c r="Z685" s="364"/>
      <c r="AA685" s="365"/>
      <c r="AB685" s="366"/>
      <c r="AC685" s="96"/>
      <c r="AD685" s="96"/>
      <c r="AE685" s="368"/>
      <c r="AF685" s="98"/>
      <c r="AG685" s="367"/>
      <c r="AH685" s="98"/>
      <c r="AI685" s="98" t="s">
        <v>119</v>
      </c>
      <c r="AJ685" s="96" t="s">
        <v>220</v>
      </c>
      <c r="AK685" s="367"/>
      <c r="AL685" s="367"/>
      <c r="AM685" s="367"/>
      <c r="AN685" s="369"/>
      <c r="AO685" s="369">
        <v>0</v>
      </c>
      <c r="AP685" s="370"/>
      <c r="AQ685" s="441"/>
      <c r="AR685" s="370"/>
      <c r="AS685" s="376"/>
      <c r="AT685" s="377"/>
    </row>
    <row r="686" spans="1:46" ht="21" customHeight="1">
      <c r="A686" s="95">
        <v>2</v>
      </c>
      <c r="B686" s="95" t="s">
        <v>228</v>
      </c>
      <c r="C686" s="380" t="s">
        <v>42</v>
      </c>
      <c r="D686" s="98">
        <f t="shared" si="129"/>
        <v>4</v>
      </c>
      <c r="E686" s="447">
        <v>155</v>
      </c>
      <c r="F686" s="98" t="s">
        <v>393</v>
      </c>
      <c r="G686" s="98">
        <v>155</v>
      </c>
      <c r="H686" s="98"/>
      <c r="I686" s="299" t="s">
        <v>230</v>
      </c>
      <c r="J686" s="285">
        <f t="shared" si="126"/>
        <v>33.450000000000003</v>
      </c>
      <c r="K686" s="286" t="s">
        <v>237</v>
      </c>
      <c r="L686" s="98"/>
      <c r="M686" s="374">
        <v>1.2600000000000051</v>
      </c>
      <c r="N686" s="360">
        <v>0</v>
      </c>
      <c r="O686" s="360">
        <v>32.19</v>
      </c>
      <c r="P686" s="360"/>
      <c r="Q686" s="362"/>
      <c r="R686" s="360"/>
      <c r="S686" s="288">
        <f t="shared" si="127"/>
        <v>0</v>
      </c>
      <c r="T686" s="363">
        <f>Q686*U686</f>
        <v>0</v>
      </c>
      <c r="U686" s="288"/>
      <c r="V686" s="288"/>
      <c r="W686" s="288"/>
      <c r="X686" s="364"/>
      <c r="Y686" s="365"/>
      <c r="Z686" s="364"/>
      <c r="AA686" s="365"/>
      <c r="AB686" s="366"/>
      <c r="AC686" s="96"/>
      <c r="AD686" s="96"/>
      <c r="AE686" s="368"/>
      <c r="AF686" s="98"/>
      <c r="AG686" s="367"/>
      <c r="AH686" s="98"/>
      <c r="AI686" s="98" t="s">
        <v>119</v>
      </c>
      <c r="AJ686" s="96"/>
      <c r="AK686" s="367"/>
      <c r="AL686" s="367"/>
      <c r="AM686" s="367"/>
      <c r="AN686" s="369"/>
      <c r="AO686" s="369">
        <v>0</v>
      </c>
      <c r="AP686" s="370"/>
      <c r="AQ686" s="441"/>
      <c r="AR686" s="370"/>
      <c r="AS686" s="376"/>
      <c r="AT686" s="377"/>
    </row>
    <row r="687" spans="1:46" ht="21" customHeight="1">
      <c r="A687" s="95">
        <v>2</v>
      </c>
      <c r="B687" s="95" t="s">
        <v>228</v>
      </c>
      <c r="C687" s="380" t="s">
        <v>42</v>
      </c>
      <c r="D687" s="98">
        <f t="shared" si="129"/>
        <v>5</v>
      </c>
      <c r="E687" s="447">
        <v>157</v>
      </c>
      <c r="F687" s="98" t="s">
        <v>393</v>
      </c>
      <c r="G687" s="98">
        <v>157</v>
      </c>
      <c r="H687" s="98"/>
      <c r="I687" s="299" t="s">
        <v>230</v>
      </c>
      <c r="J687" s="285">
        <f t="shared" si="126"/>
        <v>17.63</v>
      </c>
      <c r="K687" s="286" t="s">
        <v>237</v>
      </c>
      <c r="L687" s="98" t="s">
        <v>394</v>
      </c>
      <c r="M687" s="374"/>
      <c r="N687" s="360">
        <v>0</v>
      </c>
      <c r="O687" s="374">
        <v>17.63</v>
      </c>
      <c r="P687" s="98"/>
      <c r="Q687" s="362"/>
      <c r="R687" s="360"/>
      <c r="S687" s="288">
        <f t="shared" si="127"/>
        <v>0</v>
      </c>
      <c r="T687" s="288"/>
      <c r="U687" s="288"/>
      <c r="V687" s="288"/>
      <c r="W687" s="288"/>
      <c r="X687" s="364"/>
      <c r="Y687" s="365"/>
      <c r="Z687" s="364"/>
      <c r="AA687" s="365"/>
      <c r="AB687" s="366"/>
      <c r="AC687" s="98"/>
      <c r="AD687" s="98"/>
      <c r="AE687" s="368"/>
      <c r="AF687" s="98"/>
      <c r="AG687" s="368"/>
      <c r="AH687" s="98"/>
      <c r="AI687" s="98" t="s">
        <v>119</v>
      </c>
      <c r="AJ687" s="98"/>
      <c r="AK687" s="367"/>
      <c r="AL687" s="367"/>
      <c r="AM687" s="367"/>
      <c r="AN687" s="369"/>
      <c r="AO687" s="369">
        <v>0</v>
      </c>
      <c r="AP687" s="370"/>
      <c r="AQ687" s="441"/>
      <c r="AR687" s="370"/>
      <c r="AS687" s="376"/>
      <c r="AT687" s="377"/>
    </row>
    <row r="688" spans="1:46" ht="21" customHeight="1">
      <c r="A688" s="95">
        <v>2</v>
      </c>
      <c r="B688" s="95" t="s">
        <v>228</v>
      </c>
      <c r="C688" s="380" t="s">
        <v>42</v>
      </c>
      <c r="D688" s="98">
        <f t="shared" si="129"/>
        <v>6</v>
      </c>
      <c r="E688" s="447" t="s">
        <v>395</v>
      </c>
      <c r="F688" s="98" t="s">
        <v>393</v>
      </c>
      <c r="G688" s="98">
        <v>1571</v>
      </c>
      <c r="H688" s="98"/>
      <c r="I688" s="299" t="s">
        <v>230</v>
      </c>
      <c r="J688" s="285">
        <f t="shared" si="126"/>
        <v>4.0599999999999996</v>
      </c>
      <c r="K688" s="286" t="s">
        <v>237</v>
      </c>
      <c r="L688" s="98" t="s">
        <v>394</v>
      </c>
      <c r="M688" s="374"/>
      <c r="N688" s="360">
        <v>0</v>
      </c>
      <c r="O688" s="374">
        <v>4.0599999999999996</v>
      </c>
      <c r="P688" s="98"/>
      <c r="Q688" s="362"/>
      <c r="R688" s="360"/>
      <c r="S688" s="288">
        <f t="shared" si="127"/>
        <v>0</v>
      </c>
      <c r="T688" s="288"/>
      <c r="U688" s="288"/>
      <c r="V688" s="288"/>
      <c r="W688" s="288"/>
      <c r="X688" s="364"/>
      <c r="Y688" s="365"/>
      <c r="Z688" s="364"/>
      <c r="AA688" s="365"/>
      <c r="AB688" s="366"/>
      <c r="AC688" s="98"/>
      <c r="AD688" s="98"/>
      <c r="AE688" s="368"/>
      <c r="AF688" s="98"/>
      <c r="AG688" s="368"/>
      <c r="AH688" s="98"/>
      <c r="AI688" s="98" t="s">
        <v>119</v>
      </c>
      <c r="AJ688" s="98"/>
      <c r="AK688" s="367"/>
      <c r="AL688" s="367"/>
      <c r="AM688" s="367"/>
      <c r="AN688" s="369"/>
      <c r="AO688" s="369">
        <v>0</v>
      </c>
      <c r="AP688" s="370"/>
      <c r="AQ688" s="441"/>
      <c r="AR688" s="370"/>
      <c r="AS688" s="376"/>
      <c r="AT688" s="377"/>
    </row>
    <row r="689" spans="1:46" ht="21" customHeight="1">
      <c r="A689" s="95">
        <v>2</v>
      </c>
      <c r="B689" s="95" t="s">
        <v>228</v>
      </c>
      <c r="C689" s="380" t="s">
        <v>42</v>
      </c>
      <c r="D689" s="98">
        <f t="shared" si="129"/>
        <v>7</v>
      </c>
      <c r="E689" s="447">
        <v>156</v>
      </c>
      <c r="F689" s="98" t="s">
        <v>393</v>
      </c>
      <c r="G689" s="98">
        <v>156</v>
      </c>
      <c r="H689" s="98"/>
      <c r="I689" s="299" t="s">
        <v>230</v>
      </c>
      <c r="J689" s="285">
        <f t="shared" si="126"/>
        <v>15.62</v>
      </c>
      <c r="K689" s="286" t="s">
        <v>237</v>
      </c>
      <c r="L689" s="98"/>
      <c r="M689" s="374"/>
      <c r="N689" s="360">
        <v>0</v>
      </c>
      <c r="O689" s="360">
        <v>15.62</v>
      </c>
      <c r="P689" s="360"/>
      <c r="Q689" s="362"/>
      <c r="R689" s="360"/>
      <c r="S689" s="288">
        <f t="shared" si="127"/>
        <v>0</v>
      </c>
      <c r="T689" s="363">
        <f>Q689*U689</f>
        <v>0</v>
      </c>
      <c r="U689" s="288"/>
      <c r="V689" s="288"/>
      <c r="W689" s="288"/>
      <c r="X689" s="364"/>
      <c r="Y689" s="365"/>
      <c r="Z689" s="364"/>
      <c r="AA689" s="365"/>
      <c r="AB689" s="366"/>
      <c r="AC689" s="96"/>
      <c r="AD689" s="96"/>
      <c r="AE689" s="368"/>
      <c r="AF689" s="98"/>
      <c r="AG689" s="367"/>
      <c r="AH689" s="98"/>
      <c r="AI689" s="98" t="s">
        <v>119</v>
      </c>
      <c r="AJ689" s="96"/>
      <c r="AK689" s="367"/>
      <c r="AL689" s="367"/>
      <c r="AM689" s="367"/>
      <c r="AN689" s="369"/>
      <c r="AO689" s="369">
        <v>0</v>
      </c>
      <c r="AP689" s="370"/>
      <c r="AQ689" s="441"/>
      <c r="AR689" s="370"/>
      <c r="AS689" s="376"/>
      <c r="AT689" s="377"/>
    </row>
    <row r="690" spans="1:46" ht="21" customHeight="1">
      <c r="A690" s="95">
        <v>2</v>
      </c>
      <c r="B690" s="95" t="s">
        <v>228</v>
      </c>
      <c r="C690" s="380" t="s">
        <v>42</v>
      </c>
      <c r="D690" s="98">
        <f t="shared" si="129"/>
        <v>8</v>
      </c>
      <c r="E690" s="447" t="s">
        <v>396</v>
      </c>
      <c r="F690" s="98" t="s">
        <v>393</v>
      </c>
      <c r="G690" s="98">
        <v>1531</v>
      </c>
      <c r="H690" s="98"/>
      <c r="I690" s="98"/>
      <c r="J690" s="285">
        <f t="shared" si="126"/>
        <v>4.17</v>
      </c>
      <c r="K690" s="286" t="s">
        <v>237</v>
      </c>
      <c r="L690" s="98"/>
      <c r="M690" s="374"/>
      <c r="N690" s="360">
        <v>0</v>
      </c>
      <c r="O690" s="360">
        <v>4.17</v>
      </c>
      <c r="P690" s="360"/>
      <c r="Q690" s="362"/>
      <c r="R690" s="360"/>
      <c r="S690" s="288">
        <f t="shared" si="127"/>
        <v>0</v>
      </c>
      <c r="T690" s="288"/>
      <c r="U690" s="288"/>
      <c r="V690" s="288"/>
      <c r="W690" s="288"/>
      <c r="X690" s="364"/>
      <c r="Y690" s="365"/>
      <c r="Z690" s="364"/>
      <c r="AA690" s="365"/>
      <c r="AB690" s="366"/>
      <c r="AC690" s="96"/>
      <c r="AD690" s="96"/>
      <c r="AE690" s="368"/>
      <c r="AF690" s="98"/>
      <c r="AG690" s="367"/>
      <c r="AH690" s="98"/>
      <c r="AI690" s="98" t="s">
        <v>119</v>
      </c>
      <c r="AJ690" s="96"/>
      <c r="AK690" s="367"/>
      <c r="AL690" s="367"/>
      <c r="AM690" s="367"/>
      <c r="AN690" s="369"/>
      <c r="AO690" s="369">
        <v>0</v>
      </c>
      <c r="AP690" s="370"/>
      <c r="AQ690" s="441"/>
      <c r="AR690" s="370"/>
      <c r="AS690" s="376"/>
      <c r="AT690" s="377"/>
    </row>
    <row r="691" spans="1:46" ht="21" customHeight="1">
      <c r="A691" s="95">
        <v>2</v>
      </c>
      <c r="B691" s="95" t="s">
        <v>228</v>
      </c>
      <c r="C691" s="380" t="s">
        <v>42</v>
      </c>
      <c r="D691" s="98">
        <f>D683+1</f>
        <v>2</v>
      </c>
      <c r="E691" s="449">
        <v>806803</v>
      </c>
      <c r="F691" s="98" t="s">
        <v>393</v>
      </c>
      <c r="G691" s="100">
        <v>806803</v>
      </c>
      <c r="H691" s="96">
        <v>9280806803</v>
      </c>
      <c r="I691" s="307" t="s">
        <v>230</v>
      </c>
      <c r="J691" s="285">
        <f t="shared" si="126"/>
        <v>9.6999999999999993</v>
      </c>
      <c r="K691" s="286" t="str">
        <f>AC691</f>
        <v>อ้อยตอ 1</v>
      </c>
      <c r="L691" s="96"/>
      <c r="M691" s="360"/>
      <c r="N691" s="360">
        <v>0</v>
      </c>
      <c r="O691" s="96"/>
      <c r="P691" s="360"/>
      <c r="Q691" s="362">
        <v>9.6999999999999993</v>
      </c>
      <c r="R691" s="360"/>
      <c r="S691" s="288">
        <f t="shared" si="127"/>
        <v>9.6999999999999993</v>
      </c>
      <c r="T691" s="360">
        <f>Q691*U691</f>
        <v>106.69999999999999</v>
      </c>
      <c r="U691" s="288">
        <v>11</v>
      </c>
      <c r="V691" s="288">
        <f>Q691*W691</f>
        <v>77.599999999999994</v>
      </c>
      <c r="W691" s="288">
        <v>8</v>
      </c>
      <c r="X691" s="364">
        <v>112.65780655845923</v>
      </c>
      <c r="Y691" s="365">
        <v>11.614206861696829</v>
      </c>
      <c r="Z691" s="364">
        <v>160.28664504504505</v>
      </c>
      <c r="AA691" s="365">
        <f>Z691/Q691</f>
        <v>16.524396396396398</v>
      </c>
      <c r="AB691" s="366">
        <v>242917</v>
      </c>
      <c r="AC691" s="96" t="s">
        <v>93</v>
      </c>
      <c r="AD691" s="96" t="s">
        <v>2</v>
      </c>
      <c r="AE691" s="368" t="s">
        <v>265</v>
      </c>
      <c r="AF691" s="98" t="s">
        <v>91</v>
      </c>
      <c r="AG691" s="367">
        <v>1.85</v>
      </c>
      <c r="AH691" s="98" t="s">
        <v>232</v>
      </c>
      <c r="AI691" s="98" t="s">
        <v>119</v>
      </c>
      <c r="AJ691" s="367" t="s">
        <v>220</v>
      </c>
      <c r="AK691" s="367" t="s">
        <v>381</v>
      </c>
      <c r="AL691" s="367" t="s">
        <v>236</v>
      </c>
      <c r="AM691" s="367"/>
      <c r="AN691" s="369"/>
      <c r="AO691" s="369" t="s">
        <v>1</v>
      </c>
      <c r="AP691" s="370" t="str">
        <f>IF(Q691&gt;15,"พื้นที่มากกว่า 15 ไร่",IF(Q691&gt;10,"พื้นที่ 10 - 15 ไร่",IF(Q691&gt;6,"พื้นที่ 6 - 10 ไร่",IF(Q691&gt;3,"พื้นที่ 3 - 6 ไร่","พื้นที่น้อยกว่า 3 ไร่"))))</f>
        <v>พื้นที่ 6 - 10 ไร่</v>
      </c>
      <c r="AQ691" s="440">
        <v>10.696907216494845</v>
      </c>
      <c r="AR691" s="371">
        <v>12.733151503469546</v>
      </c>
      <c r="AS691" s="372" t="s">
        <v>233</v>
      </c>
      <c r="AT691" s="373">
        <v>243266</v>
      </c>
    </row>
    <row r="692" spans="1:46" ht="21" customHeight="1">
      <c r="A692" s="95">
        <v>2</v>
      </c>
      <c r="B692" s="95" t="s">
        <v>228</v>
      </c>
      <c r="C692" s="380" t="s">
        <v>42</v>
      </c>
      <c r="D692" s="98">
        <f>D691+1</f>
        <v>3</v>
      </c>
      <c r="E692" s="449">
        <v>806804</v>
      </c>
      <c r="F692" s="98" t="s">
        <v>393</v>
      </c>
      <c r="G692" s="100">
        <v>806804</v>
      </c>
      <c r="H692" s="96">
        <v>9280806804</v>
      </c>
      <c r="I692" s="307" t="s">
        <v>230</v>
      </c>
      <c r="J692" s="285">
        <f t="shared" si="126"/>
        <v>15.26</v>
      </c>
      <c r="K692" s="286" t="str">
        <f>AC692</f>
        <v>อ้อยตอ 1</v>
      </c>
      <c r="L692" s="96"/>
      <c r="M692" s="360"/>
      <c r="N692" s="360">
        <v>0</v>
      </c>
      <c r="O692" s="96"/>
      <c r="P692" s="360"/>
      <c r="Q692" s="362">
        <v>15.26</v>
      </c>
      <c r="R692" s="360"/>
      <c r="S692" s="288">
        <f t="shared" si="127"/>
        <v>15.26</v>
      </c>
      <c r="T692" s="360">
        <f>Q692*U692</f>
        <v>167.85999999999999</v>
      </c>
      <c r="U692" s="288">
        <v>11</v>
      </c>
      <c r="V692" s="288">
        <f>Q692*W692</f>
        <v>122.08</v>
      </c>
      <c r="W692" s="288">
        <v>8</v>
      </c>
      <c r="X692" s="364">
        <v>180.00137440956524</v>
      </c>
      <c r="Y692" s="365">
        <v>11.795633971793267</v>
      </c>
      <c r="Z692" s="364">
        <v>264.2255127272727</v>
      </c>
      <c r="AA692" s="365">
        <f>Z692/Q692</f>
        <v>17.31490909090909</v>
      </c>
      <c r="AB692" s="366">
        <v>242917</v>
      </c>
      <c r="AC692" s="96" t="s">
        <v>93</v>
      </c>
      <c r="AD692" s="96" t="s">
        <v>2</v>
      </c>
      <c r="AE692" s="368" t="s">
        <v>265</v>
      </c>
      <c r="AF692" s="98" t="s">
        <v>91</v>
      </c>
      <c r="AG692" s="367">
        <v>1.65</v>
      </c>
      <c r="AH692" s="98" t="s">
        <v>232</v>
      </c>
      <c r="AI692" s="98" t="s">
        <v>119</v>
      </c>
      <c r="AJ692" s="367" t="s">
        <v>220</v>
      </c>
      <c r="AK692" s="367" t="s">
        <v>381</v>
      </c>
      <c r="AL692" s="367" t="s">
        <v>236</v>
      </c>
      <c r="AM692" s="367"/>
      <c r="AN692" s="369"/>
      <c r="AO692" s="369" t="s">
        <v>1</v>
      </c>
      <c r="AP692" s="370" t="str">
        <f>IF(Q692&gt;15,"พื้นที่มากกว่า 15 ไร่",IF(Q692&gt;10,"พื้นที่ 10 - 15 ไร่",IF(Q692&gt;6,"พื้นที่ 6 - 10 ไร่",IF(Q692&gt;3,"พื้นที่ 3 - 6 ไร่","พื้นที่น้อยกว่า 3 ไร่"))))</f>
        <v>พื้นที่มากกว่า 15 ไร่</v>
      </c>
      <c r="AQ692" s="440">
        <v>10.442332896461336</v>
      </c>
      <c r="AR692" s="371">
        <v>13.053409475996236</v>
      </c>
      <c r="AS692" s="372" t="s">
        <v>233</v>
      </c>
      <c r="AT692" s="373">
        <v>243264</v>
      </c>
    </row>
    <row r="693" spans="1:46" ht="21" customHeight="1">
      <c r="A693" s="95">
        <v>2</v>
      </c>
      <c r="B693" s="95" t="s">
        <v>228</v>
      </c>
      <c r="C693" s="380" t="s">
        <v>42</v>
      </c>
      <c r="D693" s="98">
        <f>D692+1</f>
        <v>4</v>
      </c>
      <c r="E693" s="449">
        <v>806805</v>
      </c>
      <c r="F693" s="98" t="s">
        <v>393</v>
      </c>
      <c r="G693" s="100">
        <v>806805</v>
      </c>
      <c r="H693" s="96">
        <v>9280806805</v>
      </c>
      <c r="I693" s="307" t="s">
        <v>230</v>
      </c>
      <c r="J693" s="285">
        <f t="shared" si="126"/>
        <v>25.45</v>
      </c>
      <c r="K693" s="286" t="str">
        <f>AC693</f>
        <v>อ้อยตอ 1</v>
      </c>
      <c r="L693" s="98"/>
      <c r="M693" s="374"/>
      <c r="N693" s="360">
        <v>0</v>
      </c>
      <c r="O693" s="96"/>
      <c r="P693" s="360"/>
      <c r="Q693" s="362">
        <v>25.45</v>
      </c>
      <c r="R693" s="360"/>
      <c r="S693" s="288">
        <f t="shared" si="127"/>
        <v>25.45</v>
      </c>
      <c r="T693" s="360">
        <f>Q693*U693</f>
        <v>279.95</v>
      </c>
      <c r="U693" s="288">
        <v>11</v>
      </c>
      <c r="V693" s="288">
        <f>Q693*W693</f>
        <v>229.04999999999998</v>
      </c>
      <c r="W693" s="288">
        <v>9</v>
      </c>
      <c r="X693" s="364">
        <v>298.6991976701205</v>
      </c>
      <c r="Y693" s="365">
        <v>11.73670717760788</v>
      </c>
      <c r="Z693" s="364">
        <v>466.87989010101001</v>
      </c>
      <c r="AA693" s="365">
        <f>Z693/Q693</f>
        <v>18.344985858585854</v>
      </c>
      <c r="AB693" s="366">
        <v>242923</v>
      </c>
      <c r="AC693" s="96" t="s">
        <v>93</v>
      </c>
      <c r="AD693" s="96" t="s">
        <v>2</v>
      </c>
      <c r="AE693" s="368" t="s">
        <v>265</v>
      </c>
      <c r="AF693" s="98" t="s">
        <v>91</v>
      </c>
      <c r="AG693" s="367">
        <v>1.65</v>
      </c>
      <c r="AH693" s="98" t="s">
        <v>247</v>
      </c>
      <c r="AI693" s="98" t="s">
        <v>119</v>
      </c>
      <c r="AJ693" s="367" t="s">
        <v>220</v>
      </c>
      <c r="AK693" s="367" t="s">
        <v>381</v>
      </c>
      <c r="AL693" s="367" t="s">
        <v>236</v>
      </c>
      <c r="AM693" s="367"/>
      <c r="AN693" s="369"/>
      <c r="AO693" s="369" t="s">
        <v>1</v>
      </c>
      <c r="AP693" s="370" t="str">
        <f>IF(Q693&gt;15,"พื้นที่มากกว่า 15 ไร่",IF(Q693&gt;10,"พื้นที่ 10 - 15 ไร่",IF(Q693&gt;6,"พื้นที่ 6 - 10 ไร่",IF(Q693&gt;3,"พื้นที่ 3 - 6 ไร่","พื้นที่น้อยกว่า 3 ไร่"))))</f>
        <v>พื้นที่มากกว่า 15 ไร่</v>
      </c>
      <c r="AQ693" s="440">
        <v>10.973280943025543</v>
      </c>
      <c r="AR693" s="371">
        <v>11.927456583234859</v>
      </c>
      <c r="AS693" s="372" t="s">
        <v>233</v>
      </c>
      <c r="AT693" s="373">
        <v>243266</v>
      </c>
    </row>
    <row r="694" spans="1:46" ht="21" customHeight="1">
      <c r="A694" s="95">
        <v>2</v>
      </c>
      <c r="B694" s="95" t="s">
        <v>228</v>
      </c>
      <c r="C694" s="380" t="s">
        <v>42</v>
      </c>
      <c r="D694" s="98">
        <f>D693+1</f>
        <v>5</v>
      </c>
      <c r="E694" s="449" t="s">
        <v>397</v>
      </c>
      <c r="F694" s="98" t="s">
        <v>393</v>
      </c>
      <c r="G694" s="100">
        <v>8068051</v>
      </c>
      <c r="H694" s="100"/>
      <c r="I694" s="307" t="s">
        <v>230</v>
      </c>
      <c r="J694" s="285">
        <f t="shared" si="126"/>
        <v>6.78</v>
      </c>
      <c r="K694" s="286" t="s">
        <v>205</v>
      </c>
      <c r="L694" s="98"/>
      <c r="M694" s="374"/>
      <c r="N694" s="360">
        <v>6.78</v>
      </c>
      <c r="O694" s="98"/>
      <c r="P694" s="98"/>
      <c r="Q694" s="362"/>
      <c r="R694" s="360"/>
      <c r="S694" s="288">
        <f t="shared" si="127"/>
        <v>0</v>
      </c>
      <c r="T694" s="288"/>
      <c r="U694" s="288"/>
      <c r="V694" s="288"/>
      <c r="W694" s="288"/>
      <c r="X694" s="364"/>
      <c r="Y694" s="365"/>
      <c r="Z694" s="364"/>
      <c r="AA694" s="365"/>
      <c r="AB694" s="366"/>
      <c r="AC694" s="98"/>
      <c r="AD694" s="98"/>
      <c r="AE694" s="368"/>
      <c r="AF694" s="98"/>
      <c r="AG694" s="368"/>
      <c r="AH694" s="368"/>
      <c r="AI694" s="98" t="s">
        <v>119</v>
      </c>
      <c r="AJ694" s="98"/>
      <c r="AK694" s="367"/>
      <c r="AL694" s="367"/>
      <c r="AM694" s="367"/>
      <c r="AN694" s="369"/>
      <c r="AO694" s="369">
        <v>0</v>
      </c>
      <c r="AP694" s="370"/>
      <c r="AQ694" s="441"/>
      <c r="AR694" s="370"/>
      <c r="AS694" s="376"/>
      <c r="AT694" s="377"/>
    </row>
    <row r="695" spans="1:46" ht="21" customHeight="1">
      <c r="A695" s="95">
        <v>2</v>
      </c>
      <c r="B695" s="95" t="s">
        <v>228</v>
      </c>
      <c r="C695" s="380" t="s">
        <v>42</v>
      </c>
      <c r="D695" s="98">
        <f>D693+1</f>
        <v>5</v>
      </c>
      <c r="E695" s="449" t="s">
        <v>147</v>
      </c>
      <c r="F695" s="98" t="s">
        <v>393</v>
      </c>
      <c r="G695" s="100">
        <v>8068061</v>
      </c>
      <c r="H695" s="96">
        <v>9288068061</v>
      </c>
      <c r="I695" s="100" t="s">
        <v>286</v>
      </c>
      <c r="J695" s="285">
        <f t="shared" si="126"/>
        <v>20.94</v>
      </c>
      <c r="K695" s="286" t="str">
        <f>AC695</f>
        <v>อ้อยน้ำราด</v>
      </c>
      <c r="L695" s="98"/>
      <c r="M695" s="374"/>
      <c r="N695" s="360"/>
      <c r="O695" s="98"/>
      <c r="P695" s="374"/>
      <c r="Q695" s="362">
        <v>20.94</v>
      </c>
      <c r="R695" s="360"/>
      <c r="S695" s="288">
        <f t="shared" si="127"/>
        <v>20.94</v>
      </c>
      <c r="T695" s="360">
        <f>Q695*U695</f>
        <v>272.22000000000003</v>
      </c>
      <c r="U695" s="288">
        <v>13</v>
      </c>
      <c r="V695" s="288">
        <f>Q695*W695</f>
        <v>209.4</v>
      </c>
      <c r="W695" s="288">
        <v>10</v>
      </c>
      <c r="X695" s="364">
        <v>264.48671880981692</v>
      </c>
      <c r="Y695" s="365">
        <v>12.630693352904341</v>
      </c>
      <c r="Z695" s="364">
        <v>422.9351783783784</v>
      </c>
      <c r="AA695" s="365">
        <f>Z695/Q695</f>
        <v>20.197477477477477</v>
      </c>
      <c r="AB695" s="366">
        <v>242955</v>
      </c>
      <c r="AC695" s="96" t="s">
        <v>1</v>
      </c>
      <c r="AD695" s="96" t="s">
        <v>88</v>
      </c>
      <c r="AE695" s="367" t="s">
        <v>231</v>
      </c>
      <c r="AF695" s="98" t="s">
        <v>91</v>
      </c>
      <c r="AG695" s="367">
        <v>1.85</v>
      </c>
      <c r="AH695" s="96" t="s">
        <v>232</v>
      </c>
      <c r="AI695" s="98" t="s">
        <v>119</v>
      </c>
      <c r="AJ695" s="367" t="s">
        <v>220</v>
      </c>
      <c r="AK695" s="367" t="s">
        <v>381</v>
      </c>
      <c r="AL695" s="367" t="s">
        <v>236</v>
      </c>
      <c r="AM695" s="382">
        <f>Q695</f>
        <v>20.94</v>
      </c>
      <c r="AN695" s="369" t="s">
        <v>273</v>
      </c>
      <c r="AO695" s="369" t="s">
        <v>93</v>
      </c>
      <c r="AP695" s="370" t="str">
        <f>IF(Q695&gt;15,"พื้นที่มากกว่า 15 ไร่",IF(Q695&gt;10,"พื้นที่ 10 - 15 ไร่",IF(Q695&gt;6,"พื้นที่ 6 - 10 ไร่",IF(Q695&gt;3,"พื้นที่ 3 - 6 ไร่","พื้นที่น้อยกว่า 3 ไร่"))))</f>
        <v>พื้นที่มากกว่า 15 ไร่</v>
      </c>
      <c r="AQ695" s="440">
        <v>13.120343839541547</v>
      </c>
      <c r="AR695" s="371">
        <v>12.433439615636601</v>
      </c>
      <c r="AS695" s="372" t="s">
        <v>233</v>
      </c>
      <c r="AT695" s="373">
        <v>243265</v>
      </c>
    </row>
    <row r="696" spans="1:46" ht="21" customHeight="1">
      <c r="A696" s="95">
        <v>2</v>
      </c>
      <c r="B696" s="95" t="s">
        <v>228</v>
      </c>
      <c r="C696" s="380" t="s">
        <v>42</v>
      </c>
      <c r="D696" s="98">
        <f>D695+1</f>
        <v>6</v>
      </c>
      <c r="E696" s="449">
        <v>806809</v>
      </c>
      <c r="F696" s="98" t="s">
        <v>393</v>
      </c>
      <c r="G696" s="100">
        <v>806809</v>
      </c>
      <c r="H696" s="100"/>
      <c r="I696" s="100"/>
      <c r="J696" s="285">
        <f t="shared" si="126"/>
        <v>5.89</v>
      </c>
      <c r="K696" s="286" t="s">
        <v>237</v>
      </c>
      <c r="L696" s="98" t="s">
        <v>398</v>
      </c>
      <c r="M696" s="374"/>
      <c r="N696" s="360">
        <v>0</v>
      </c>
      <c r="O696" s="374">
        <v>5.89</v>
      </c>
      <c r="P696" s="98"/>
      <c r="Q696" s="362"/>
      <c r="R696" s="360"/>
      <c r="S696" s="288">
        <f t="shared" si="127"/>
        <v>0</v>
      </c>
      <c r="T696" s="288"/>
      <c r="U696" s="288"/>
      <c r="V696" s="288"/>
      <c r="W696" s="288"/>
      <c r="X696" s="364"/>
      <c r="Y696" s="365"/>
      <c r="Z696" s="364"/>
      <c r="AA696" s="365"/>
      <c r="AB696" s="366"/>
      <c r="AC696" s="98"/>
      <c r="AD696" s="98"/>
      <c r="AE696" s="368"/>
      <c r="AF696" s="98"/>
      <c r="AG696" s="368"/>
      <c r="AH696" s="368"/>
      <c r="AI696" s="98" t="s">
        <v>119</v>
      </c>
      <c r="AJ696" s="98"/>
      <c r="AK696" s="367"/>
      <c r="AL696" s="367"/>
      <c r="AM696" s="367"/>
      <c r="AN696" s="369"/>
      <c r="AO696" s="369">
        <v>0</v>
      </c>
      <c r="AP696" s="370"/>
      <c r="AQ696" s="441"/>
      <c r="AR696" s="370"/>
      <c r="AS696" s="376"/>
      <c r="AT696" s="377"/>
    </row>
    <row r="697" spans="1:46" ht="21" customHeight="1">
      <c r="A697" s="95">
        <v>2</v>
      </c>
      <c r="B697" s="95" t="s">
        <v>228</v>
      </c>
      <c r="C697" s="380" t="s">
        <v>42</v>
      </c>
      <c r="D697" s="98">
        <f>D696+1</f>
        <v>7</v>
      </c>
      <c r="E697" s="449">
        <v>806810</v>
      </c>
      <c r="F697" s="98" t="s">
        <v>393</v>
      </c>
      <c r="G697" s="100">
        <v>806810</v>
      </c>
      <c r="H697" s="100"/>
      <c r="I697" s="307" t="s">
        <v>230</v>
      </c>
      <c r="J697" s="285">
        <f t="shared" si="126"/>
        <v>8.0399999999999991</v>
      </c>
      <c r="K697" s="286">
        <f t="shared" ref="K697:K708" si="130">AC697</f>
        <v>0</v>
      </c>
      <c r="L697" s="98"/>
      <c r="M697" s="374"/>
      <c r="N697" s="360">
        <v>0</v>
      </c>
      <c r="O697" s="98"/>
      <c r="P697" s="374">
        <v>8.0399999999999991</v>
      </c>
      <c r="Q697" s="362"/>
      <c r="R697" s="360"/>
      <c r="S697" s="288">
        <f t="shared" si="127"/>
        <v>8.0399999999999991</v>
      </c>
      <c r="T697" s="363">
        <f t="shared" ref="T697:T708" si="131">Q697*U697</f>
        <v>0</v>
      </c>
      <c r="U697" s="288"/>
      <c r="V697" s="288"/>
      <c r="W697" s="288"/>
      <c r="X697" s="364"/>
      <c r="Y697" s="365"/>
      <c r="Z697" s="364"/>
      <c r="AA697" s="365"/>
      <c r="AB697" s="366"/>
      <c r="AC697" s="96"/>
      <c r="AD697" s="96"/>
      <c r="AE697" s="368" t="s">
        <v>280</v>
      </c>
      <c r="AF697" s="98"/>
      <c r="AG697" s="367"/>
      <c r="AH697" s="98"/>
      <c r="AI697" s="98" t="s">
        <v>119</v>
      </c>
      <c r="AJ697" s="96" t="s">
        <v>220</v>
      </c>
      <c r="AK697" s="367"/>
      <c r="AL697" s="367"/>
      <c r="AM697" s="367"/>
      <c r="AN697" s="369"/>
      <c r="AO697" s="369" t="s">
        <v>1</v>
      </c>
      <c r="AP697" s="370"/>
      <c r="AQ697" s="441"/>
      <c r="AR697" s="370"/>
      <c r="AS697" s="376"/>
      <c r="AT697" s="377"/>
    </row>
    <row r="698" spans="1:46" ht="21" customHeight="1">
      <c r="A698" s="95">
        <v>2</v>
      </c>
      <c r="B698" s="95" t="s">
        <v>228</v>
      </c>
      <c r="C698" s="380" t="s">
        <v>42</v>
      </c>
      <c r="D698" s="98">
        <f>D695+1</f>
        <v>6</v>
      </c>
      <c r="E698" s="449">
        <v>806812</v>
      </c>
      <c r="F698" s="98" t="s">
        <v>393</v>
      </c>
      <c r="G698" s="100">
        <v>806812</v>
      </c>
      <c r="H698" s="96">
        <v>9280806812</v>
      </c>
      <c r="I698" s="100"/>
      <c r="J698" s="285">
        <f t="shared" si="126"/>
        <v>12.51</v>
      </c>
      <c r="K698" s="286" t="str">
        <f t="shared" si="130"/>
        <v>อ้อยน้ำราด</v>
      </c>
      <c r="L698" s="98"/>
      <c r="M698" s="374"/>
      <c r="N698" s="360">
        <v>0</v>
      </c>
      <c r="O698" s="98"/>
      <c r="P698" s="98"/>
      <c r="Q698" s="362">
        <v>12.51</v>
      </c>
      <c r="R698" s="360"/>
      <c r="S698" s="288">
        <f t="shared" si="127"/>
        <v>12.51</v>
      </c>
      <c r="T698" s="360">
        <f t="shared" si="131"/>
        <v>162.63</v>
      </c>
      <c r="U698" s="288">
        <v>13</v>
      </c>
      <c r="V698" s="288">
        <f t="shared" ref="V698:V708" si="132">Q698*W698</f>
        <v>125.1</v>
      </c>
      <c r="W698" s="288">
        <v>10</v>
      </c>
      <c r="X698" s="364">
        <v>162.07084901713853</v>
      </c>
      <c r="Y698" s="365">
        <v>12.95530367842834</v>
      </c>
      <c r="Z698" s="364">
        <v>223.1996782702702</v>
      </c>
      <c r="AA698" s="365">
        <f t="shared" ref="AA698:AA708" si="133">Z698/Q698</f>
        <v>17.841700900900896</v>
      </c>
      <c r="AB698" s="366">
        <v>242950</v>
      </c>
      <c r="AC698" s="96" t="s">
        <v>1</v>
      </c>
      <c r="AD698" s="96" t="s">
        <v>88</v>
      </c>
      <c r="AE698" s="368" t="s">
        <v>280</v>
      </c>
      <c r="AF698" s="98" t="s">
        <v>91</v>
      </c>
      <c r="AG698" s="367">
        <v>1.85</v>
      </c>
      <c r="AH698" s="96" t="s">
        <v>232</v>
      </c>
      <c r="AI698" s="98" t="s">
        <v>119</v>
      </c>
      <c r="AJ698" s="367" t="s">
        <v>220</v>
      </c>
      <c r="AK698" s="367" t="s">
        <v>381</v>
      </c>
      <c r="AL698" s="367" t="s">
        <v>236</v>
      </c>
      <c r="AM698" s="382">
        <f>Q698</f>
        <v>12.51</v>
      </c>
      <c r="AN698" s="369" t="s">
        <v>273</v>
      </c>
      <c r="AO698" s="369" t="s">
        <v>93</v>
      </c>
      <c r="AP698" s="370" t="str">
        <f t="shared" ref="AP698:AP708" si="134">IF(Q698&gt;15,"พื้นที่มากกว่า 15 ไร่",IF(Q698&gt;10,"พื้นที่ 10 - 15 ไร่",IF(Q698&gt;6,"พื้นที่ 6 - 10 ไร่",IF(Q698&gt;3,"พื้นที่ 3 - 6 ไร่","พื้นที่น้อยกว่า 3 ไร่"))))</f>
        <v>พื้นที่ 10 - 15 ไร่</v>
      </c>
      <c r="AQ698" s="440">
        <v>10.881694644284572</v>
      </c>
      <c r="AR698" s="371">
        <v>13.554673473885257</v>
      </c>
      <c r="AS698" s="372" t="s">
        <v>233</v>
      </c>
      <c r="AT698" s="373">
        <v>243293</v>
      </c>
    </row>
    <row r="699" spans="1:46" ht="21" customHeight="1">
      <c r="A699" s="95">
        <v>2</v>
      </c>
      <c r="B699" s="95" t="s">
        <v>228</v>
      </c>
      <c r="C699" s="380" t="s">
        <v>42</v>
      </c>
      <c r="D699" s="98">
        <f>D696+1</f>
        <v>7</v>
      </c>
      <c r="E699" s="449">
        <v>806813</v>
      </c>
      <c r="F699" s="98" t="s">
        <v>393</v>
      </c>
      <c r="G699" s="100">
        <v>806813</v>
      </c>
      <c r="H699" s="96">
        <v>9280806813</v>
      </c>
      <c r="I699" s="307" t="s">
        <v>230</v>
      </c>
      <c r="J699" s="285">
        <f t="shared" si="126"/>
        <v>15.93</v>
      </c>
      <c r="K699" s="286" t="str">
        <f t="shared" si="130"/>
        <v>อ้อยตุลาคม</v>
      </c>
      <c r="L699" s="98"/>
      <c r="M699" s="374"/>
      <c r="N699" s="360">
        <v>0</v>
      </c>
      <c r="O699" s="96"/>
      <c r="P699" s="360"/>
      <c r="Q699" s="362">
        <v>15.93</v>
      </c>
      <c r="R699" s="360"/>
      <c r="S699" s="288">
        <f t="shared" si="127"/>
        <v>15.93</v>
      </c>
      <c r="T699" s="360">
        <f t="shared" si="131"/>
        <v>238.95</v>
      </c>
      <c r="U699" s="288">
        <v>15</v>
      </c>
      <c r="V699" s="288">
        <f t="shared" si="132"/>
        <v>159.30000000000001</v>
      </c>
      <c r="W699" s="288">
        <v>10</v>
      </c>
      <c r="X699" s="364">
        <v>236.91458975726511</v>
      </c>
      <c r="Y699" s="365">
        <v>14.872227856702141</v>
      </c>
      <c r="Z699" s="364">
        <v>239.45861189189188</v>
      </c>
      <c r="AA699" s="365">
        <f t="shared" si="133"/>
        <v>15.031927927927928</v>
      </c>
      <c r="AB699" s="366">
        <v>242858</v>
      </c>
      <c r="AC699" s="96" t="s">
        <v>98</v>
      </c>
      <c r="AD699" s="96" t="s">
        <v>88</v>
      </c>
      <c r="AE699" s="367" t="s">
        <v>234</v>
      </c>
      <c r="AF699" s="98" t="s">
        <v>99</v>
      </c>
      <c r="AG699" s="367">
        <v>1.85</v>
      </c>
      <c r="AH699" s="98" t="s">
        <v>232</v>
      </c>
      <c r="AI699" s="98" t="s">
        <v>119</v>
      </c>
      <c r="AJ699" s="367" t="s">
        <v>220</v>
      </c>
      <c r="AK699" s="367" t="s">
        <v>381</v>
      </c>
      <c r="AL699" s="367" t="s">
        <v>236</v>
      </c>
      <c r="AM699" s="367"/>
      <c r="AN699" s="369"/>
      <c r="AO699" s="369" t="s">
        <v>93</v>
      </c>
      <c r="AP699" s="370" t="str">
        <f t="shared" si="134"/>
        <v>พื้นที่มากกว่า 15 ไร่</v>
      </c>
      <c r="AQ699" s="440">
        <v>14.469554300062773</v>
      </c>
      <c r="AR699" s="371">
        <v>12.827806507592193</v>
      </c>
      <c r="AS699" s="372" t="s">
        <v>233</v>
      </c>
      <c r="AT699" s="373">
        <v>243294</v>
      </c>
    </row>
    <row r="700" spans="1:46" ht="21" customHeight="1">
      <c r="A700" s="95">
        <v>2</v>
      </c>
      <c r="B700" s="95" t="s">
        <v>228</v>
      </c>
      <c r="C700" s="380" t="s">
        <v>42</v>
      </c>
      <c r="D700" s="98">
        <f>D697+1</f>
        <v>8</v>
      </c>
      <c r="E700" s="449">
        <v>806814</v>
      </c>
      <c r="F700" s="98" t="s">
        <v>393</v>
      </c>
      <c r="G700" s="100">
        <v>806814</v>
      </c>
      <c r="H700" s="96">
        <v>9280806814</v>
      </c>
      <c r="I700" s="307" t="s">
        <v>230</v>
      </c>
      <c r="J700" s="285">
        <f t="shared" si="126"/>
        <v>19.23</v>
      </c>
      <c r="K700" s="286" t="str">
        <f t="shared" si="130"/>
        <v>อ้อยตุลาคม</v>
      </c>
      <c r="L700" s="98"/>
      <c r="M700" s="374"/>
      <c r="N700" s="360">
        <v>0</v>
      </c>
      <c r="O700" s="96"/>
      <c r="P700" s="360"/>
      <c r="Q700" s="362">
        <v>19.23</v>
      </c>
      <c r="R700" s="360"/>
      <c r="S700" s="288">
        <f t="shared" si="127"/>
        <v>19.23</v>
      </c>
      <c r="T700" s="360">
        <f t="shared" si="131"/>
        <v>288.45</v>
      </c>
      <c r="U700" s="288">
        <v>15</v>
      </c>
      <c r="V700" s="288">
        <f t="shared" si="132"/>
        <v>211.53</v>
      </c>
      <c r="W700" s="288">
        <v>11</v>
      </c>
      <c r="X700" s="364">
        <v>286.9895527254788</v>
      </c>
      <c r="Y700" s="365">
        <v>14.924053703873051</v>
      </c>
      <c r="Z700" s="364">
        <v>300.68152735135135</v>
      </c>
      <c r="AA700" s="365">
        <f t="shared" si="133"/>
        <v>15.636064864864865</v>
      </c>
      <c r="AB700" s="366">
        <v>242858</v>
      </c>
      <c r="AC700" s="96" t="s">
        <v>98</v>
      </c>
      <c r="AD700" s="96" t="s">
        <v>88</v>
      </c>
      <c r="AE700" s="367" t="s">
        <v>234</v>
      </c>
      <c r="AF700" s="98" t="s">
        <v>99</v>
      </c>
      <c r="AG700" s="367">
        <v>1.85</v>
      </c>
      <c r="AH700" s="98" t="s">
        <v>232</v>
      </c>
      <c r="AI700" s="98" t="s">
        <v>119</v>
      </c>
      <c r="AJ700" s="367" t="s">
        <v>220</v>
      </c>
      <c r="AK700" s="367" t="s">
        <v>381</v>
      </c>
      <c r="AL700" s="367" t="s">
        <v>236</v>
      </c>
      <c r="AM700" s="367"/>
      <c r="AN700" s="369"/>
      <c r="AO700" s="369" t="s">
        <v>93</v>
      </c>
      <c r="AP700" s="370" t="str">
        <f t="shared" si="134"/>
        <v>พื้นที่มากกว่า 15 ไร่</v>
      </c>
      <c r="AQ700" s="440">
        <v>13.877275091003638</v>
      </c>
      <c r="AR700" s="371">
        <v>13.186972195158511</v>
      </c>
      <c r="AS700" s="372" t="s">
        <v>233</v>
      </c>
      <c r="AT700" s="373">
        <v>243295</v>
      </c>
    </row>
    <row r="701" spans="1:46" ht="21" customHeight="1">
      <c r="A701" s="95">
        <v>2</v>
      </c>
      <c r="B701" s="95" t="s">
        <v>228</v>
      </c>
      <c r="C701" s="380" t="s">
        <v>42</v>
      </c>
      <c r="D701" s="98">
        <f t="shared" ref="D701:D710" si="135">D700+1</f>
        <v>9</v>
      </c>
      <c r="E701" s="449">
        <v>806815</v>
      </c>
      <c r="F701" s="98" t="s">
        <v>393</v>
      </c>
      <c r="G701" s="100">
        <v>806815</v>
      </c>
      <c r="H701" s="96">
        <v>9280806815</v>
      </c>
      <c r="I701" s="307" t="s">
        <v>230</v>
      </c>
      <c r="J701" s="285">
        <f t="shared" si="126"/>
        <v>23.12</v>
      </c>
      <c r="K701" s="286" t="str">
        <f t="shared" si="130"/>
        <v>อ้อยน้ำราด</v>
      </c>
      <c r="L701" s="96"/>
      <c r="M701" s="360"/>
      <c r="N701" s="360">
        <v>0</v>
      </c>
      <c r="O701" s="96"/>
      <c r="P701" s="360"/>
      <c r="Q701" s="362">
        <v>23.12</v>
      </c>
      <c r="R701" s="360"/>
      <c r="S701" s="288">
        <f t="shared" si="127"/>
        <v>23.12</v>
      </c>
      <c r="T701" s="360">
        <f t="shared" si="131"/>
        <v>300.56</v>
      </c>
      <c r="U701" s="288">
        <v>13</v>
      </c>
      <c r="V701" s="288">
        <f t="shared" si="132"/>
        <v>277.44</v>
      </c>
      <c r="W701" s="288">
        <v>12</v>
      </c>
      <c r="X701" s="364">
        <v>298.7270732798504</v>
      </c>
      <c r="Y701" s="365">
        <v>12.920721162623288</v>
      </c>
      <c r="Z701" s="364">
        <v>541.96945873873881</v>
      </c>
      <c r="AA701" s="365">
        <f t="shared" si="133"/>
        <v>23.441585585585589</v>
      </c>
      <c r="AB701" s="366">
        <v>242947</v>
      </c>
      <c r="AC701" s="96" t="s">
        <v>1</v>
      </c>
      <c r="AD701" s="96" t="s">
        <v>88</v>
      </c>
      <c r="AE701" s="367" t="s">
        <v>231</v>
      </c>
      <c r="AF701" s="98" t="s">
        <v>91</v>
      </c>
      <c r="AG701" s="367">
        <v>1.85</v>
      </c>
      <c r="AH701" s="96" t="s">
        <v>232</v>
      </c>
      <c r="AI701" s="98" t="s">
        <v>119</v>
      </c>
      <c r="AJ701" s="367" t="s">
        <v>220</v>
      </c>
      <c r="AK701" s="367" t="s">
        <v>381</v>
      </c>
      <c r="AL701" s="367" t="s">
        <v>236</v>
      </c>
      <c r="AM701" s="367"/>
      <c r="AN701" s="369"/>
      <c r="AO701" s="369" t="s">
        <v>93</v>
      </c>
      <c r="AP701" s="370" t="str">
        <f t="shared" si="134"/>
        <v>พื้นที่มากกว่า 15 ไร่</v>
      </c>
      <c r="AQ701" s="440">
        <v>13.953287197231834</v>
      </c>
      <c r="AR701" s="371">
        <v>12.967065656565657</v>
      </c>
      <c r="AS701" s="372" t="s">
        <v>233</v>
      </c>
      <c r="AT701" s="373">
        <v>243312</v>
      </c>
    </row>
    <row r="702" spans="1:46" ht="21" customHeight="1">
      <c r="A702" s="95">
        <v>2</v>
      </c>
      <c r="B702" s="95" t="s">
        <v>228</v>
      </c>
      <c r="C702" s="380" t="s">
        <v>42</v>
      </c>
      <c r="D702" s="98">
        <f t="shared" si="135"/>
        <v>10</v>
      </c>
      <c r="E702" s="449">
        <v>806816</v>
      </c>
      <c r="F702" s="98" t="s">
        <v>393</v>
      </c>
      <c r="G702" s="100">
        <v>806816</v>
      </c>
      <c r="H702" s="96">
        <v>9280806816</v>
      </c>
      <c r="I702" s="307" t="s">
        <v>230</v>
      </c>
      <c r="J702" s="285">
        <f t="shared" si="126"/>
        <v>25.97</v>
      </c>
      <c r="K702" s="286" t="str">
        <f t="shared" si="130"/>
        <v>อ้อยตอ 1</v>
      </c>
      <c r="L702" s="98"/>
      <c r="M702" s="374"/>
      <c r="N702" s="360">
        <v>0</v>
      </c>
      <c r="O702" s="360"/>
      <c r="P702" s="381"/>
      <c r="Q702" s="362">
        <v>25.97</v>
      </c>
      <c r="R702" s="360"/>
      <c r="S702" s="288">
        <f t="shared" si="127"/>
        <v>25.97</v>
      </c>
      <c r="T702" s="360">
        <f t="shared" si="131"/>
        <v>285.66999999999996</v>
      </c>
      <c r="U702" s="288">
        <v>11</v>
      </c>
      <c r="V702" s="288">
        <f t="shared" si="132"/>
        <v>207.76</v>
      </c>
      <c r="W702" s="288">
        <v>8</v>
      </c>
      <c r="X702" s="364">
        <v>304.80029332565863</v>
      </c>
      <c r="Y702" s="365">
        <v>11.736630470760826</v>
      </c>
      <c r="Z702" s="364">
        <v>359.37164338738739</v>
      </c>
      <c r="AA702" s="365">
        <f t="shared" si="133"/>
        <v>13.837953153153155</v>
      </c>
      <c r="AB702" s="366">
        <v>242883</v>
      </c>
      <c r="AC702" s="96" t="s">
        <v>93</v>
      </c>
      <c r="AD702" s="96" t="s">
        <v>2</v>
      </c>
      <c r="AE702" s="367" t="s">
        <v>231</v>
      </c>
      <c r="AF702" s="98" t="s">
        <v>99</v>
      </c>
      <c r="AG702" s="367">
        <v>1.85</v>
      </c>
      <c r="AH702" s="98" t="s">
        <v>232</v>
      </c>
      <c r="AI702" s="98" t="s">
        <v>119</v>
      </c>
      <c r="AJ702" s="96" t="s">
        <v>220</v>
      </c>
      <c r="AK702" s="367" t="s">
        <v>381</v>
      </c>
      <c r="AL702" s="367" t="s">
        <v>236</v>
      </c>
      <c r="AM702" s="367"/>
      <c r="AN702" s="369"/>
      <c r="AO702" s="369" t="s">
        <v>248</v>
      </c>
      <c r="AP702" s="370" t="str">
        <f t="shared" si="134"/>
        <v>พื้นที่มากกว่า 15 ไร่</v>
      </c>
      <c r="AQ702" s="440">
        <v>8.6838659992298819</v>
      </c>
      <c r="AR702" s="371">
        <v>13.64085358283079</v>
      </c>
      <c r="AS702" s="372" t="s">
        <v>233</v>
      </c>
      <c r="AT702" s="373">
        <v>243313</v>
      </c>
    </row>
    <row r="703" spans="1:46" ht="21" customHeight="1">
      <c r="A703" s="95">
        <v>2</v>
      </c>
      <c r="B703" s="95" t="s">
        <v>228</v>
      </c>
      <c r="C703" s="380" t="s">
        <v>42</v>
      </c>
      <c r="D703" s="98">
        <f t="shared" si="135"/>
        <v>11</v>
      </c>
      <c r="E703" s="449">
        <v>806817</v>
      </c>
      <c r="F703" s="98" t="s">
        <v>393</v>
      </c>
      <c r="G703" s="100">
        <v>806817</v>
      </c>
      <c r="H703" s="96">
        <v>9280806817</v>
      </c>
      <c r="I703" s="307" t="s">
        <v>230</v>
      </c>
      <c r="J703" s="285">
        <f t="shared" si="126"/>
        <v>31.45</v>
      </c>
      <c r="K703" s="286" t="str">
        <f t="shared" si="130"/>
        <v>อ้อยน้ำราด</v>
      </c>
      <c r="L703" s="98"/>
      <c r="M703" s="394"/>
      <c r="N703" s="360">
        <v>0</v>
      </c>
      <c r="O703" s="96"/>
      <c r="P703" s="360"/>
      <c r="Q703" s="362">
        <v>31.45</v>
      </c>
      <c r="R703" s="360"/>
      <c r="S703" s="288">
        <f t="shared" si="127"/>
        <v>31.45</v>
      </c>
      <c r="T703" s="360">
        <f t="shared" si="131"/>
        <v>408.84999999999997</v>
      </c>
      <c r="U703" s="288">
        <v>13</v>
      </c>
      <c r="V703" s="288">
        <f t="shared" si="132"/>
        <v>408.84999999999997</v>
      </c>
      <c r="W703" s="288">
        <v>13</v>
      </c>
      <c r="X703" s="364">
        <v>402.89749333224853</v>
      </c>
      <c r="Y703" s="365">
        <v>12.810731107543674</v>
      </c>
      <c r="Z703" s="364">
        <v>690.38405333333333</v>
      </c>
      <c r="AA703" s="365">
        <f t="shared" si="133"/>
        <v>21.951798198198198</v>
      </c>
      <c r="AB703" s="366">
        <v>242901</v>
      </c>
      <c r="AC703" s="96" t="s">
        <v>1</v>
      </c>
      <c r="AD703" s="96" t="s">
        <v>88</v>
      </c>
      <c r="AE703" s="367" t="s">
        <v>234</v>
      </c>
      <c r="AF703" s="98" t="s">
        <v>99</v>
      </c>
      <c r="AG703" s="367">
        <v>1.85</v>
      </c>
      <c r="AH703" s="96" t="s">
        <v>232</v>
      </c>
      <c r="AI703" s="98" t="s">
        <v>119</v>
      </c>
      <c r="AJ703" s="367" t="s">
        <v>220</v>
      </c>
      <c r="AK703" s="367" t="s">
        <v>381</v>
      </c>
      <c r="AL703" s="367" t="s">
        <v>236</v>
      </c>
      <c r="AM703" s="382">
        <f>Q703</f>
        <v>31.45</v>
      </c>
      <c r="AN703" s="369" t="s">
        <v>273</v>
      </c>
      <c r="AO703" s="369" t="s">
        <v>93</v>
      </c>
      <c r="AP703" s="370" t="str">
        <f t="shared" si="134"/>
        <v>พื้นที่มากกว่า 15 ไร่</v>
      </c>
      <c r="AQ703" s="440">
        <v>13.874085850556439</v>
      </c>
      <c r="AR703" s="371">
        <v>13.104645459962416</v>
      </c>
      <c r="AS703" s="372" t="s">
        <v>233</v>
      </c>
      <c r="AT703" s="373">
        <v>243298</v>
      </c>
    </row>
    <row r="704" spans="1:46" ht="21" customHeight="1">
      <c r="A704" s="95">
        <v>2</v>
      </c>
      <c r="B704" s="95" t="s">
        <v>228</v>
      </c>
      <c r="C704" s="380" t="s">
        <v>42</v>
      </c>
      <c r="D704" s="98">
        <f t="shared" si="135"/>
        <v>12</v>
      </c>
      <c r="E704" s="449">
        <v>806818</v>
      </c>
      <c r="F704" s="98" t="s">
        <v>393</v>
      </c>
      <c r="G704" s="100">
        <v>806818</v>
      </c>
      <c r="H704" s="96">
        <v>9280806818</v>
      </c>
      <c r="I704" s="307" t="s">
        <v>230</v>
      </c>
      <c r="J704" s="285">
        <f t="shared" si="126"/>
        <v>13.43</v>
      </c>
      <c r="K704" s="286" t="str">
        <f t="shared" si="130"/>
        <v>อ้อยตุลาคม</v>
      </c>
      <c r="L704" s="98"/>
      <c r="M704" s="374"/>
      <c r="N704" s="360">
        <v>0</v>
      </c>
      <c r="O704" s="96"/>
      <c r="P704" s="360"/>
      <c r="Q704" s="362">
        <v>13.43</v>
      </c>
      <c r="R704" s="360"/>
      <c r="S704" s="288">
        <f t="shared" si="127"/>
        <v>13.43</v>
      </c>
      <c r="T704" s="360">
        <f t="shared" si="131"/>
        <v>188.01999999999998</v>
      </c>
      <c r="U704" s="288">
        <v>14</v>
      </c>
      <c r="V704" s="288">
        <f t="shared" si="132"/>
        <v>161.16</v>
      </c>
      <c r="W704" s="288">
        <v>12</v>
      </c>
      <c r="X704" s="364">
        <v>200.25058825715715</v>
      </c>
      <c r="Y704" s="365">
        <v>14.910691605149452</v>
      </c>
      <c r="Z704" s="364">
        <v>334.8403413333333</v>
      </c>
      <c r="AA704" s="365">
        <f t="shared" si="133"/>
        <v>24.932266666666663</v>
      </c>
      <c r="AB704" s="366">
        <v>242868</v>
      </c>
      <c r="AC704" s="96" t="s">
        <v>98</v>
      </c>
      <c r="AD704" s="96" t="s">
        <v>88</v>
      </c>
      <c r="AE704" s="367" t="s">
        <v>234</v>
      </c>
      <c r="AF704" s="98" t="s">
        <v>99</v>
      </c>
      <c r="AG704" s="367">
        <v>1.85</v>
      </c>
      <c r="AH704" s="98" t="s">
        <v>232</v>
      </c>
      <c r="AI704" s="98" t="s">
        <v>119</v>
      </c>
      <c r="AJ704" s="367" t="s">
        <v>220</v>
      </c>
      <c r="AK704" s="367" t="s">
        <v>381</v>
      </c>
      <c r="AL704" s="367" t="s">
        <v>236</v>
      </c>
      <c r="AM704" s="367"/>
      <c r="AN704" s="369"/>
      <c r="AO704" s="369" t="s">
        <v>93</v>
      </c>
      <c r="AP704" s="370" t="str">
        <f t="shared" si="134"/>
        <v>พื้นที่ 10 - 15 ไร่</v>
      </c>
      <c r="AQ704" s="440">
        <v>14.088607594936708</v>
      </c>
      <c r="AR704" s="371">
        <v>13.181629934992868</v>
      </c>
      <c r="AS704" s="372" t="s">
        <v>233</v>
      </c>
      <c r="AT704" s="373">
        <v>243300</v>
      </c>
    </row>
    <row r="705" spans="1:46" ht="21" customHeight="1">
      <c r="A705" s="95">
        <v>2</v>
      </c>
      <c r="B705" s="95" t="s">
        <v>228</v>
      </c>
      <c r="C705" s="380" t="s">
        <v>42</v>
      </c>
      <c r="D705" s="98">
        <f t="shared" si="135"/>
        <v>13</v>
      </c>
      <c r="E705" s="449">
        <v>806819</v>
      </c>
      <c r="F705" s="98" t="s">
        <v>393</v>
      </c>
      <c r="G705" s="100">
        <v>806819</v>
      </c>
      <c r="H705" s="96">
        <v>9280806819</v>
      </c>
      <c r="I705" s="307" t="s">
        <v>230</v>
      </c>
      <c r="J705" s="285">
        <f t="shared" si="126"/>
        <v>9.36</v>
      </c>
      <c r="K705" s="286" t="str">
        <f t="shared" si="130"/>
        <v>อ้อยตอ 1</v>
      </c>
      <c r="L705" s="98"/>
      <c r="M705" s="374"/>
      <c r="N705" s="360">
        <v>0</v>
      </c>
      <c r="O705" s="96"/>
      <c r="P705" s="360"/>
      <c r="Q705" s="362">
        <v>9.36</v>
      </c>
      <c r="R705" s="360"/>
      <c r="S705" s="288">
        <f t="shared" si="127"/>
        <v>9.36</v>
      </c>
      <c r="T705" s="360">
        <f t="shared" si="131"/>
        <v>102.96</v>
      </c>
      <c r="U705" s="288">
        <v>11</v>
      </c>
      <c r="V705" s="288">
        <f t="shared" si="132"/>
        <v>84.24</v>
      </c>
      <c r="W705" s="288">
        <v>9</v>
      </c>
      <c r="X705" s="364">
        <v>108.5101745953871</v>
      </c>
      <c r="Y705" s="365">
        <v>11.592967371302041</v>
      </c>
      <c r="Z705" s="364">
        <v>252.28758486486481</v>
      </c>
      <c r="AA705" s="365">
        <f t="shared" si="133"/>
        <v>26.953801801801799</v>
      </c>
      <c r="AB705" s="366">
        <v>242913</v>
      </c>
      <c r="AC705" s="96" t="s">
        <v>93</v>
      </c>
      <c r="AD705" s="96" t="s">
        <v>2</v>
      </c>
      <c r="AE705" s="367" t="s">
        <v>280</v>
      </c>
      <c r="AF705" s="98" t="s">
        <v>91</v>
      </c>
      <c r="AG705" s="367">
        <v>1.85</v>
      </c>
      <c r="AH705" s="98" t="s">
        <v>232</v>
      </c>
      <c r="AI705" s="98" t="s">
        <v>119</v>
      </c>
      <c r="AJ705" s="367" t="s">
        <v>220</v>
      </c>
      <c r="AK705" s="367" t="s">
        <v>381</v>
      </c>
      <c r="AL705" s="367" t="s">
        <v>236</v>
      </c>
      <c r="AM705" s="367"/>
      <c r="AN705" s="369"/>
      <c r="AO705" s="369" t="s">
        <v>95</v>
      </c>
      <c r="AP705" s="370" t="str">
        <f t="shared" si="134"/>
        <v>พื้นที่ 6 - 10 ไร่</v>
      </c>
      <c r="AQ705" s="440">
        <v>10.292735042735044</v>
      </c>
      <c r="AR705" s="371">
        <v>12.809915922773511</v>
      </c>
      <c r="AS705" s="372" t="s">
        <v>233</v>
      </c>
      <c r="AT705" s="373">
        <v>243300</v>
      </c>
    </row>
    <row r="706" spans="1:46" ht="21" customHeight="1">
      <c r="A706" s="95">
        <v>2</v>
      </c>
      <c r="B706" s="95" t="s">
        <v>228</v>
      </c>
      <c r="C706" s="380" t="s">
        <v>42</v>
      </c>
      <c r="D706" s="98">
        <f t="shared" si="135"/>
        <v>14</v>
      </c>
      <c r="E706" s="449">
        <v>806820</v>
      </c>
      <c r="F706" s="98" t="s">
        <v>393</v>
      </c>
      <c r="G706" s="100">
        <v>806820</v>
      </c>
      <c r="H706" s="96">
        <v>9280806820</v>
      </c>
      <c r="I706" s="100"/>
      <c r="J706" s="285">
        <f t="shared" si="126"/>
        <v>31.77</v>
      </c>
      <c r="K706" s="286" t="str">
        <f t="shared" si="130"/>
        <v>อ้อยตอ 1</v>
      </c>
      <c r="L706" s="98"/>
      <c r="M706" s="374"/>
      <c r="N706" s="360">
        <v>0</v>
      </c>
      <c r="O706" s="96"/>
      <c r="P706" s="360"/>
      <c r="Q706" s="362">
        <v>31.77</v>
      </c>
      <c r="R706" s="360"/>
      <c r="S706" s="288">
        <f t="shared" si="127"/>
        <v>31.77</v>
      </c>
      <c r="T706" s="360">
        <f t="shared" si="131"/>
        <v>349.46999999999997</v>
      </c>
      <c r="U706" s="288">
        <v>11</v>
      </c>
      <c r="V706" s="288">
        <f t="shared" si="132"/>
        <v>222.39</v>
      </c>
      <c r="W706" s="288">
        <v>7</v>
      </c>
      <c r="X706" s="364">
        <v>378.65665412506809</v>
      </c>
      <c r="Y706" s="365">
        <v>11.918685997011901</v>
      </c>
      <c r="Z706" s="364">
        <v>324.9951621818181</v>
      </c>
      <c r="AA706" s="365">
        <f t="shared" si="133"/>
        <v>10.22962424242424</v>
      </c>
      <c r="AB706" s="366">
        <v>242912</v>
      </c>
      <c r="AC706" s="96" t="s">
        <v>93</v>
      </c>
      <c r="AD706" s="96" t="s">
        <v>2</v>
      </c>
      <c r="AE706" s="367" t="s">
        <v>265</v>
      </c>
      <c r="AF706" s="98" t="s">
        <v>91</v>
      </c>
      <c r="AG706" s="367">
        <v>1.65</v>
      </c>
      <c r="AH706" s="98" t="s">
        <v>247</v>
      </c>
      <c r="AI706" s="98" t="s">
        <v>119</v>
      </c>
      <c r="AJ706" s="367" t="s">
        <v>220</v>
      </c>
      <c r="AK706" s="367" t="s">
        <v>381</v>
      </c>
      <c r="AL706" s="367" t="s">
        <v>236</v>
      </c>
      <c r="AM706" s="367"/>
      <c r="AN706" s="369"/>
      <c r="AO706" s="369" t="s">
        <v>248</v>
      </c>
      <c r="AP706" s="370" t="str">
        <f t="shared" si="134"/>
        <v>พื้นที่มากกว่า 15 ไร่</v>
      </c>
      <c r="AQ706" s="440">
        <v>8.1677683349071444</v>
      </c>
      <c r="AR706" s="371">
        <v>13.22147674284173</v>
      </c>
      <c r="AS706" s="372" t="s">
        <v>233</v>
      </c>
      <c r="AT706" s="373">
        <v>243302</v>
      </c>
    </row>
    <row r="707" spans="1:46" ht="21" customHeight="1">
      <c r="A707" s="95">
        <v>2</v>
      </c>
      <c r="B707" s="95" t="s">
        <v>228</v>
      </c>
      <c r="C707" s="380" t="s">
        <v>42</v>
      </c>
      <c r="D707" s="98">
        <f t="shared" si="135"/>
        <v>15</v>
      </c>
      <c r="E707" s="449">
        <v>806821</v>
      </c>
      <c r="F707" s="98" t="s">
        <v>393</v>
      </c>
      <c r="G707" s="100">
        <v>806821</v>
      </c>
      <c r="H707" s="96">
        <v>9280806821</v>
      </c>
      <c r="I707" s="307" t="s">
        <v>230</v>
      </c>
      <c r="J707" s="285">
        <f t="shared" si="126"/>
        <v>25.86</v>
      </c>
      <c r="K707" s="286" t="str">
        <f t="shared" si="130"/>
        <v>อ้อยตอ 1</v>
      </c>
      <c r="L707" s="98"/>
      <c r="M707" s="374"/>
      <c r="N707" s="360">
        <v>0</v>
      </c>
      <c r="O707" s="96"/>
      <c r="P707" s="360"/>
      <c r="Q707" s="362">
        <v>25.86</v>
      </c>
      <c r="R707" s="360"/>
      <c r="S707" s="288">
        <f t="shared" si="127"/>
        <v>25.86</v>
      </c>
      <c r="T707" s="360">
        <f t="shared" si="131"/>
        <v>284.45999999999998</v>
      </c>
      <c r="U707" s="288">
        <v>11</v>
      </c>
      <c r="V707" s="288">
        <f t="shared" si="132"/>
        <v>181.01999999999998</v>
      </c>
      <c r="W707" s="288">
        <v>7</v>
      </c>
      <c r="X707" s="364">
        <v>302.98387262462359</v>
      </c>
      <c r="Y707" s="365">
        <v>11.716313713249171</v>
      </c>
      <c r="Z707" s="364">
        <v>396.35225945945945</v>
      </c>
      <c r="AA707" s="365">
        <f t="shared" si="133"/>
        <v>15.326846846846847</v>
      </c>
      <c r="AB707" s="366">
        <v>242915</v>
      </c>
      <c r="AC707" s="96" t="s">
        <v>93</v>
      </c>
      <c r="AD707" s="96" t="s">
        <v>2</v>
      </c>
      <c r="AE707" s="367" t="s">
        <v>265</v>
      </c>
      <c r="AF707" s="98" t="s">
        <v>96</v>
      </c>
      <c r="AG707" s="367">
        <v>1.85</v>
      </c>
      <c r="AH707" s="98" t="s">
        <v>232</v>
      </c>
      <c r="AI707" s="98" t="s">
        <v>119</v>
      </c>
      <c r="AJ707" s="367" t="s">
        <v>220</v>
      </c>
      <c r="AK707" s="367" t="s">
        <v>381</v>
      </c>
      <c r="AL707" s="367" t="s">
        <v>236</v>
      </c>
      <c r="AM707" s="367"/>
      <c r="AN707" s="369"/>
      <c r="AO707" s="369" t="s">
        <v>248</v>
      </c>
      <c r="AP707" s="370" t="str">
        <f t="shared" si="134"/>
        <v>พื้นที่มากกว่า 15 ไร่</v>
      </c>
      <c r="AQ707" s="440">
        <v>6.7764887857695291</v>
      </c>
      <c r="AR707" s="371">
        <v>13.43731511070532</v>
      </c>
      <c r="AS707" s="372" t="s">
        <v>233</v>
      </c>
      <c r="AT707" s="373">
        <v>243306</v>
      </c>
    </row>
    <row r="708" spans="1:46" ht="21" customHeight="1">
      <c r="A708" s="95">
        <v>2</v>
      </c>
      <c r="B708" s="95" t="s">
        <v>228</v>
      </c>
      <c r="C708" s="380" t="s">
        <v>42</v>
      </c>
      <c r="D708" s="98">
        <f t="shared" si="135"/>
        <v>16</v>
      </c>
      <c r="E708" s="449">
        <v>806822</v>
      </c>
      <c r="F708" s="98" t="s">
        <v>393</v>
      </c>
      <c r="G708" s="100">
        <v>806822</v>
      </c>
      <c r="H708" s="96">
        <v>9280806822</v>
      </c>
      <c r="I708" s="307" t="s">
        <v>230</v>
      </c>
      <c r="J708" s="285">
        <f t="shared" si="126"/>
        <v>17.13</v>
      </c>
      <c r="K708" s="286" t="str">
        <f t="shared" si="130"/>
        <v>อ้อยน้ำราด</v>
      </c>
      <c r="L708" s="98"/>
      <c r="M708" s="394"/>
      <c r="N708" s="360">
        <v>0</v>
      </c>
      <c r="O708" s="96"/>
      <c r="P708" s="360"/>
      <c r="Q708" s="362">
        <v>17.13</v>
      </c>
      <c r="R708" s="360"/>
      <c r="S708" s="288">
        <f t="shared" si="127"/>
        <v>17.13</v>
      </c>
      <c r="T708" s="360">
        <f t="shared" si="131"/>
        <v>222.69</v>
      </c>
      <c r="U708" s="288">
        <v>13</v>
      </c>
      <c r="V708" s="288">
        <f t="shared" si="132"/>
        <v>239.82</v>
      </c>
      <c r="W708" s="288">
        <v>14</v>
      </c>
      <c r="X708" s="364">
        <v>222.07820729070306</v>
      </c>
      <c r="Y708" s="365">
        <v>12.964285305937132</v>
      </c>
      <c r="Z708" s="364">
        <v>328.37747027027029</v>
      </c>
      <c r="AA708" s="365">
        <f t="shared" si="133"/>
        <v>19.169729729729731</v>
      </c>
      <c r="AB708" s="366">
        <v>242945</v>
      </c>
      <c r="AC708" s="96" t="s">
        <v>1</v>
      </c>
      <c r="AD708" s="96" t="s">
        <v>88</v>
      </c>
      <c r="AE708" s="368" t="s">
        <v>234</v>
      </c>
      <c r="AF708" s="98" t="s">
        <v>118</v>
      </c>
      <c r="AG708" s="367">
        <v>1.85</v>
      </c>
      <c r="AH708" s="96" t="s">
        <v>232</v>
      </c>
      <c r="AI708" s="98" t="s">
        <v>119</v>
      </c>
      <c r="AJ708" s="367" t="s">
        <v>220</v>
      </c>
      <c r="AK708" s="367" t="s">
        <v>381</v>
      </c>
      <c r="AL708" s="367" t="s">
        <v>236</v>
      </c>
      <c r="AM708" s="382">
        <f>Q708</f>
        <v>17.13</v>
      </c>
      <c r="AN708" s="369" t="s">
        <v>273</v>
      </c>
      <c r="AO708" s="369" t="s">
        <v>93</v>
      </c>
      <c r="AP708" s="370" t="str">
        <f t="shared" si="134"/>
        <v>พื้นที่มากกว่า 15 ไร่</v>
      </c>
      <c r="AQ708" s="440">
        <v>18.646234676007005</v>
      </c>
      <c r="AR708" s="371">
        <v>13.834317335086567</v>
      </c>
      <c r="AS708" s="372" t="s">
        <v>233</v>
      </c>
      <c r="AT708" s="373">
        <v>243304</v>
      </c>
    </row>
    <row r="709" spans="1:46" ht="21" customHeight="1">
      <c r="A709" s="95">
        <v>2</v>
      </c>
      <c r="B709" s="95" t="s">
        <v>228</v>
      </c>
      <c r="C709" s="380" t="s">
        <v>42</v>
      </c>
      <c r="D709" s="98">
        <f t="shared" si="135"/>
        <v>17</v>
      </c>
      <c r="E709" s="449">
        <v>806823</v>
      </c>
      <c r="F709" s="98" t="s">
        <v>393</v>
      </c>
      <c r="G709" s="100">
        <v>806823</v>
      </c>
      <c r="H709" s="100"/>
      <c r="I709" s="307" t="s">
        <v>230</v>
      </c>
      <c r="J709" s="285">
        <f t="shared" ref="J709:J772" si="136">M709+N709+O709+P709+Q709</f>
        <v>9.86</v>
      </c>
      <c r="K709" s="286" t="s">
        <v>237</v>
      </c>
      <c r="L709" s="98" t="s">
        <v>399</v>
      </c>
      <c r="M709" s="374"/>
      <c r="N709" s="360">
        <v>0</v>
      </c>
      <c r="O709" s="374">
        <v>9.86</v>
      </c>
      <c r="P709" s="98"/>
      <c r="Q709" s="362"/>
      <c r="R709" s="360"/>
      <c r="S709" s="288">
        <f t="shared" ref="S709:S772" si="137">P709+Q709</f>
        <v>0</v>
      </c>
      <c r="T709" s="288"/>
      <c r="U709" s="288"/>
      <c r="V709" s="288"/>
      <c r="W709" s="288"/>
      <c r="X709" s="364"/>
      <c r="Y709" s="365"/>
      <c r="Z709" s="364"/>
      <c r="AA709" s="365"/>
      <c r="AB709" s="366"/>
      <c r="AC709" s="98"/>
      <c r="AD709" s="98"/>
      <c r="AE709" s="368"/>
      <c r="AF709" s="98"/>
      <c r="AG709" s="368"/>
      <c r="AH709" s="368"/>
      <c r="AI709" s="98" t="s">
        <v>119</v>
      </c>
      <c r="AJ709" s="98"/>
      <c r="AK709" s="367"/>
      <c r="AL709" s="367"/>
      <c r="AM709" s="367"/>
      <c r="AN709" s="369"/>
      <c r="AO709" s="369">
        <v>0</v>
      </c>
      <c r="AP709" s="370"/>
      <c r="AQ709" s="441"/>
      <c r="AR709" s="370"/>
      <c r="AS709" s="376"/>
      <c r="AT709" s="377"/>
    </row>
    <row r="710" spans="1:46" ht="21" customHeight="1">
      <c r="A710" s="95">
        <v>2</v>
      </c>
      <c r="B710" s="95" t="s">
        <v>228</v>
      </c>
      <c r="C710" s="380" t="s">
        <v>42</v>
      </c>
      <c r="D710" s="98">
        <f t="shared" si="135"/>
        <v>18</v>
      </c>
      <c r="E710" s="449">
        <v>806824</v>
      </c>
      <c r="F710" s="98" t="s">
        <v>393</v>
      </c>
      <c r="G710" s="100">
        <v>806824</v>
      </c>
      <c r="H710" s="100"/>
      <c r="I710" s="307" t="s">
        <v>230</v>
      </c>
      <c r="J710" s="285">
        <f t="shared" si="136"/>
        <v>7.91</v>
      </c>
      <c r="K710" s="286" t="s">
        <v>237</v>
      </c>
      <c r="L710" s="98"/>
      <c r="M710" s="374"/>
      <c r="N710" s="360">
        <v>0</v>
      </c>
      <c r="O710" s="374">
        <v>7.91</v>
      </c>
      <c r="P710" s="98"/>
      <c r="Q710" s="362"/>
      <c r="R710" s="360"/>
      <c r="S710" s="288">
        <f t="shared" si="137"/>
        <v>0</v>
      </c>
      <c r="T710" s="288"/>
      <c r="U710" s="288"/>
      <c r="V710" s="288"/>
      <c r="W710" s="288"/>
      <c r="X710" s="364"/>
      <c r="Y710" s="365"/>
      <c r="Z710" s="364"/>
      <c r="AA710" s="365"/>
      <c r="AB710" s="366"/>
      <c r="AC710" s="98"/>
      <c r="AD710" s="98"/>
      <c r="AE710" s="368"/>
      <c r="AF710" s="98"/>
      <c r="AG710" s="368"/>
      <c r="AH710" s="98"/>
      <c r="AI710" s="98" t="s">
        <v>119</v>
      </c>
      <c r="AJ710" s="98"/>
      <c r="AK710" s="367"/>
      <c r="AL710" s="367"/>
      <c r="AM710" s="367"/>
      <c r="AN710" s="369"/>
      <c r="AO710" s="369">
        <v>0</v>
      </c>
      <c r="AP710" s="370"/>
      <c r="AQ710" s="441"/>
      <c r="AR710" s="370"/>
      <c r="AS710" s="376"/>
      <c r="AT710" s="377"/>
    </row>
    <row r="711" spans="1:46" ht="21" customHeight="1">
      <c r="A711" s="95">
        <v>2</v>
      </c>
      <c r="B711" s="95" t="s">
        <v>228</v>
      </c>
      <c r="C711" s="380" t="s">
        <v>42</v>
      </c>
      <c r="D711" s="98">
        <f>D708+1</f>
        <v>17</v>
      </c>
      <c r="E711" s="449">
        <v>806825</v>
      </c>
      <c r="F711" s="98" t="s">
        <v>393</v>
      </c>
      <c r="G711" s="100">
        <v>806825</v>
      </c>
      <c r="H711" s="96">
        <v>9280806825</v>
      </c>
      <c r="I711" s="307" t="s">
        <v>230</v>
      </c>
      <c r="J711" s="285">
        <f t="shared" si="136"/>
        <v>30.05</v>
      </c>
      <c r="K711" s="286" t="str">
        <f>AC711</f>
        <v>อ้อยตอ 1</v>
      </c>
      <c r="L711" s="96"/>
      <c r="M711" s="360"/>
      <c r="N711" s="360">
        <v>0</v>
      </c>
      <c r="O711" s="96"/>
      <c r="P711" s="360"/>
      <c r="Q711" s="362">
        <v>30.05</v>
      </c>
      <c r="R711" s="360"/>
      <c r="S711" s="288">
        <f t="shared" si="137"/>
        <v>30.05</v>
      </c>
      <c r="T711" s="360">
        <f>Q711*U711</f>
        <v>390.65000000000003</v>
      </c>
      <c r="U711" s="288">
        <v>13</v>
      </c>
      <c r="V711" s="288">
        <f>Q711*W711</f>
        <v>360.6</v>
      </c>
      <c r="W711" s="288">
        <v>12</v>
      </c>
      <c r="X711" s="364">
        <v>351.70370460203952</v>
      </c>
      <c r="Y711" s="365">
        <v>11.703950236340749</v>
      </c>
      <c r="Z711" s="364">
        <v>681.48505369369377</v>
      </c>
      <c r="AA711" s="365">
        <f>Z711/Q711</f>
        <v>22.678371171171172</v>
      </c>
      <c r="AB711" s="366">
        <v>242911</v>
      </c>
      <c r="AC711" s="96" t="s">
        <v>93</v>
      </c>
      <c r="AD711" s="96" t="s">
        <v>2</v>
      </c>
      <c r="AE711" s="367" t="s">
        <v>231</v>
      </c>
      <c r="AF711" s="98" t="s">
        <v>91</v>
      </c>
      <c r="AG711" s="367">
        <v>1.85</v>
      </c>
      <c r="AH711" s="98" t="s">
        <v>232</v>
      </c>
      <c r="AI711" s="368" t="s">
        <v>90</v>
      </c>
      <c r="AJ711" s="367" t="s">
        <v>220</v>
      </c>
      <c r="AK711" s="367" t="s">
        <v>381</v>
      </c>
      <c r="AL711" s="367" t="s">
        <v>236</v>
      </c>
      <c r="AM711" s="367"/>
      <c r="AN711" s="369"/>
      <c r="AO711" s="369" t="s">
        <v>95</v>
      </c>
      <c r="AP711" s="370" t="str">
        <f>IF(Q711&gt;15,"พื้นที่มากกว่า 15 ไร่",IF(Q711&gt;10,"พื้นที่ 10 - 15 ไร่",IF(Q711&gt;6,"พื้นที่ 6 - 10 ไร่",IF(Q711&gt;3,"พื้นที่ 3 - 6 ไร่","พื้นที่น้อยกว่า 3 ไร่"))))</f>
        <v>พื้นที่มากกว่า 15 ไร่</v>
      </c>
      <c r="AQ711" s="440">
        <v>12.009317803660563</v>
      </c>
      <c r="AR711" s="371">
        <v>13.322961649301709</v>
      </c>
      <c r="AS711" s="372" t="s">
        <v>233</v>
      </c>
      <c r="AT711" s="373">
        <v>243296</v>
      </c>
    </row>
    <row r="712" spans="1:46" ht="21" customHeight="1">
      <c r="A712" s="95">
        <v>2</v>
      </c>
      <c r="B712" s="95" t="s">
        <v>228</v>
      </c>
      <c r="C712" s="380" t="s">
        <v>42</v>
      </c>
      <c r="D712" s="98">
        <f>D711+1</f>
        <v>18</v>
      </c>
      <c r="E712" s="449">
        <v>806826</v>
      </c>
      <c r="F712" s="98" t="s">
        <v>393</v>
      </c>
      <c r="G712" s="100">
        <v>806826</v>
      </c>
      <c r="H712" s="100"/>
      <c r="I712" s="307" t="s">
        <v>230</v>
      </c>
      <c r="J712" s="285">
        <f t="shared" si="136"/>
        <v>22.24</v>
      </c>
      <c r="K712" s="286" t="s">
        <v>237</v>
      </c>
      <c r="L712" s="98" t="s">
        <v>399</v>
      </c>
      <c r="M712" s="374"/>
      <c r="N712" s="360">
        <v>0</v>
      </c>
      <c r="O712" s="374">
        <v>22.24</v>
      </c>
      <c r="P712" s="98"/>
      <c r="Q712" s="362"/>
      <c r="R712" s="360"/>
      <c r="S712" s="288">
        <f t="shared" si="137"/>
        <v>0</v>
      </c>
      <c r="T712" s="288"/>
      <c r="U712" s="288"/>
      <c r="V712" s="288"/>
      <c r="W712" s="288"/>
      <c r="X712" s="364"/>
      <c r="Y712" s="365"/>
      <c r="Z712" s="364"/>
      <c r="AA712" s="365"/>
      <c r="AB712" s="366"/>
      <c r="AC712" s="98"/>
      <c r="AD712" s="98"/>
      <c r="AE712" s="368"/>
      <c r="AF712" s="98"/>
      <c r="AG712" s="368"/>
      <c r="AH712" s="368"/>
      <c r="AI712" s="368" t="s">
        <v>90</v>
      </c>
      <c r="AJ712" s="368"/>
      <c r="AK712" s="367"/>
      <c r="AL712" s="367"/>
      <c r="AM712" s="367"/>
      <c r="AN712" s="369"/>
      <c r="AO712" s="369">
        <v>0</v>
      </c>
      <c r="AP712" s="370"/>
      <c r="AQ712" s="441"/>
      <c r="AR712" s="370"/>
      <c r="AS712" s="376"/>
      <c r="AT712" s="377"/>
    </row>
    <row r="713" spans="1:46" ht="21" customHeight="1">
      <c r="A713" s="95">
        <v>2</v>
      </c>
      <c r="B713" s="95" t="s">
        <v>228</v>
      </c>
      <c r="C713" s="380" t="s">
        <v>42</v>
      </c>
      <c r="D713" s="98">
        <f>D712+1</f>
        <v>19</v>
      </c>
      <c r="E713" s="449">
        <v>806827</v>
      </c>
      <c r="F713" s="98" t="s">
        <v>393</v>
      </c>
      <c r="G713" s="100">
        <v>806827</v>
      </c>
      <c r="H713" s="100"/>
      <c r="I713" s="307" t="s">
        <v>230</v>
      </c>
      <c r="J713" s="285">
        <f t="shared" si="136"/>
        <v>5.51</v>
      </c>
      <c r="K713" s="286" t="s">
        <v>237</v>
      </c>
      <c r="L713" s="98" t="s">
        <v>399</v>
      </c>
      <c r="M713" s="374"/>
      <c r="N713" s="360">
        <v>0</v>
      </c>
      <c r="O713" s="374">
        <v>5.51</v>
      </c>
      <c r="P713" s="98"/>
      <c r="Q713" s="362"/>
      <c r="R713" s="360"/>
      <c r="S713" s="288">
        <f t="shared" si="137"/>
        <v>0</v>
      </c>
      <c r="T713" s="288"/>
      <c r="U713" s="288"/>
      <c r="V713" s="288"/>
      <c r="W713" s="288"/>
      <c r="X713" s="364"/>
      <c r="Y713" s="365"/>
      <c r="Z713" s="364"/>
      <c r="AA713" s="365"/>
      <c r="AB713" s="366"/>
      <c r="AC713" s="98"/>
      <c r="AD713" s="98"/>
      <c r="AE713" s="368"/>
      <c r="AF713" s="98"/>
      <c r="AG713" s="368"/>
      <c r="AH713" s="368"/>
      <c r="AI713" s="98" t="s">
        <v>119</v>
      </c>
      <c r="AJ713" s="98"/>
      <c r="AK713" s="367"/>
      <c r="AL713" s="367"/>
      <c r="AM713" s="367"/>
      <c r="AN713" s="369"/>
      <c r="AO713" s="369">
        <v>0</v>
      </c>
      <c r="AP713" s="370"/>
      <c r="AQ713" s="441"/>
      <c r="AR713" s="370"/>
      <c r="AS713" s="376"/>
      <c r="AT713" s="377"/>
    </row>
    <row r="714" spans="1:46" ht="21" customHeight="1">
      <c r="A714" s="95">
        <v>2</v>
      </c>
      <c r="B714" s="95" t="s">
        <v>228</v>
      </c>
      <c r="C714" s="380" t="s">
        <v>42</v>
      </c>
      <c r="D714" s="98">
        <f>D711+1</f>
        <v>18</v>
      </c>
      <c r="E714" s="449">
        <v>806828</v>
      </c>
      <c r="F714" s="98" t="s">
        <v>393</v>
      </c>
      <c r="G714" s="100">
        <v>806828</v>
      </c>
      <c r="H714" s="96">
        <v>9280806828</v>
      </c>
      <c r="I714" s="307" t="s">
        <v>230</v>
      </c>
      <c r="J714" s="285">
        <f t="shared" si="136"/>
        <v>24.72</v>
      </c>
      <c r="K714" s="286" t="str">
        <f>AC714</f>
        <v>อ้อยตอ 1</v>
      </c>
      <c r="L714" s="96"/>
      <c r="M714" s="360"/>
      <c r="N714" s="360">
        <v>0</v>
      </c>
      <c r="O714" s="96"/>
      <c r="P714" s="360"/>
      <c r="Q714" s="362">
        <v>24.72</v>
      </c>
      <c r="R714" s="360"/>
      <c r="S714" s="288">
        <f t="shared" si="137"/>
        <v>24.72</v>
      </c>
      <c r="T714" s="360">
        <f>Q714*U714</f>
        <v>296.64</v>
      </c>
      <c r="U714" s="288">
        <v>12</v>
      </c>
      <c r="V714" s="288">
        <f>Q714*W714</f>
        <v>247.2</v>
      </c>
      <c r="W714" s="288">
        <v>10</v>
      </c>
      <c r="X714" s="364">
        <v>290.30463523391791</v>
      </c>
      <c r="Y714" s="365">
        <v>11.743715017553313</v>
      </c>
      <c r="Z714" s="364">
        <v>452.10093381818183</v>
      </c>
      <c r="AA714" s="365">
        <f>Z714/Q714</f>
        <v>18.288872727272729</v>
      </c>
      <c r="AB714" s="366">
        <v>242927</v>
      </c>
      <c r="AC714" s="96" t="s">
        <v>93</v>
      </c>
      <c r="AD714" s="96" t="s">
        <v>2</v>
      </c>
      <c r="AE714" s="367" t="s">
        <v>231</v>
      </c>
      <c r="AF714" s="98" t="s">
        <v>91</v>
      </c>
      <c r="AG714" s="367">
        <v>1.65</v>
      </c>
      <c r="AH714" s="98" t="s">
        <v>247</v>
      </c>
      <c r="AI714" s="368" t="s">
        <v>119</v>
      </c>
      <c r="AJ714" s="367" t="s">
        <v>220</v>
      </c>
      <c r="AK714" s="367" t="s">
        <v>381</v>
      </c>
      <c r="AL714" s="367" t="s">
        <v>236</v>
      </c>
      <c r="AM714" s="367"/>
      <c r="AN714" s="369"/>
      <c r="AO714" s="369" t="s">
        <v>95</v>
      </c>
      <c r="AP714" s="370" t="str">
        <f>IF(Q714&gt;15,"พื้นที่มากกว่า 15 ไร่",IF(Q714&gt;10,"พื้นที่ 10 - 15 ไร่",IF(Q714&gt;6,"พื้นที่ 6 - 10 ไร่",IF(Q714&gt;3,"พื้นที่ 3 - 6 ไร่","พื้นที่น้อยกว่า 3 ไร่"))))</f>
        <v>พื้นที่มากกว่า 15 ไร่</v>
      </c>
      <c r="AQ714" s="440">
        <v>13.352346278317153</v>
      </c>
      <c r="AR714" s="371">
        <v>13.774000363559248</v>
      </c>
      <c r="AS714" s="372" t="s">
        <v>233</v>
      </c>
      <c r="AT714" s="373">
        <v>243313</v>
      </c>
    </row>
    <row r="715" spans="1:46" ht="21" customHeight="1">
      <c r="A715" s="95">
        <v>2</v>
      </c>
      <c r="B715" s="95" t="s">
        <v>228</v>
      </c>
      <c r="C715" s="380" t="s">
        <v>42</v>
      </c>
      <c r="D715" s="98">
        <f>D714+1</f>
        <v>19</v>
      </c>
      <c r="E715" s="449">
        <v>806829</v>
      </c>
      <c r="F715" s="98" t="s">
        <v>393</v>
      </c>
      <c r="G715" s="100">
        <v>806829</v>
      </c>
      <c r="H715" s="96">
        <v>9280806829</v>
      </c>
      <c r="I715" s="307" t="s">
        <v>230</v>
      </c>
      <c r="J715" s="285">
        <f t="shared" si="136"/>
        <v>20.440000000000001</v>
      </c>
      <c r="K715" s="286" t="str">
        <f>AC715</f>
        <v>อ้อยตอ 1</v>
      </c>
      <c r="L715" s="96" t="s">
        <v>248</v>
      </c>
      <c r="M715" s="374"/>
      <c r="N715" s="360">
        <v>0</v>
      </c>
      <c r="O715" s="96"/>
      <c r="P715" s="360"/>
      <c r="Q715" s="362">
        <v>20.440000000000001</v>
      </c>
      <c r="R715" s="360"/>
      <c r="S715" s="288">
        <f t="shared" si="137"/>
        <v>20.440000000000001</v>
      </c>
      <c r="T715" s="360">
        <f>Q715*U715</f>
        <v>245.28000000000003</v>
      </c>
      <c r="U715" s="288">
        <v>12</v>
      </c>
      <c r="V715" s="288">
        <f>Q715*W715</f>
        <v>183.96</v>
      </c>
      <c r="W715" s="288">
        <v>9</v>
      </c>
      <c r="X715" s="364">
        <v>241.7264089558355</v>
      </c>
      <c r="Y715" s="365">
        <v>11.826145252242441</v>
      </c>
      <c r="Z715" s="364">
        <v>292.88248888888887</v>
      </c>
      <c r="AA715" s="365">
        <f>Z715/Q715</f>
        <v>14.328888888888887</v>
      </c>
      <c r="AB715" s="366">
        <v>242927</v>
      </c>
      <c r="AC715" s="96" t="s">
        <v>93</v>
      </c>
      <c r="AD715" s="96" t="s">
        <v>2</v>
      </c>
      <c r="AE715" s="367" t="s">
        <v>231</v>
      </c>
      <c r="AF715" s="98" t="s">
        <v>91</v>
      </c>
      <c r="AG715" s="367">
        <v>1.65</v>
      </c>
      <c r="AH715" s="98" t="s">
        <v>247</v>
      </c>
      <c r="AI715" s="368" t="s">
        <v>119</v>
      </c>
      <c r="AJ715" s="367" t="s">
        <v>220</v>
      </c>
      <c r="AK715" s="367" t="s">
        <v>381</v>
      </c>
      <c r="AL715" s="367" t="s">
        <v>236</v>
      </c>
      <c r="AM715" s="367"/>
      <c r="AN715" s="369"/>
      <c r="AO715" s="369" t="s">
        <v>95</v>
      </c>
      <c r="AP715" s="370" t="str">
        <f>IF(Q715&gt;15,"พื้นที่มากกว่า 15 ไร่",IF(Q715&gt;10,"พื้นที่ 10 - 15 ไร่",IF(Q715&gt;6,"พื้นที่ 6 - 10 ไร่",IF(Q715&gt;3,"พื้นที่ 3 - 6 ไร่","พื้นที่น้อยกว่า 3 ไร่"))))</f>
        <v>พื้นที่มากกว่า 15 ไร่</v>
      </c>
      <c r="AQ715" s="440">
        <v>8.7010763209393343</v>
      </c>
      <c r="AR715" s="371">
        <v>13.334389091931403</v>
      </c>
      <c r="AS715" s="372" t="s">
        <v>233</v>
      </c>
      <c r="AT715" s="373">
        <v>243314</v>
      </c>
    </row>
    <row r="716" spans="1:46" ht="21" customHeight="1">
      <c r="A716" s="95">
        <v>2</v>
      </c>
      <c r="B716" s="95" t="s">
        <v>228</v>
      </c>
      <c r="C716" s="380" t="s">
        <v>42</v>
      </c>
      <c r="D716" s="98">
        <f>D715+1</f>
        <v>20</v>
      </c>
      <c r="E716" s="449">
        <v>806830</v>
      </c>
      <c r="F716" s="98" t="s">
        <v>393</v>
      </c>
      <c r="G716" s="100">
        <v>806830</v>
      </c>
      <c r="H716" s="100"/>
      <c r="I716" s="307" t="s">
        <v>230</v>
      </c>
      <c r="J716" s="285">
        <f t="shared" si="136"/>
        <v>3.18</v>
      </c>
      <c r="K716" s="286" t="s">
        <v>237</v>
      </c>
      <c r="L716" s="98" t="s">
        <v>399</v>
      </c>
      <c r="M716" s="374"/>
      <c r="N716" s="360">
        <v>0</v>
      </c>
      <c r="O716" s="374">
        <v>3.18</v>
      </c>
      <c r="P716" s="98"/>
      <c r="Q716" s="362"/>
      <c r="R716" s="360"/>
      <c r="S716" s="288">
        <f t="shared" si="137"/>
        <v>0</v>
      </c>
      <c r="T716" s="288"/>
      <c r="U716" s="288"/>
      <c r="V716" s="288"/>
      <c r="W716" s="288"/>
      <c r="X716" s="364"/>
      <c r="Y716" s="365"/>
      <c r="Z716" s="364"/>
      <c r="AA716" s="365"/>
      <c r="AB716" s="366"/>
      <c r="AC716" s="98"/>
      <c r="AD716" s="98"/>
      <c r="AE716" s="368"/>
      <c r="AF716" s="98"/>
      <c r="AG716" s="368"/>
      <c r="AH716" s="368"/>
      <c r="AI716" s="368" t="s">
        <v>90</v>
      </c>
      <c r="AJ716" s="368"/>
      <c r="AK716" s="367"/>
      <c r="AL716" s="367"/>
      <c r="AM716" s="367"/>
      <c r="AN716" s="369"/>
      <c r="AO716" s="369">
        <v>0</v>
      </c>
      <c r="AP716" s="370"/>
      <c r="AQ716" s="441"/>
      <c r="AR716" s="370"/>
      <c r="AS716" s="376"/>
      <c r="AT716" s="377"/>
    </row>
    <row r="717" spans="1:46" ht="21" customHeight="1">
      <c r="A717" s="95">
        <v>2</v>
      </c>
      <c r="B717" s="95" t="s">
        <v>228</v>
      </c>
      <c r="C717" s="380" t="s">
        <v>42</v>
      </c>
      <c r="D717" s="98">
        <f>D716+1</f>
        <v>21</v>
      </c>
      <c r="E717" s="449">
        <v>806831</v>
      </c>
      <c r="F717" s="98" t="s">
        <v>393</v>
      </c>
      <c r="G717" s="100">
        <v>806831</v>
      </c>
      <c r="H717" s="100"/>
      <c r="I717" s="307" t="s">
        <v>230</v>
      </c>
      <c r="J717" s="285">
        <f t="shared" si="136"/>
        <v>12.63</v>
      </c>
      <c r="K717" s="286" t="s">
        <v>237</v>
      </c>
      <c r="L717" s="98" t="s">
        <v>399</v>
      </c>
      <c r="M717" s="374"/>
      <c r="N717" s="360">
        <v>0</v>
      </c>
      <c r="O717" s="374">
        <v>12.63</v>
      </c>
      <c r="P717" s="98"/>
      <c r="Q717" s="362"/>
      <c r="R717" s="360"/>
      <c r="S717" s="288">
        <f t="shared" si="137"/>
        <v>0</v>
      </c>
      <c r="T717" s="288"/>
      <c r="U717" s="288"/>
      <c r="V717" s="288"/>
      <c r="W717" s="288"/>
      <c r="X717" s="364"/>
      <c r="Y717" s="365"/>
      <c r="Z717" s="364"/>
      <c r="AA717" s="365"/>
      <c r="AB717" s="366"/>
      <c r="AC717" s="98"/>
      <c r="AD717" s="98"/>
      <c r="AE717" s="368"/>
      <c r="AF717" s="98"/>
      <c r="AG717" s="368"/>
      <c r="AH717" s="368"/>
      <c r="AI717" s="368" t="s">
        <v>90</v>
      </c>
      <c r="AJ717" s="368"/>
      <c r="AK717" s="367"/>
      <c r="AL717" s="367"/>
      <c r="AM717" s="367"/>
      <c r="AN717" s="369"/>
      <c r="AO717" s="369">
        <v>0</v>
      </c>
      <c r="AP717" s="370"/>
      <c r="AQ717" s="441"/>
      <c r="AR717" s="370"/>
      <c r="AS717" s="376"/>
      <c r="AT717" s="377"/>
    </row>
    <row r="718" spans="1:46" ht="21" customHeight="1">
      <c r="A718" s="95">
        <v>2</v>
      </c>
      <c r="B718" s="95" t="s">
        <v>228</v>
      </c>
      <c r="C718" s="380" t="s">
        <v>42</v>
      </c>
      <c r="D718" s="98">
        <f>D715+1</f>
        <v>20</v>
      </c>
      <c r="E718" s="449">
        <v>806832</v>
      </c>
      <c r="F718" s="98" t="s">
        <v>393</v>
      </c>
      <c r="G718" s="100">
        <v>806832</v>
      </c>
      <c r="H718" s="96">
        <v>9280806832</v>
      </c>
      <c r="I718" s="307" t="s">
        <v>230</v>
      </c>
      <c r="J718" s="285">
        <f t="shared" si="136"/>
        <v>27.35</v>
      </c>
      <c r="K718" s="286" t="str">
        <f>AC718</f>
        <v>อ้อยตุลาคม</v>
      </c>
      <c r="L718" s="98"/>
      <c r="M718" s="374"/>
      <c r="N718" s="360">
        <v>0</v>
      </c>
      <c r="O718" s="96"/>
      <c r="P718" s="360"/>
      <c r="Q718" s="362">
        <v>27.35</v>
      </c>
      <c r="R718" s="360"/>
      <c r="S718" s="288">
        <f t="shared" si="137"/>
        <v>27.35</v>
      </c>
      <c r="T718" s="360">
        <f>Q718*U718</f>
        <v>437.6</v>
      </c>
      <c r="U718" s="288">
        <v>16</v>
      </c>
      <c r="V718" s="288">
        <f>Q718*W718</f>
        <v>410.25</v>
      </c>
      <c r="W718" s="288">
        <v>15</v>
      </c>
      <c r="X718" s="364">
        <v>409.15768861298574</v>
      </c>
      <c r="Y718" s="365">
        <v>14.960061740876991</v>
      </c>
      <c r="Z718" s="364">
        <v>634.25901693693709</v>
      </c>
      <c r="AA718" s="365">
        <f>Z718/Q718</f>
        <v>23.19045765765766</v>
      </c>
      <c r="AB718" s="366">
        <v>242887</v>
      </c>
      <c r="AC718" s="96" t="s">
        <v>98</v>
      </c>
      <c r="AD718" s="96" t="s">
        <v>88</v>
      </c>
      <c r="AE718" s="367" t="s">
        <v>234</v>
      </c>
      <c r="AF718" s="98" t="s">
        <v>99</v>
      </c>
      <c r="AG718" s="367">
        <v>1.85</v>
      </c>
      <c r="AH718" s="98" t="s">
        <v>232</v>
      </c>
      <c r="AI718" s="368" t="s">
        <v>90</v>
      </c>
      <c r="AJ718" s="367" t="s">
        <v>220</v>
      </c>
      <c r="AK718" s="367" t="s">
        <v>381</v>
      </c>
      <c r="AL718" s="367" t="s">
        <v>236</v>
      </c>
      <c r="AM718" s="382">
        <f>Q718</f>
        <v>27.35</v>
      </c>
      <c r="AN718" s="369" t="s">
        <v>273</v>
      </c>
      <c r="AO718" s="369" t="s">
        <v>93</v>
      </c>
      <c r="AP718" s="370" t="str">
        <f>IF(Q718&gt;15,"พื้นที่มากกว่า 15 ไร่",IF(Q718&gt;10,"พื้นที่ 10 - 15 ไร่",IF(Q718&gt;6,"พื้นที่ 6 - 10 ไร่",IF(Q718&gt;3,"พื้นที่ 3 - 6 ไร่","พื้นที่น้อยกว่า 3 ไร่"))))</f>
        <v>พื้นที่มากกว่า 15 ไร่</v>
      </c>
      <c r="AQ718" s="440">
        <v>16.887385740402195</v>
      </c>
      <c r="AR718" s="371">
        <v>12.933906727001103</v>
      </c>
      <c r="AS718" s="372" t="s">
        <v>233</v>
      </c>
      <c r="AT718" s="373">
        <v>243308</v>
      </c>
    </row>
    <row r="719" spans="1:46" ht="21" customHeight="1">
      <c r="A719" s="95">
        <v>2</v>
      </c>
      <c r="B719" s="95" t="s">
        <v>228</v>
      </c>
      <c r="C719" s="380" t="s">
        <v>42</v>
      </c>
      <c r="D719" s="98">
        <f t="shared" ref="D719:D725" si="138">D718+1</f>
        <v>21</v>
      </c>
      <c r="E719" s="449">
        <v>806833</v>
      </c>
      <c r="F719" s="98" t="s">
        <v>393</v>
      </c>
      <c r="G719" s="100">
        <v>806833</v>
      </c>
      <c r="H719" s="96">
        <v>9280806833</v>
      </c>
      <c r="I719" s="307" t="s">
        <v>230</v>
      </c>
      <c r="J719" s="285">
        <f t="shared" si="136"/>
        <v>25</v>
      </c>
      <c r="K719" s="286" t="str">
        <f>AC719</f>
        <v>อ้อยน้ำราด</v>
      </c>
      <c r="L719" s="96"/>
      <c r="M719" s="360"/>
      <c r="N719" s="360">
        <v>0</v>
      </c>
      <c r="O719" s="98"/>
      <c r="P719" s="98"/>
      <c r="Q719" s="362">
        <v>25</v>
      </c>
      <c r="R719" s="360"/>
      <c r="S719" s="288">
        <f t="shared" si="137"/>
        <v>25</v>
      </c>
      <c r="T719" s="360">
        <f>Q719*U719</f>
        <v>325</v>
      </c>
      <c r="U719" s="288">
        <v>13</v>
      </c>
      <c r="V719" s="288">
        <f>Q719*W719</f>
        <v>200</v>
      </c>
      <c r="W719" s="288">
        <v>8</v>
      </c>
      <c r="X719" s="364">
        <v>324.90562081545954</v>
      </c>
      <c r="Y719" s="365">
        <v>12.996224832618381</v>
      </c>
      <c r="Z719" s="364">
        <v>393.7837837837838</v>
      </c>
      <c r="AA719" s="365">
        <f>Z719/Q719</f>
        <v>15.751351351351353</v>
      </c>
      <c r="AB719" s="366">
        <v>242976</v>
      </c>
      <c r="AC719" s="96" t="s">
        <v>1</v>
      </c>
      <c r="AD719" s="96" t="s">
        <v>88</v>
      </c>
      <c r="AE719" s="367" t="s">
        <v>231</v>
      </c>
      <c r="AF719" s="98" t="s">
        <v>91</v>
      </c>
      <c r="AG719" s="367">
        <v>1.85</v>
      </c>
      <c r="AH719" s="96" t="s">
        <v>232</v>
      </c>
      <c r="AI719" s="368" t="s">
        <v>90</v>
      </c>
      <c r="AJ719" s="367" t="s">
        <v>220</v>
      </c>
      <c r="AK719" s="367" t="s">
        <v>381</v>
      </c>
      <c r="AL719" s="367" t="s">
        <v>236</v>
      </c>
      <c r="AM719" s="382">
        <f>Q719</f>
        <v>25</v>
      </c>
      <c r="AN719" s="369" t="s">
        <v>273</v>
      </c>
      <c r="AO719" s="369" t="s">
        <v>93</v>
      </c>
      <c r="AP719" s="370" t="str">
        <f>IF(Q719&gt;15,"พื้นที่มากกว่า 15 ไร่",IF(Q719&gt;10,"พื้นที่ 10 - 15 ไร่",IF(Q719&gt;6,"พื้นที่ 6 - 10 ไร่",IF(Q719&gt;3,"พื้นที่ 3 - 6 ไร่","พื้นที่น้อยกว่า 3 ไร่"))))</f>
        <v>พื้นที่มากกว่า 15 ไร่</v>
      </c>
      <c r="AQ719" s="440">
        <v>11.2972</v>
      </c>
      <c r="AR719" s="371">
        <v>13.398190348050845</v>
      </c>
      <c r="AS719" s="372" t="s">
        <v>233</v>
      </c>
      <c r="AT719" s="373">
        <v>243310</v>
      </c>
    </row>
    <row r="720" spans="1:46" ht="21" customHeight="1">
      <c r="A720" s="95">
        <v>2</v>
      </c>
      <c r="B720" s="95" t="s">
        <v>228</v>
      </c>
      <c r="C720" s="380" t="s">
        <v>42</v>
      </c>
      <c r="D720" s="98">
        <f t="shared" si="138"/>
        <v>22</v>
      </c>
      <c r="E720" s="449">
        <v>806834</v>
      </c>
      <c r="F720" s="98" t="s">
        <v>393</v>
      </c>
      <c r="G720" s="100">
        <v>806834</v>
      </c>
      <c r="H720" s="96">
        <v>9280806834</v>
      </c>
      <c r="I720" s="307" t="s">
        <v>230</v>
      </c>
      <c r="J720" s="285">
        <f t="shared" si="136"/>
        <v>25.92</v>
      </c>
      <c r="K720" s="286" t="str">
        <f>AC720</f>
        <v>อ้อยน้ำราด</v>
      </c>
      <c r="L720" s="98" t="s">
        <v>400</v>
      </c>
      <c r="M720" s="374"/>
      <c r="N720" s="360">
        <v>4.7900000000000027</v>
      </c>
      <c r="O720" s="98"/>
      <c r="P720" s="98"/>
      <c r="Q720" s="362">
        <v>21.13</v>
      </c>
      <c r="R720" s="360"/>
      <c r="S720" s="288">
        <f t="shared" si="137"/>
        <v>21.13</v>
      </c>
      <c r="T720" s="360">
        <f>Q720*U720</f>
        <v>274.69</v>
      </c>
      <c r="U720" s="288">
        <v>13</v>
      </c>
      <c r="V720" s="288">
        <f>Q720*W720</f>
        <v>211.29999999999998</v>
      </c>
      <c r="W720" s="288">
        <v>10</v>
      </c>
      <c r="X720" s="364">
        <v>276</v>
      </c>
      <c r="Y720" s="365">
        <v>12.946413019350549</v>
      </c>
      <c r="Z720" s="364">
        <v>379.95988843243236</v>
      </c>
      <c r="AA720" s="365">
        <f>Z720/Q720</f>
        <v>17.982010810810809</v>
      </c>
      <c r="AB720" s="366">
        <v>242970</v>
      </c>
      <c r="AC720" s="96" t="s">
        <v>1</v>
      </c>
      <c r="AD720" s="96" t="s">
        <v>88</v>
      </c>
      <c r="AE720" s="367" t="s">
        <v>234</v>
      </c>
      <c r="AF720" s="98" t="s">
        <v>91</v>
      </c>
      <c r="AG720" s="367">
        <v>1.85</v>
      </c>
      <c r="AH720" s="96" t="s">
        <v>232</v>
      </c>
      <c r="AI720" s="368" t="s">
        <v>90</v>
      </c>
      <c r="AJ720" s="367" t="s">
        <v>220</v>
      </c>
      <c r="AK720" s="367" t="s">
        <v>381</v>
      </c>
      <c r="AL720" s="367" t="s">
        <v>236</v>
      </c>
      <c r="AM720" s="382">
        <f>Q720</f>
        <v>21.13</v>
      </c>
      <c r="AN720" s="369" t="s">
        <v>273</v>
      </c>
      <c r="AO720" s="369" t="s">
        <v>93</v>
      </c>
      <c r="AP720" s="370" t="str">
        <f>IF(Q720&gt;15,"พื้นที่มากกว่า 15 ไร่",IF(Q720&gt;10,"พื้นที่ 10 - 15 ไร่",IF(Q720&gt;6,"พื้นที่ 6 - 10 ไร่",IF(Q720&gt;3,"พื้นที่ 3 - 6 ไร่","พื้นที่น้อยกว่า 3 ไร่"))))</f>
        <v>พื้นที่มากกว่า 15 ไร่</v>
      </c>
      <c r="AQ720" s="440">
        <v>14.711784193090397</v>
      </c>
      <c r="AR720" s="371">
        <v>13.551137811233351</v>
      </c>
      <c r="AS720" s="372" t="s">
        <v>233</v>
      </c>
      <c r="AT720" s="373">
        <v>243311</v>
      </c>
    </row>
    <row r="721" spans="1:46" ht="21" customHeight="1">
      <c r="A721" s="95">
        <v>2</v>
      </c>
      <c r="B721" s="95" t="s">
        <v>228</v>
      </c>
      <c r="C721" s="380" t="s">
        <v>42</v>
      </c>
      <c r="D721" s="98">
        <f t="shared" si="138"/>
        <v>23</v>
      </c>
      <c r="E721" s="449">
        <v>806835</v>
      </c>
      <c r="F721" s="98" t="s">
        <v>393</v>
      </c>
      <c r="G721" s="100">
        <v>806835</v>
      </c>
      <c r="H721" s="100"/>
      <c r="I721" s="307" t="s">
        <v>230</v>
      </c>
      <c r="J721" s="285">
        <f t="shared" si="136"/>
        <v>18.25</v>
      </c>
      <c r="K721" s="286" t="s">
        <v>237</v>
      </c>
      <c r="L721" s="98" t="s">
        <v>399</v>
      </c>
      <c r="M721" s="374"/>
      <c r="N721" s="360">
        <v>0</v>
      </c>
      <c r="O721" s="374">
        <v>18.25</v>
      </c>
      <c r="P721" s="98"/>
      <c r="Q721" s="362"/>
      <c r="R721" s="360"/>
      <c r="S721" s="288">
        <f t="shared" si="137"/>
        <v>0</v>
      </c>
      <c r="T721" s="288"/>
      <c r="U721" s="288"/>
      <c r="V721" s="288"/>
      <c r="W721" s="288"/>
      <c r="X721" s="364"/>
      <c r="Y721" s="365"/>
      <c r="Z721" s="364"/>
      <c r="AA721" s="365"/>
      <c r="AB721" s="366"/>
      <c r="AC721" s="98"/>
      <c r="AD721" s="98"/>
      <c r="AE721" s="368"/>
      <c r="AF721" s="98"/>
      <c r="AG721" s="368"/>
      <c r="AH721" s="368"/>
      <c r="AI721" s="368" t="s">
        <v>90</v>
      </c>
      <c r="AJ721" s="368"/>
      <c r="AK721" s="367"/>
      <c r="AL721" s="367"/>
      <c r="AM721" s="367"/>
      <c r="AN721" s="369"/>
      <c r="AO721" s="369">
        <v>0</v>
      </c>
      <c r="AP721" s="370"/>
      <c r="AQ721" s="441"/>
      <c r="AR721" s="370"/>
      <c r="AS721" s="376"/>
      <c r="AT721" s="377"/>
    </row>
    <row r="722" spans="1:46" ht="21" customHeight="1">
      <c r="A722" s="95">
        <v>2</v>
      </c>
      <c r="B722" s="95" t="s">
        <v>228</v>
      </c>
      <c r="C722" s="380" t="s">
        <v>42</v>
      </c>
      <c r="D722" s="98">
        <f t="shared" si="138"/>
        <v>24</v>
      </c>
      <c r="E722" s="449">
        <v>806836</v>
      </c>
      <c r="F722" s="98" t="s">
        <v>393</v>
      </c>
      <c r="G722" s="100">
        <v>806836</v>
      </c>
      <c r="H722" s="100"/>
      <c r="I722" s="307" t="s">
        <v>230</v>
      </c>
      <c r="J722" s="285">
        <f t="shared" si="136"/>
        <v>27.23</v>
      </c>
      <c r="K722" s="286" t="s">
        <v>237</v>
      </c>
      <c r="L722" s="98" t="s">
        <v>399</v>
      </c>
      <c r="M722" s="374"/>
      <c r="N722" s="360">
        <v>0</v>
      </c>
      <c r="O722" s="374">
        <v>27.23</v>
      </c>
      <c r="P722" s="98"/>
      <c r="Q722" s="362"/>
      <c r="R722" s="360"/>
      <c r="S722" s="288">
        <f t="shared" si="137"/>
        <v>0</v>
      </c>
      <c r="T722" s="288"/>
      <c r="U722" s="288"/>
      <c r="V722" s="288"/>
      <c r="W722" s="288"/>
      <c r="X722" s="364"/>
      <c r="Y722" s="365"/>
      <c r="Z722" s="364"/>
      <c r="AA722" s="365"/>
      <c r="AB722" s="366"/>
      <c r="AC722" s="98"/>
      <c r="AD722" s="98"/>
      <c r="AE722" s="368"/>
      <c r="AF722" s="98"/>
      <c r="AG722" s="368"/>
      <c r="AH722" s="368"/>
      <c r="AI722" s="368" t="s">
        <v>90</v>
      </c>
      <c r="AJ722" s="368"/>
      <c r="AK722" s="367"/>
      <c r="AL722" s="367"/>
      <c r="AM722" s="367"/>
      <c r="AN722" s="369"/>
      <c r="AO722" s="369">
        <v>0</v>
      </c>
      <c r="AP722" s="370"/>
      <c r="AQ722" s="441"/>
      <c r="AR722" s="370"/>
      <c r="AS722" s="376"/>
      <c r="AT722" s="377"/>
    </row>
    <row r="723" spans="1:46" ht="21" customHeight="1">
      <c r="A723" s="95">
        <v>2</v>
      </c>
      <c r="B723" s="95" t="s">
        <v>228</v>
      </c>
      <c r="C723" s="380" t="s">
        <v>42</v>
      </c>
      <c r="D723" s="98">
        <f t="shared" si="138"/>
        <v>25</v>
      </c>
      <c r="E723" s="449">
        <v>806837</v>
      </c>
      <c r="F723" s="98" t="s">
        <v>393</v>
      </c>
      <c r="G723" s="100">
        <v>806837</v>
      </c>
      <c r="H723" s="100"/>
      <c r="I723" s="307" t="s">
        <v>230</v>
      </c>
      <c r="J723" s="285">
        <f t="shared" si="136"/>
        <v>11.87</v>
      </c>
      <c r="K723" s="286" t="s">
        <v>237</v>
      </c>
      <c r="L723" s="98" t="s">
        <v>399</v>
      </c>
      <c r="M723" s="374"/>
      <c r="N723" s="360">
        <v>0</v>
      </c>
      <c r="O723" s="374">
        <v>11.87</v>
      </c>
      <c r="P723" s="98"/>
      <c r="Q723" s="362"/>
      <c r="R723" s="360"/>
      <c r="S723" s="288">
        <f t="shared" si="137"/>
        <v>0</v>
      </c>
      <c r="T723" s="288"/>
      <c r="U723" s="288"/>
      <c r="V723" s="288"/>
      <c r="W723" s="288"/>
      <c r="X723" s="364"/>
      <c r="Y723" s="365"/>
      <c r="Z723" s="364"/>
      <c r="AA723" s="365"/>
      <c r="AB723" s="366"/>
      <c r="AC723" s="98"/>
      <c r="AD723" s="98"/>
      <c r="AE723" s="368"/>
      <c r="AF723" s="98"/>
      <c r="AG723" s="368"/>
      <c r="AH723" s="368"/>
      <c r="AI723" s="368" t="s">
        <v>90</v>
      </c>
      <c r="AJ723" s="368"/>
      <c r="AK723" s="367"/>
      <c r="AL723" s="367"/>
      <c r="AM723" s="367"/>
      <c r="AN723" s="369"/>
      <c r="AO723" s="369">
        <v>0</v>
      </c>
      <c r="AP723" s="370"/>
      <c r="AQ723" s="441"/>
      <c r="AR723" s="370"/>
      <c r="AS723" s="376"/>
      <c r="AT723" s="377"/>
    </row>
    <row r="724" spans="1:46" ht="21" customHeight="1">
      <c r="A724" s="95">
        <v>2</v>
      </c>
      <c r="B724" s="95" t="s">
        <v>228</v>
      </c>
      <c r="C724" s="380" t="s">
        <v>42</v>
      </c>
      <c r="D724" s="98">
        <f t="shared" si="138"/>
        <v>26</v>
      </c>
      <c r="E724" s="449">
        <v>806838</v>
      </c>
      <c r="F724" s="98" t="s">
        <v>393</v>
      </c>
      <c r="G724" s="100">
        <v>806838</v>
      </c>
      <c r="H724" s="100"/>
      <c r="I724" s="100"/>
      <c r="J724" s="285">
        <f t="shared" si="136"/>
        <v>7.46</v>
      </c>
      <c r="K724" s="286" t="s">
        <v>237</v>
      </c>
      <c r="L724" s="98" t="s">
        <v>399</v>
      </c>
      <c r="M724" s="374"/>
      <c r="N724" s="360">
        <v>0</v>
      </c>
      <c r="O724" s="374">
        <v>7.46</v>
      </c>
      <c r="P724" s="98"/>
      <c r="Q724" s="362"/>
      <c r="R724" s="360"/>
      <c r="S724" s="288">
        <f t="shared" si="137"/>
        <v>0</v>
      </c>
      <c r="T724" s="288"/>
      <c r="U724" s="288"/>
      <c r="V724" s="288"/>
      <c r="W724" s="288"/>
      <c r="X724" s="364"/>
      <c r="Y724" s="365"/>
      <c r="Z724" s="364"/>
      <c r="AA724" s="365"/>
      <c r="AB724" s="366"/>
      <c r="AC724" s="98"/>
      <c r="AD724" s="98"/>
      <c r="AE724" s="368"/>
      <c r="AF724" s="98"/>
      <c r="AG724" s="368"/>
      <c r="AH724" s="368"/>
      <c r="AI724" s="368" t="s">
        <v>90</v>
      </c>
      <c r="AJ724" s="368"/>
      <c r="AK724" s="367"/>
      <c r="AL724" s="367"/>
      <c r="AM724" s="367"/>
      <c r="AN724" s="369"/>
      <c r="AO724" s="369">
        <v>0</v>
      </c>
      <c r="AP724" s="370"/>
      <c r="AQ724" s="441"/>
      <c r="AR724" s="370"/>
      <c r="AS724" s="376"/>
      <c r="AT724" s="377"/>
    </row>
    <row r="725" spans="1:46" ht="21" customHeight="1">
      <c r="A725" s="95">
        <v>2</v>
      </c>
      <c r="B725" s="95" t="s">
        <v>228</v>
      </c>
      <c r="C725" s="380" t="s">
        <v>42</v>
      </c>
      <c r="D725" s="98">
        <f t="shared" si="138"/>
        <v>27</v>
      </c>
      <c r="E725" s="449">
        <v>806839</v>
      </c>
      <c r="F725" s="98" t="s">
        <v>393</v>
      </c>
      <c r="G725" s="100">
        <v>806839</v>
      </c>
      <c r="H725" s="100"/>
      <c r="I725" s="100"/>
      <c r="J725" s="285">
        <f t="shared" si="136"/>
        <v>2.42</v>
      </c>
      <c r="K725" s="286" t="s">
        <v>352</v>
      </c>
      <c r="L725" s="96" t="s">
        <v>326</v>
      </c>
      <c r="M725" s="374">
        <v>2.42</v>
      </c>
      <c r="N725" s="360">
        <v>0</v>
      </c>
      <c r="O725" s="98"/>
      <c r="P725" s="98"/>
      <c r="Q725" s="362"/>
      <c r="R725" s="360"/>
      <c r="S725" s="288">
        <f t="shared" si="137"/>
        <v>0</v>
      </c>
      <c r="T725" s="288"/>
      <c r="U725" s="288"/>
      <c r="V725" s="288"/>
      <c r="W725" s="288"/>
      <c r="X725" s="364"/>
      <c r="Y725" s="365"/>
      <c r="Z725" s="364"/>
      <c r="AA725" s="365"/>
      <c r="AB725" s="366"/>
      <c r="AC725" s="98"/>
      <c r="AD725" s="98"/>
      <c r="AE725" s="368"/>
      <c r="AF725" s="98"/>
      <c r="AG725" s="368"/>
      <c r="AH725" s="368"/>
      <c r="AI725" s="368" t="s">
        <v>90</v>
      </c>
      <c r="AJ725" s="368"/>
      <c r="AK725" s="367"/>
      <c r="AL725" s="367"/>
      <c r="AM725" s="367"/>
      <c r="AN725" s="369"/>
      <c r="AO725" s="369">
        <v>0</v>
      </c>
      <c r="AP725" s="370"/>
      <c r="AQ725" s="441"/>
      <c r="AR725" s="370"/>
      <c r="AS725" s="376"/>
      <c r="AT725" s="377"/>
    </row>
    <row r="726" spans="1:46" ht="21" customHeight="1">
      <c r="A726" s="95">
        <v>2</v>
      </c>
      <c r="B726" s="95" t="s">
        <v>228</v>
      </c>
      <c r="C726" s="380" t="s">
        <v>42</v>
      </c>
      <c r="D726" s="98">
        <f>D720+1</f>
        <v>23</v>
      </c>
      <c r="E726" s="449">
        <v>806840</v>
      </c>
      <c r="F726" s="98" t="s">
        <v>393</v>
      </c>
      <c r="G726" s="100">
        <v>806840</v>
      </c>
      <c r="H726" s="96">
        <v>9280806840</v>
      </c>
      <c r="I726" s="307" t="s">
        <v>230</v>
      </c>
      <c r="J726" s="285">
        <f t="shared" si="136"/>
        <v>36.86</v>
      </c>
      <c r="K726" s="286" t="str">
        <f>AC726</f>
        <v>อ้อยตุลาคม</v>
      </c>
      <c r="L726" s="98"/>
      <c r="M726" s="374"/>
      <c r="N726" s="360">
        <v>0</v>
      </c>
      <c r="O726" s="96"/>
      <c r="P726" s="360"/>
      <c r="Q726" s="362">
        <v>36.86</v>
      </c>
      <c r="R726" s="360"/>
      <c r="S726" s="288">
        <f t="shared" si="137"/>
        <v>36.86</v>
      </c>
      <c r="T726" s="360">
        <f>Q726*U726</f>
        <v>516.04</v>
      </c>
      <c r="U726" s="288">
        <v>14</v>
      </c>
      <c r="V726" s="288">
        <f>Q726*W726</f>
        <v>516.04</v>
      </c>
      <c r="W726" s="288">
        <v>14</v>
      </c>
      <c r="X726" s="364">
        <v>552.71109770015107</v>
      </c>
      <c r="Y726" s="365">
        <v>14.994875141078435</v>
      </c>
      <c r="Z726" s="364">
        <v>787.69833282882882</v>
      </c>
      <c r="AA726" s="365">
        <f>Z726/Q726</f>
        <v>21.370003603603603</v>
      </c>
      <c r="AB726" s="366">
        <v>242874</v>
      </c>
      <c r="AC726" s="96" t="s">
        <v>98</v>
      </c>
      <c r="AD726" s="96" t="s">
        <v>88</v>
      </c>
      <c r="AE726" s="368" t="s">
        <v>234</v>
      </c>
      <c r="AF726" s="98" t="s">
        <v>99</v>
      </c>
      <c r="AG726" s="367">
        <v>1.85</v>
      </c>
      <c r="AH726" s="98" t="s">
        <v>232</v>
      </c>
      <c r="AI726" s="98" t="s">
        <v>119</v>
      </c>
      <c r="AJ726" s="367" t="s">
        <v>220</v>
      </c>
      <c r="AK726" s="367" t="s">
        <v>381</v>
      </c>
      <c r="AL726" s="367" t="s">
        <v>236</v>
      </c>
      <c r="AM726" s="367"/>
      <c r="AN726" s="369"/>
      <c r="AO726" s="369" t="s">
        <v>93</v>
      </c>
      <c r="AP726" s="370" t="str">
        <f>IF(Q726&gt;15,"พื้นที่มากกว่า 15 ไร่",IF(Q726&gt;10,"พื้นที่ 10 - 15 ไร่",IF(Q726&gt;6,"พื้นที่ 6 - 10 ไร่",IF(Q726&gt;3,"พื้นที่ 3 - 6 ไร่","พื้นที่น้อยกว่า 3 ไร่"))))</f>
        <v>พื้นที่มากกว่า 15 ไร่</v>
      </c>
      <c r="AQ726" s="440">
        <v>15.753391209983725</v>
      </c>
      <c r="AR726" s="371">
        <v>12.266879294607952</v>
      </c>
      <c r="AS726" s="372" t="s">
        <v>233</v>
      </c>
      <c r="AT726" s="373">
        <v>243268</v>
      </c>
    </row>
    <row r="727" spans="1:46" ht="21" customHeight="1">
      <c r="A727" s="95">
        <v>2</v>
      </c>
      <c r="B727" s="95" t="s">
        <v>228</v>
      </c>
      <c r="C727" s="380" t="s">
        <v>42</v>
      </c>
      <c r="D727" s="98">
        <f t="shared" ref="D727:D734" si="139">D726+1</f>
        <v>24</v>
      </c>
      <c r="E727" s="449">
        <v>806842</v>
      </c>
      <c r="F727" s="98" t="s">
        <v>393</v>
      </c>
      <c r="G727" s="100">
        <v>806842</v>
      </c>
      <c r="H727" s="100"/>
      <c r="I727" s="307" t="s">
        <v>230</v>
      </c>
      <c r="J727" s="285">
        <f t="shared" si="136"/>
        <v>22.66</v>
      </c>
      <c r="K727" s="286" t="s">
        <v>237</v>
      </c>
      <c r="L727" s="98"/>
      <c r="M727" s="374"/>
      <c r="N727" s="360">
        <v>0</v>
      </c>
      <c r="O727" s="374">
        <v>22.66</v>
      </c>
      <c r="P727" s="98"/>
      <c r="Q727" s="362"/>
      <c r="R727" s="360"/>
      <c r="S727" s="288">
        <f t="shared" si="137"/>
        <v>0</v>
      </c>
      <c r="T727" s="363">
        <f>Q727*U727</f>
        <v>0</v>
      </c>
      <c r="U727" s="288"/>
      <c r="V727" s="288"/>
      <c r="W727" s="288"/>
      <c r="X727" s="364"/>
      <c r="Y727" s="365"/>
      <c r="Z727" s="364"/>
      <c r="AA727" s="365"/>
      <c r="AB727" s="366"/>
      <c r="AC727" s="96"/>
      <c r="AD727" s="96"/>
      <c r="AE727" s="368"/>
      <c r="AF727" s="98"/>
      <c r="AG727" s="367"/>
      <c r="AH727" s="96"/>
      <c r="AI727" s="98" t="s">
        <v>119</v>
      </c>
      <c r="AJ727" s="96"/>
      <c r="AK727" s="367"/>
      <c r="AL727" s="367"/>
      <c r="AM727" s="367"/>
      <c r="AN727" s="369"/>
      <c r="AO727" s="369" t="s">
        <v>248</v>
      </c>
      <c r="AP727" s="370"/>
      <c r="AQ727" s="441"/>
      <c r="AR727" s="370"/>
      <c r="AS727" s="376"/>
      <c r="AT727" s="377"/>
    </row>
    <row r="728" spans="1:46" ht="21" customHeight="1">
      <c r="A728" s="95">
        <v>2</v>
      </c>
      <c r="B728" s="95" t="s">
        <v>228</v>
      </c>
      <c r="C728" s="380" t="s">
        <v>42</v>
      </c>
      <c r="D728" s="98">
        <f t="shared" si="139"/>
        <v>25</v>
      </c>
      <c r="E728" s="449">
        <v>806843</v>
      </c>
      <c r="F728" s="98" t="s">
        <v>393</v>
      </c>
      <c r="G728" s="100">
        <v>806843</v>
      </c>
      <c r="H728" s="100"/>
      <c r="I728" s="307" t="s">
        <v>230</v>
      </c>
      <c r="J728" s="285">
        <f t="shared" si="136"/>
        <v>8.9499999999999993</v>
      </c>
      <c r="K728" s="286" t="s">
        <v>237</v>
      </c>
      <c r="L728" s="98"/>
      <c r="M728" s="374"/>
      <c r="N728" s="360">
        <v>0</v>
      </c>
      <c r="O728" s="360">
        <v>8.9499999999999993</v>
      </c>
      <c r="P728" s="360"/>
      <c r="Q728" s="362"/>
      <c r="R728" s="360"/>
      <c r="S728" s="288">
        <f t="shared" si="137"/>
        <v>0</v>
      </c>
      <c r="T728" s="363"/>
      <c r="U728" s="288"/>
      <c r="V728" s="288"/>
      <c r="W728" s="288"/>
      <c r="X728" s="364"/>
      <c r="Y728" s="365"/>
      <c r="Z728" s="364"/>
      <c r="AA728" s="365"/>
      <c r="AB728" s="366"/>
      <c r="AC728" s="96"/>
      <c r="AD728" s="96"/>
      <c r="AE728" s="367"/>
      <c r="AF728" s="98"/>
      <c r="AG728" s="367"/>
      <c r="AH728" s="368"/>
      <c r="AI728" s="98" t="s">
        <v>119</v>
      </c>
      <c r="AJ728" s="96"/>
      <c r="AK728" s="367"/>
      <c r="AL728" s="367"/>
      <c r="AM728" s="367"/>
      <c r="AN728" s="369"/>
      <c r="AO728" s="369" t="s">
        <v>248</v>
      </c>
      <c r="AP728" s="370"/>
      <c r="AQ728" s="441"/>
      <c r="AR728" s="370"/>
      <c r="AS728" s="376"/>
      <c r="AT728" s="377"/>
    </row>
    <row r="729" spans="1:46" ht="21" customHeight="1">
      <c r="A729" s="95">
        <v>2</v>
      </c>
      <c r="B729" s="95" t="s">
        <v>228</v>
      </c>
      <c r="C729" s="380" t="s">
        <v>42</v>
      </c>
      <c r="D729" s="98">
        <f t="shared" si="139"/>
        <v>26</v>
      </c>
      <c r="E729" s="449">
        <v>806844</v>
      </c>
      <c r="F729" s="98" t="s">
        <v>393</v>
      </c>
      <c r="G729" s="100">
        <v>806844</v>
      </c>
      <c r="H729" s="100"/>
      <c r="I729" s="307" t="s">
        <v>230</v>
      </c>
      <c r="J729" s="285">
        <f t="shared" si="136"/>
        <v>5.47</v>
      </c>
      <c r="K729" s="286" t="s">
        <v>237</v>
      </c>
      <c r="L729" s="98"/>
      <c r="M729" s="374"/>
      <c r="N729" s="360">
        <v>0</v>
      </c>
      <c r="O729" s="374">
        <v>5.47</v>
      </c>
      <c r="P729" s="98"/>
      <c r="Q729" s="362"/>
      <c r="R729" s="360"/>
      <c r="S729" s="288">
        <f t="shared" si="137"/>
        <v>0</v>
      </c>
      <c r="T729" s="363">
        <f>Q729*U729</f>
        <v>0</v>
      </c>
      <c r="U729" s="288"/>
      <c r="V729" s="288"/>
      <c r="W729" s="288"/>
      <c r="X729" s="364"/>
      <c r="Y729" s="365"/>
      <c r="Z729" s="364"/>
      <c r="AA729" s="365"/>
      <c r="AB729" s="366"/>
      <c r="AC729" s="96"/>
      <c r="AD729" s="96"/>
      <c r="AE729" s="368"/>
      <c r="AF729" s="98"/>
      <c r="AG729" s="367"/>
      <c r="AH729" s="96"/>
      <c r="AI729" s="98" t="s">
        <v>119</v>
      </c>
      <c r="AJ729" s="96"/>
      <c r="AK729" s="367"/>
      <c r="AL729" s="367"/>
      <c r="AM729" s="367"/>
      <c r="AN729" s="369"/>
      <c r="AO729" s="369" t="s">
        <v>248</v>
      </c>
      <c r="AP729" s="370"/>
      <c r="AQ729" s="441"/>
      <c r="AR729" s="370"/>
      <c r="AS729" s="376"/>
      <c r="AT729" s="377"/>
    </row>
    <row r="730" spans="1:46" ht="21" customHeight="1">
      <c r="A730" s="95">
        <v>2</v>
      </c>
      <c r="B730" s="95" t="s">
        <v>228</v>
      </c>
      <c r="C730" s="380" t="s">
        <v>42</v>
      </c>
      <c r="D730" s="98">
        <f t="shared" si="139"/>
        <v>27</v>
      </c>
      <c r="E730" s="449">
        <v>806845</v>
      </c>
      <c r="F730" s="98" t="s">
        <v>393</v>
      </c>
      <c r="G730" s="100">
        <v>806845</v>
      </c>
      <c r="H730" s="100"/>
      <c r="I730" s="307" t="s">
        <v>230</v>
      </c>
      <c r="J730" s="285">
        <f t="shared" si="136"/>
        <v>6.31</v>
      </c>
      <c r="K730" s="286" t="s">
        <v>237</v>
      </c>
      <c r="L730" s="98"/>
      <c r="M730" s="374"/>
      <c r="N730" s="360">
        <v>0</v>
      </c>
      <c r="O730" s="374">
        <v>6.31</v>
      </c>
      <c r="P730" s="98"/>
      <c r="Q730" s="362"/>
      <c r="R730" s="360"/>
      <c r="S730" s="288">
        <f t="shared" si="137"/>
        <v>0</v>
      </c>
      <c r="T730" s="363">
        <f>Q730*U730</f>
        <v>0</v>
      </c>
      <c r="U730" s="288"/>
      <c r="V730" s="288"/>
      <c r="W730" s="288"/>
      <c r="X730" s="364"/>
      <c r="Y730" s="365"/>
      <c r="Z730" s="364"/>
      <c r="AA730" s="365"/>
      <c r="AB730" s="366"/>
      <c r="AC730" s="96"/>
      <c r="AD730" s="96"/>
      <c r="AE730" s="368"/>
      <c r="AF730" s="98"/>
      <c r="AG730" s="367"/>
      <c r="AH730" s="96"/>
      <c r="AI730" s="98" t="s">
        <v>119</v>
      </c>
      <c r="AJ730" s="96"/>
      <c r="AK730" s="367"/>
      <c r="AL730" s="367"/>
      <c r="AM730" s="367"/>
      <c r="AN730" s="369"/>
      <c r="AO730" s="369" t="s">
        <v>248</v>
      </c>
      <c r="AP730" s="370"/>
      <c r="AQ730" s="441"/>
      <c r="AR730" s="370"/>
      <c r="AS730" s="376"/>
      <c r="AT730" s="377"/>
    </row>
    <row r="731" spans="1:46" ht="21" customHeight="1">
      <c r="A731" s="95">
        <v>2</v>
      </c>
      <c r="B731" s="95" t="s">
        <v>228</v>
      </c>
      <c r="C731" s="380" t="s">
        <v>42</v>
      </c>
      <c r="D731" s="98">
        <f t="shared" si="139"/>
        <v>28</v>
      </c>
      <c r="E731" s="449">
        <v>806846</v>
      </c>
      <c r="F731" s="98" t="s">
        <v>393</v>
      </c>
      <c r="G731" s="100">
        <v>806846</v>
      </c>
      <c r="H731" s="100"/>
      <c r="I731" s="307" t="s">
        <v>230</v>
      </c>
      <c r="J731" s="285">
        <f t="shared" si="136"/>
        <v>26.5</v>
      </c>
      <c r="K731" s="286" t="s">
        <v>237</v>
      </c>
      <c r="L731" s="98"/>
      <c r="M731" s="374"/>
      <c r="N731" s="360">
        <v>0</v>
      </c>
      <c r="O731" s="360">
        <v>26.5</v>
      </c>
      <c r="P731" s="360"/>
      <c r="Q731" s="362"/>
      <c r="R731" s="360"/>
      <c r="S731" s="288">
        <f t="shared" si="137"/>
        <v>0</v>
      </c>
      <c r="T731" s="363">
        <f>Q731*U731</f>
        <v>0</v>
      </c>
      <c r="U731" s="288"/>
      <c r="V731" s="288"/>
      <c r="W731" s="288"/>
      <c r="X731" s="364"/>
      <c r="Y731" s="365"/>
      <c r="Z731" s="364"/>
      <c r="AA731" s="365"/>
      <c r="AB731" s="366"/>
      <c r="AC731" s="96"/>
      <c r="AD731" s="96"/>
      <c r="AE731" s="368"/>
      <c r="AF731" s="98"/>
      <c r="AG731" s="367"/>
      <c r="AH731" s="98"/>
      <c r="AI731" s="98" t="s">
        <v>119</v>
      </c>
      <c r="AJ731" s="96"/>
      <c r="AK731" s="367"/>
      <c r="AL731" s="367"/>
      <c r="AM731" s="367"/>
      <c r="AN731" s="369"/>
      <c r="AO731" s="369" t="s">
        <v>1</v>
      </c>
      <c r="AP731" s="370"/>
      <c r="AQ731" s="441"/>
      <c r="AR731" s="370"/>
      <c r="AS731" s="376"/>
      <c r="AT731" s="377"/>
    </row>
    <row r="732" spans="1:46" ht="21" customHeight="1">
      <c r="A732" s="95">
        <v>2</v>
      </c>
      <c r="B732" s="95" t="s">
        <v>228</v>
      </c>
      <c r="C732" s="380" t="s">
        <v>42</v>
      </c>
      <c r="D732" s="98">
        <f t="shared" si="139"/>
        <v>29</v>
      </c>
      <c r="E732" s="449">
        <v>806847</v>
      </c>
      <c r="F732" s="98" t="s">
        <v>393</v>
      </c>
      <c r="G732" s="100">
        <v>806847</v>
      </c>
      <c r="H732" s="100"/>
      <c r="I732" s="100"/>
      <c r="J732" s="285">
        <f t="shared" si="136"/>
        <v>16</v>
      </c>
      <c r="K732" s="286" t="s">
        <v>237</v>
      </c>
      <c r="L732" s="98"/>
      <c r="M732" s="374">
        <v>1.25</v>
      </c>
      <c r="N732" s="360">
        <v>0</v>
      </c>
      <c r="O732" s="360">
        <v>14.75</v>
      </c>
      <c r="P732" s="360"/>
      <c r="Q732" s="362"/>
      <c r="R732" s="360"/>
      <c r="S732" s="288">
        <f t="shared" si="137"/>
        <v>0</v>
      </c>
      <c r="T732" s="363">
        <f>Q732*U732</f>
        <v>0</v>
      </c>
      <c r="U732" s="288"/>
      <c r="V732" s="288"/>
      <c r="W732" s="288"/>
      <c r="X732" s="364"/>
      <c r="Y732" s="365"/>
      <c r="Z732" s="364"/>
      <c r="AA732" s="365"/>
      <c r="AB732" s="366"/>
      <c r="AC732" s="96"/>
      <c r="AD732" s="96"/>
      <c r="AE732" s="368"/>
      <c r="AF732" s="98"/>
      <c r="AG732" s="367"/>
      <c r="AH732" s="98"/>
      <c r="AI732" s="98" t="s">
        <v>119</v>
      </c>
      <c r="AJ732" s="96"/>
      <c r="AK732" s="367"/>
      <c r="AL732" s="367"/>
      <c r="AM732" s="367"/>
      <c r="AN732" s="369"/>
      <c r="AO732" s="369" t="s">
        <v>1</v>
      </c>
      <c r="AP732" s="370"/>
      <c r="AQ732" s="441"/>
      <c r="AR732" s="370"/>
      <c r="AS732" s="376"/>
      <c r="AT732" s="377"/>
    </row>
    <row r="733" spans="1:46" ht="21" customHeight="1">
      <c r="A733" s="95">
        <v>2</v>
      </c>
      <c r="B733" s="95" t="s">
        <v>228</v>
      </c>
      <c r="C733" s="380" t="s">
        <v>42</v>
      </c>
      <c r="D733" s="98">
        <f t="shared" si="139"/>
        <v>30</v>
      </c>
      <c r="E733" s="449">
        <v>806848</v>
      </c>
      <c r="F733" s="98" t="s">
        <v>393</v>
      </c>
      <c r="G733" s="100">
        <v>806848</v>
      </c>
      <c r="H733" s="100"/>
      <c r="I733" s="307" t="s">
        <v>230</v>
      </c>
      <c r="J733" s="285">
        <f t="shared" si="136"/>
        <v>22.48</v>
      </c>
      <c r="K733" s="286" t="s">
        <v>237</v>
      </c>
      <c r="L733" s="98"/>
      <c r="M733" s="394"/>
      <c r="N733" s="360">
        <v>0</v>
      </c>
      <c r="O733" s="360">
        <v>22.48</v>
      </c>
      <c r="P733" s="360"/>
      <c r="Q733" s="362"/>
      <c r="R733" s="360"/>
      <c r="S733" s="288">
        <f t="shared" si="137"/>
        <v>0</v>
      </c>
      <c r="T733" s="288"/>
      <c r="U733" s="288"/>
      <c r="V733" s="288"/>
      <c r="W733" s="288"/>
      <c r="X733" s="364"/>
      <c r="Y733" s="365"/>
      <c r="Z733" s="364"/>
      <c r="AA733" s="365"/>
      <c r="AB733" s="366"/>
      <c r="AC733" s="96"/>
      <c r="AD733" s="96"/>
      <c r="AE733" s="368"/>
      <c r="AF733" s="98"/>
      <c r="AG733" s="367"/>
      <c r="AH733" s="96"/>
      <c r="AI733" s="98" t="s">
        <v>119</v>
      </c>
      <c r="AJ733" s="96"/>
      <c r="AK733" s="367"/>
      <c r="AL733" s="367"/>
      <c r="AM733" s="367"/>
      <c r="AN733" s="369"/>
      <c r="AO733" s="369" t="s">
        <v>248</v>
      </c>
      <c r="AP733" s="370"/>
      <c r="AQ733" s="441"/>
      <c r="AR733" s="370"/>
      <c r="AS733" s="376"/>
      <c r="AT733" s="377"/>
    </row>
    <row r="734" spans="1:46" ht="21" customHeight="1">
      <c r="A734" s="95">
        <v>2</v>
      </c>
      <c r="B734" s="95" t="s">
        <v>228</v>
      </c>
      <c r="C734" s="380" t="s">
        <v>42</v>
      </c>
      <c r="D734" s="98">
        <f t="shared" si="139"/>
        <v>31</v>
      </c>
      <c r="E734" s="449">
        <v>806849</v>
      </c>
      <c r="F734" s="98" t="s">
        <v>393</v>
      </c>
      <c r="G734" s="100">
        <v>806849</v>
      </c>
      <c r="H734" s="100"/>
      <c r="I734" s="307" t="s">
        <v>230</v>
      </c>
      <c r="J734" s="285">
        <f t="shared" si="136"/>
        <v>8.44</v>
      </c>
      <c r="K734" s="286" t="s">
        <v>237</v>
      </c>
      <c r="L734" s="98"/>
      <c r="M734" s="374"/>
      <c r="N734" s="360">
        <v>0</v>
      </c>
      <c r="O734" s="374">
        <v>8.44</v>
      </c>
      <c r="P734" s="98"/>
      <c r="Q734" s="362"/>
      <c r="R734" s="360"/>
      <c r="S734" s="288">
        <f t="shared" si="137"/>
        <v>0</v>
      </c>
      <c r="T734" s="363">
        <f>Q734*U734</f>
        <v>0</v>
      </c>
      <c r="U734" s="288"/>
      <c r="V734" s="288"/>
      <c r="W734" s="288"/>
      <c r="X734" s="364"/>
      <c r="Y734" s="365"/>
      <c r="Z734" s="364"/>
      <c r="AA734" s="365"/>
      <c r="AB734" s="366"/>
      <c r="AC734" s="96"/>
      <c r="AD734" s="96"/>
      <c r="AE734" s="368"/>
      <c r="AF734" s="98"/>
      <c r="AG734" s="367"/>
      <c r="AH734" s="96"/>
      <c r="AI734" s="98" t="s">
        <v>119</v>
      </c>
      <c r="AJ734" s="96"/>
      <c r="AK734" s="367"/>
      <c r="AL734" s="367"/>
      <c r="AM734" s="367"/>
      <c r="AN734" s="369"/>
      <c r="AO734" s="369" t="s">
        <v>1</v>
      </c>
      <c r="AP734" s="370"/>
      <c r="AQ734" s="441"/>
      <c r="AR734" s="370"/>
      <c r="AS734" s="376"/>
      <c r="AT734" s="377"/>
    </row>
    <row r="735" spans="1:46" ht="21" customHeight="1">
      <c r="A735" s="95">
        <v>2</v>
      </c>
      <c r="B735" s="95" t="s">
        <v>228</v>
      </c>
      <c r="C735" s="380" t="s">
        <v>42</v>
      </c>
      <c r="D735" s="98">
        <f>D726+1</f>
        <v>24</v>
      </c>
      <c r="E735" s="449">
        <v>806850</v>
      </c>
      <c r="F735" s="98" t="s">
        <v>393</v>
      </c>
      <c r="G735" s="100">
        <v>806850</v>
      </c>
      <c r="H735" s="96">
        <v>9280806850</v>
      </c>
      <c r="I735" s="307" t="s">
        <v>230</v>
      </c>
      <c r="J735" s="285">
        <f t="shared" si="136"/>
        <v>21.53</v>
      </c>
      <c r="K735" s="286" t="str">
        <f>AC735</f>
        <v>อ้อยน้ำราด</v>
      </c>
      <c r="L735" s="98"/>
      <c r="M735" s="374"/>
      <c r="N735" s="360">
        <v>0</v>
      </c>
      <c r="O735" s="96"/>
      <c r="P735" s="360"/>
      <c r="Q735" s="362">
        <v>21.53</v>
      </c>
      <c r="R735" s="360"/>
      <c r="S735" s="288">
        <f t="shared" si="137"/>
        <v>21.53</v>
      </c>
      <c r="T735" s="360">
        <f>Q735*U735</f>
        <v>279.89</v>
      </c>
      <c r="U735" s="288">
        <v>13</v>
      </c>
      <c r="V735" s="288">
        <f>Q735*W735</f>
        <v>215.3</v>
      </c>
      <c r="W735" s="288">
        <v>10</v>
      </c>
      <c r="X735" s="364">
        <v>279</v>
      </c>
      <c r="Y735" s="365">
        <v>12.913859442543295</v>
      </c>
      <c r="Z735" s="364">
        <v>358.15616634234232</v>
      </c>
      <c r="AA735" s="365">
        <f>Z735/Q735</f>
        <v>16.635214414414413</v>
      </c>
      <c r="AB735" s="366">
        <v>242913</v>
      </c>
      <c r="AC735" s="96" t="s">
        <v>1</v>
      </c>
      <c r="AD735" s="96" t="s">
        <v>88</v>
      </c>
      <c r="AE735" s="367" t="s">
        <v>231</v>
      </c>
      <c r="AF735" s="98" t="s">
        <v>99</v>
      </c>
      <c r="AG735" s="367">
        <v>1.85</v>
      </c>
      <c r="AH735" s="96" t="s">
        <v>232</v>
      </c>
      <c r="AI735" s="98" t="s">
        <v>119</v>
      </c>
      <c r="AJ735" s="367" t="s">
        <v>220</v>
      </c>
      <c r="AK735" s="367" t="s">
        <v>381</v>
      </c>
      <c r="AL735" s="367" t="s">
        <v>236</v>
      </c>
      <c r="AM735" s="367"/>
      <c r="AN735" s="369"/>
      <c r="AO735" s="369" t="s">
        <v>93</v>
      </c>
      <c r="AP735" s="370" t="str">
        <f>IF(Q735&gt;15,"พื้นที่มากกว่า 15 ไร่",IF(Q735&gt;10,"พื้นที่ 10 - 15 ไร่",IF(Q735&gt;6,"พื้นที่ 6 - 10 ไร่",IF(Q735&gt;3,"พื้นที่ 3 - 6 ไร่","พื้นที่น้อยกว่า 3 ไร่"))))</f>
        <v>พื้นที่มากกว่า 15 ไร่</v>
      </c>
      <c r="AQ735" s="440">
        <v>10.46539712029726</v>
      </c>
      <c r="AR735" s="371">
        <v>13.910136694478963</v>
      </c>
      <c r="AS735" s="372" t="s">
        <v>233</v>
      </c>
      <c r="AT735" s="373">
        <v>243311</v>
      </c>
    </row>
    <row r="736" spans="1:46" ht="21" customHeight="1">
      <c r="A736" s="95">
        <v>2</v>
      </c>
      <c r="B736" s="95" t="s">
        <v>228</v>
      </c>
      <c r="C736" s="380" t="s">
        <v>42</v>
      </c>
      <c r="D736" s="98">
        <f>D735+1</f>
        <v>25</v>
      </c>
      <c r="E736" s="449">
        <v>806852</v>
      </c>
      <c r="F736" s="98" t="s">
        <v>393</v>
      </c>
      <c r="G736" s="100">
        <v>806852</v>
      </c>
      <c r="H736" s="100"/>
      <c r="I736" s="307" t="s">
        <v>230</v>
      </c>
      <c r="J736" s="285">
        <f t="shared" si="136"/>
        <v>2.95</v>
      </c>
      <c r="K736" s="286" t="s">
        <v>237</v>
      </c>
      <c r="L736" s="98" t="s">
        <v>399</v>
      </c>
      <c r="M736" s="374"/>
      <c r="N736" s="360">
        <v>0</v>
      </c>
      <c r="O736" s="374">
        <v>2.95</v>
      </c>
      <c r="P736" s="98"/>
      <c r="Q736" s="362"/>
      <c r="R736" s="360"/>
      <c r="S736" s="288">
        <f t="shared" si="137"/>
        <v>0</v>
      </c>
      <c r="T736" s="288"/>
      <c r="U736" s="288"/>
      <c r="V736" s="288"/>
      <c r="W736" s="288"/>
      <c r="X736" s="364"/>
      <c r="Y736" s="365"/>
      <c r="Z736" s="364"/>
      <c r="AA736" s="365"/>
      <c r="AB736" s="366"/>
      <c r="AC736" s="98"/>
      <c r="AD736" s="98"/>
      <c r="AE736" s="368"/>
      <c r="AF736" s="98"/>
      <c r="AG736" s="368"/>
      <c r="AH736" s="368"/>
      <c r="AI736" s="368" t="s">
        <v>90</v>
      </c>
      <c r="AJ736" s="368"/>
      <c r="AK736" s="367"/>
      <c r="AL736" s="367"/>
      <c r="AM736" s="367"/>
      <c r="AN736" s="369"/>
      <c r="AO736" s="369">
        <v>0</v>
      </c>
      <c r="AP736" s="370"/>
      <c r="AQ736" s="441"/>
      <c r="AR736" s="370"/>
      <c r="AS736" s="376"/>
      <c r="AT736" s="377"/>
    </row>
    <row r="737" spans="1:46" ht="21" customHeight="1">
      <c r="A737" s="95">
        <v>2</v>
      </c>
      <c r="B737" s="95" t="s">
        <v>228</v>
      </c>
      <c r="C737" s="380" t="s">
        <v>34</v>
      </c>
      <c r="D737" s="98">
        <v>1</v>
      </c>
      <c r="E737" s="449">
        <v>811201</v>
      </c>
      <c r="F737" s="98" t="s">
        <v>319</v>
      </c>
      <c r="G737" s="100">
        <v>811201</v>
      </c>
      <c r="H737" s="100"/>
      <c r="I737" s="100"/>
      <c r="J737" s="285">
        <f t="shared" si="136"/>
        <v>6.7</v>
      </c>
      <c r="K737" s="286" t="s">
        <v>250</v>
      </c>
      <c r="L737" s="98" t="s">
        <v>250</v>
      </c>
      <c r="M737" s="374">
        <v>6.7</v>
      </c>
      <c r="N737" s="360"/>
      <c r="O737" s="374">
        <v>0</v>
      </c>
      <c r="P737" s="98"/>
      <c r="Q737" s="362"/>
      <c r="R737" s="360"/>
      <c r="S737" s="288">
        <f t="shared" si="137"/>
        <v>0</v>
      </c>
      <c r="T737" s="288"/>
      <c r="U737" s="288"/>
      <c r="V737" s="288"/>
      <c r="W737" s="288"/>
      <c r="X737" s="364"/>
      <c r="Y737" s="365"/>
      <c r="Z737" s="364"/>
      <c r="AA737" s="365"/>
      <c r="AB737" s="366"/>
      <c r="AC737" s="98"/>
      <c r="AD737" s="98"/>
      <c r="AE737" s="368"/>
      <c r="AF737" s="98"/>
      <c r="AG737" s="368"/>
      <c r="AH737" s="368"/>
      <c r="AI737" s="98" t="s">
        <v>119</v>
      </c>
      <c r="AJ737" s="98"/>
      <c r="AK737" s="367"/>
      <c r="AL737" s="367"/>
      <c r="AM737" s="367"/>
      <c r="AN737" s="369"/>
      <c r="AO737" s="369">
        <v>0</v>
      </c>
      <c r="AP737" s="370"/>
      <c r="AQ737" s="441"/>
      <c r="AR737" s="370"/>
      <c r="AS737" s="376"/>
      <c r="AT737" s="377"/>
    </row>
    <row r="738" spans="1:46" ht="21" customHeight="1">
      <c r="A738" s="95">
        <v>2</v>
      </c>
      <c r="B738" s="95" t="s">
        <v>228</v>
      </c>
      <c r="C738" s="380" t="s">
        <v>34</v>
      </c>
      <c r="D738" s="98">
        <f t="shared" ref="D738:D784" si="140">D737+1</f>
        <v>2</v>
      </c>
      <c r="E738" s="449">
        <v>811202</v>
      </c>
      <c r="F738" s="98" t="s">
        <v>319</v>
      </c>
      <c r="G738" s="100">
        <v>811202</v>
      </c>
      <c r="H738" s="100"/>
      <c r="I738" s="100"/>
      <c r="J738" s="285">
        <f t="shared" si="136"/>
        <v>21.47</v>
      </c>
      <c r="K738" s="286" t="s">
        <v>237</v>
      </c>
      <c r="L738" s="299"/>
      <c r="M738" s="374"/>
      <c r="N738" s="360"/>
      <c r="O738" s="374">
        <v>21.47</v>
      </c>
      <c r="P738" s="98"/>
      <c r="Q738" s="362"/>
      <c r="R738" s="360"/>
      <c r="S738" s="288">
        <f t="shared" si="137"/>
        <v>0</v>
      </c>
      <c r="T738" s="288"/>
      <c r="U738" s="288"/>
      <c r="V738" s="288"/>
      <c r="W738" s="288"/>
      <c r="X738" s="364"/>
      <c r="Y738" s="365"/>
      <c r="Z738" s="364"/>
      <c r="AA738" s="365"/>
      <c r="AB738" s="366"/>
      <c r="AC738" s="98"/>
      <c r="AD738" s="98"/>
      <c r="AE738" s="368"/>
      <c r="AF738" s="98"/>
      <c r="AG738" s="368"/>
      <c r="AH738" s="368"/>
      <c r="AI738" s="98" t="s">
        <v>119</v>
      </c>
      <c r="AJ738" s="98"/>
      <c r="AK738" s="367"/>
      <c r="AL738" s="367"/>
      <c r="AM738" s="367"/>
      <c r="AN738" s="369"/>
      <c r="AO738" s="369">
        <v>0</v>
      </c>
      <c r="AP738" s="370"/>
      <c r="AQ738" s="441"/>
      <c r="AR738" s="370"/>
      <c r="AS738" s="376"/>
      <c r="AT738" s="377"/>
    </row>
    <row r="739" spans="1:46" ht="21" customHeight="1">
      <c r="A739" s="95">
        <v>2</v>
      </c>
      <c r="B739" s="95" t="s">
        <v>228</v>
      </c>
      <c r="C739" s="380" t="s">
        <v>34</v>
      </c>
      <c r="D739" s="98">
        <f t="shared" si="140"/>
        <v>3</v>
      </c>
      <c r="E739" s="449">
        <v>811203</v>
      </c>
      <c r="F739" s="98" t="s">
        <v>319</v>
      </c>
      <c r="G739" s="100">
        <v>811203</v>
      </c>
      <c r="H739" s="100"/>
      <c r="I739" s="100"/>
      <c r="J739" s="285">
        <f t="shared" si="136"/>
        <v>10.67</v>
      </c>
      <c r="K739" s="286" t="s">
        <v>237</v>
      </c>
      <c r="L739" s="299"/>
      <c r="M739" s="374"/>
      <c r="N739" s="360"/>
      <c r="O739" s="374">
        <v>10.67</v>
      </c>
      <c r="P739" s="98"/>
      <c r="Q739" s="362"/>
      <c r="R739" s="360"/>
      <c r="S739" s="288">
        <f t="shared" si="137"/>
        <v>0</v>
      </c>
      <c r="T739" s="288"/>
      <c r="U739" s="288"/>
      <c r="V739" s="288"/>
      <c r="W739" s="288"/>
      <c r="X739" s="364"/>
      <c r="Y739" s="365"/>
      <c r="Z739" s="364"/>
      <c r="AA739" s="365"/>
      <c r="AB739" s="366"/>
      <c r="AC739" s="98"/>
      <c r="AD739" s="98"/>
      <c r="AE739" s="368"/>
      <c r="AF739" s="98"/>
      <c r="AG739" s="368"/>
      <c r="AH739" s="368"/>
      <c r="AI739" s="98" t="s">
        <v>119</v>
      </c>
      <c r="AJ739" s="98"/>
      <c r="AK739" s="367"/>
      <c r="AL739" s="367"/>
      <c r="AM739" s="367"/>
      <c r="AN739" s="369"/>
      <c r="AO739" s="369">
        <v>0</v>
      </c>
      <c r="AP739" s="370"/>
      <c r="AQ739" s="441"/>
      <c r="AR739" s="370"/>
      <c r="AS739" s="376"/>
      <c r="AT739" s="377"/>
    </row>
    <row r="740" spans="1:46" ht="21" customHeight="1">
      <c r="A740" s="95">
        <v>2</v>
      </c>
      <c r="B740" s="95" t="s">
        <v>228</v>
      </c>
      <c r="C740" s="380" t="s">
        <v>34</v>
      </c>
      <c r="D740" s="98">
        <f t="shared" si="140"/>
        <v>4</v>
      </c>
      <c r="E740" s="449">
        <v>811204</v>
      </c>
      <c r="F740" s="98" t="s">
        <v>319</v>
      </c>
      <c r="G740" s="100">
        <v>811204</v>
      </c>
      <c r="H740" s="100"/>
      <c r="I740" s="100"/>
      <c r="J740" s="285">
        <f t="shared" si="136"/>
        <v>12.21</v>
      </c>
      <c r="K740" s="286" t="s">
        <v>237</v>
      </c>
      <c r="L740" s="299"/>
      <c r="M740" s="374"/>
      <c r="N740" s="360"/>
      <c r="O740" s="374">
        <v>12.21</v>
      </c>
      <c r="P740" s="98"/>
      <c r="Q740" s="362"/>
      <c r="R740" s="360"/>
      <c r="S740" s="288">
        <f t="shared" si="137"/>
        <v>0</v>
      </c>
      <c r="T740" s="288"/>
      <c r="U740" s="288"/>
      <c r="V740" s="288"/>
      <c r="W740" s="288"/>
      <c r="X740" s="364"/>
      <c r="Y740" s="365"/>
      <c r="Z740" s="364"/>
      <c r="AA740" s="365"/>
      <c r="AB740" s="366"/>
      <c r="AC740" s="98"/>
      <c r="AD740" s="98"/>
      <c r="AE740" s="368"/>
      <c r="AF740" s="98"/>
      <c r="AG740" s="368"/>
      <c r="AH740" s="368"/>
      <c r="AI740" s="98" t="s">
        <v>119</v>
      </c>
      <c r="AJ740" s="98"/>
      <c r="AK740" s="367"/>
      <c r="AL740" s="367"/>
      <c r="AM740" s="367"/>
      <c r="AN740" s="369"/>
      <c r="AO740" s="369">
        <v>0</v>
      </c>
      <c r="AP740" s="370"/>
      <c r="AQ740" s="441"/>
      <c r="AR740" s="370"/>
      <c r="AS740" s="376"/>
      <c r="AT740" s="377"/>
    </row>
    <row r="741" spans="1:46" ht="21" customHeight="1">
      <c r="A741" s="95">
        <v>2</v>
      </c>
      <c r="B741" s="95" t="s">
        <v>228</v>
      </c>
      <c r="C741" s="380" t="s">
        <v>34</v>
      </c>
      <c r="D741" s="98">
        <f t="shared" si="140"/>
        <v>5</v>
      </c>
      <c r="E741" s="449">
        <v>811206</v>
      </c>
      <c r="F741" s="98" t="s">
        <v>319</v>
      </c>
      <c r="G741" s="100">
        <v>811206</v>
      </c>
      <c r="H741" s="100"/>
      <c r="I741" s="100"/>
      <c r="J741" s="285">
        <f t="shared" si="136"/>
        <v>24.82</v>
      </c>
      <c r="K741" s="286" t="s">
        <v>237</v>
      </c>
      <c r="L741" s="96"/>
      <c r="M741" s="360"/>
      <c r="N741" s="360"/>
      <c r="O741" s="374">
        <v>24.82</v>
      </c>
      <c r="P741" s="98"/>
      <c r="Q741" s="362"/>
      <c r="R741" s="360"/>
      <c r="S741" s="288">
        <f t="shared" si="137"/>
        <v>0</v>
      </c>
      <c r="T741" s="288"/>
      <c r="U741" s="288"/>
      <c r="V741" s="288"/>
      <c r="W741" s="288"/>
      <c r="X741" s="364"/>
      <c r="Y741" s="365"/>
      <c r="Z741" s="364"/>
      <c r="AA741" s="365"/>
      <c r="AB741" s="366"/>
      <c r="AC741" s="96"/>
      <c r="AD741" s="96"/>
      <c r="AE741" s="367"/>
      <c r="AF741" s="98"/>
      <c r="AG741" s="367"/>
      <c r="AH741" s="96"/>
      <c r="AI741" s="98" t="s">
        <v>119</v>
      </c>
      <c r="AJ741" s="98"/>
      <c r="AK741" s="367"/>
      <c r="AL741" s="367"/>
      <c r="AM741" s="367"/>
      <c r="AN741" s="369"/>
      <c r="AO741" s="369">
        <v>0</v>
      </c>
      <c r="AP741" s="370"/>
      <c r="AQ741" s="441"/>
      <c r="AR741" s="370"/>
      <c r="AS741" s="376"/>
      <c r="AT741" s="377"/>
    </row>
    <row r="742" spans="1:46" ht="21" customHeight="1">
      <c r="A742" s="95">
        <v>2</v>
      </c>
      <c r="B742" s="95" t="s">
        <v>228</v>
      </c>
      <c r="C742" s="380" t="s">
        <v>34</v>
      </c>
      <c r="D742" s="98">
        <f t="shared" si="140"/>
        <v>6</v>
      </c>
      <c r="E742" s="449">
        <v>811207</v>
      </c>
      <c r="F742" s="98" t="s">
        <v>319</v>
      </c>
      <c r="G742" s="100">
        <v>811207</v>
      </c>
      <c r="H742" s="100"/>
      <c r="I742" s="100"/>
      <c r="J742" s="285">
        <f t="shared" si="136"/>
        <v>19.18</v>
      </c>
      <c r="K742" s="286" t="s">
        <v>237</v>
      </c>
      <c r="L742" s="299"/>
      <c r="M742" s="374"/>
      <c r="N742" s="360"/>
      <c r="O742" s="374">
        <v>19.18</v>
      </c>
      <c r="P742" s="98"/>
      <c r="Q742" s="362"/>
      <c r="R742" s="360"/>
      <c r="S742" s="288">
        <f t="shared" si="137"/>
        <v>0</v>
      </c>
      <c r="T742" s="288"/>
      <c r="U742" s="288"/>
      <c r="V742" s="288"/>
      <c r="W742" s="288"/>
      <c r="X742" s="364"/>
      <c r="Y742" s="365"/>
      <c r="Z742" s="364"/>
      <c r="AA742" s="365"/>
      <c r="AB742" s="366"/>
      <c r="AC742" s="96"/>
      <c r="AD742" s="96"/>
      <c r="AE742" s="367"/>
      <c r="AF742" s="98"/>
      <c r="AG742" s="367"/>
      <c r="AH742" s="96"/>
      <c r="AI742" s="98" t="s">
        <v>119</v>
      </c>
      <c r="AJ742" s="98"/>
      <c r="AK742" s="367"/>
      <c r="AL742" s="367"/>
      <c r="AM742" s="367"/>
      <c r="AN742" s="369"/>
      <c r="AO742" s="369">
        <v>0</v>
      </c>
      <c r="AP742" s="370"/>
      <c r="AQ742" s="441"/>
      <c r="AR742" s="370"/>
      <c r="AS742" s="376"/>
      <c r="AT742" s="377"/>
    </row>
    <row r="743" spans="1:46" ht="21" customHeight="1">
      <c r="A743" s="95">
        <v>2</v>
      </c>
      <c r="B743" s="95" t="s">
        <v>228</v>
      </c>
      <c r="C743" s="380" t="s">
        <v>34</v>
      </c>
      <c r="D743" s="98">
        <f t="shared" si="140"/>
        <v>7</v>
      </c>
      <c r="E743" s="449">
        <v>811209</v>
      </c>
      <c r="F743" s="98" t="s">
        <v>319</v>
      </c>
      <c r="G743" s="100">
        <v>811209</v>
      </c>
      <c r="H743" s="100"/>
      <c r="I743" s="100"/>
      <c r="J743" s="285">
        <f t="shared" si="136"/>
        <v>14.81</v>
      </c>
      <c r="K743" s="286" t="s">
        <v>237</v>
      </c>
      <c r="L743" s="96"/>
      <c r="M743" s="360"/>
      <c r="N743" s="360"/>
      <c r="O743" s="374">
        <v>14.81</v>
      </c>
      <c r="P743" s="98"/>
      <c r="Q743" s="362"/>
      <c r="R743" s="360"/>
      <c r="S743" s="288">
        <f t="shared" si="137"/>
        <v>0</v>
      </c>
      <c r="T743" s="288"/>
      <c r="U743" s="288"/>
      <c r="V743" s="288"/>
      <c r="W743" s="288"/>
      <c r="X743" s="364"/>
      <c r="Y743" s="365"/>
      <c r="Z743" s="364"/>
      <c r="AA743" s="365"/>
      <c r="AB743" s="366"/>
      <c r="AC743" s="98"/>
      <c r="AD743" s="98"/>
      <c r="AE743" s="368"/>
      <c r="AF743" s="98"/>
      <c r="AG743" s="368"/>
      <c r="AH743" s="368"/>
      <c r="AI743" s="98" t="s">
        <v>119</v>
      </c>
      <c r="AJ743" s="98"/>
      <c r="AK743" s="367"/>
      <c r="AL743" s="367"/>
      <c r="AM743" s="367"/>
      <c r="AN743" s="369"/>
      <c r="AO743" s="369">
        <v>0</v>
      </c>
      <c r="AP743" s="370"/>
      <c r="AQ743" s="441"/>
      <c r="AR743" s="370"/>
      <c r="AS743" s="376"/>
      <c r="AT743" s="377"/>
    </row>
    <row r="744" spans="1:46" ht="21" customHeight="1">
      <c r="A744" s="95">
        <v>2</v>
      </c>
      <c r="B744" s="95" t="s">
        <v>228</v>
      </c>
      <c r="C744" s="380" t="s">
        <v>34</v>
      </c>
      <c r="D744" s="98">
        <f t="shared" si="140"/>
        <v>8</v>
      </c>
      <c r="E744" s="449" t="s">
        <v>401</v>
      </c>
      <c r="F744" s="98" t="s">
        <v>319</v>
      </c>
      <c r="G744" s="100">
        <v>8112091</v>
      </c>
      <c r="H744" s="100"/>
      <c r="I744" s="100"/>
      <c r="J744" s="285">
        <f t="shared" si="136"/>
        <v>4.3</v>
      </c>
      <c r="K744" s="286" t="s">
        <v>237</v>
      </c>
      <c r="L744" s="98"/>
      <c r="M744" s="374"/>
      <c r="N744" s="360"/>
      <c r="O744" s="374">
        <v>4.3</v>
      </c>
      <c r="P744" s="98"/>
      <c r="Q744" s="362"/>
      <c r="R744" s="360"/>
      <c r="S744" s="288">
        <f t="shared" si="137"/>
        <v>0</v>
      </c>
      <c r="T744" s="288"/>
      <c r="U744" s="288"/>
      <c r="V744" s="288"/>
      <c r="W744" s="288"/>
      <c r="X744" s="364"/>
      <c r="Y744" s="365"/>
      <c r="Z744" s="364"/>
      <c r="AA744" s="365"/>
      <c r="AB744" s="366"/>
      <c r="AC744" s="98"/>
      <c r="AD744" s="98"/>
      <c r="AE744" s="368"/>
      <c r="AF744" s="98"/>
      <c r="AG744" s="368"/>
      <c r="AH744" s="368"/>
      <c r="AI744" s="98" t="s">
        <v>119</v>
      </c>
      <c r="AJ744" s="98"/>
      <c r="AK744" s="367"/>
      <c r="AL744" s="367"/>
      <c r="AM744" s="367"/>
      <c r="AN744" s="369"/>
      <c r="AO744" s="369">
        <v>0</v>
      </c>
      <c r="AP744" s="370"/>
      <c r="AQ744" s="441"/>
      <c r="AR744" s="370"/>
      <c r="AS744" s="376"/>
      <c r="AT744" s="377"/>
    </row>
    <row r="745" spans="1:46" ht="21" customHeight="1">
      <c r="A745" s="95">
        <v>2</v>
      </c>
      <c r="B745" s="95" t="s">
        <v>228</v>
      </c>
      <c r="C745" s="380" t="s">
        <v>34</v>
      </c>
      <c r="D745" s="98">
        <f t="shared" si="140"/>
        <v>9</v>
      </c>
      <c r="E745" s="449">
        <v>811210</v>
      </c>
      <c r="F745" s="98" t="s">
        <v>319</v>
      </c>
      <c r="G745" s="100">
        <v>811210</v>
      </c>
      <c r="H745" s="100"/>
      <c r="I745" s="100"/>
      <c r="J745" s="285">
        <f t="shared" si="136"/>
        <v>22.11</v>
      </c>
      <c r="K745" s="286" t="s">
        <v>237</v>
      </c>
      <c r="L745" s="98"/>
      <c r="M745" s="374"/>
      <c r="N745" s="360"/>
      <c r="O745" s="374">
        <v>22.11</v>
      </c>
      <c r="P745" s="98"/>
      <c r="Q745" s="362"/>
      <c r="R745" s="360"/>
      <c r="S745" s="288">
        <f t="shared" si="137"/>
        <v>0</v>
      </c>
      <c r="T745" s="288"/>
      <c r="U745" s="288"/>
      <c r="V745" s="288"/>
      <c r="W745" s="288"/>
      <c r="X745" s="364"/>
      <c r="Y745" s="365"/>
      <c r="Z745" s="364"/>
      <c r="AA745" s="365"/>
      <c r="AB745" s="366"/>
      <c r="AC745" s="96"/>
      <c r="AD745" s="96"/>
      <c r="AE745" s="368"/>
      <c r="AF745" s="98"/>
      <c r="AG745" s="367"/>
      <c r="AH745" s="98"/>
      <c r="AI745" s="98" t="s">
        <v>119</v>
      </c>
      <c r="AJ745" s="98"/>
      <c r="AK745" s="367"/>
      <c r="AL745" s="367"/>
      <c r="AM745" s="367"/>
      <c r="AN745" s="369"/>
      <c r="AO745" s="369">
        <v>0</v>
      </c>
      <c r="AP745" s="370"/>
      <c r="AQ745" s="441"/>
      <c r="AR745" s="370"/>
      <c r="AS745" s="376"/>
      <c r="AT745" s="377"/>
    </row>
    <row r="746" spans="1:46" ht="21" customHeight="1">
      <c r="A746" s="95">
        <v>2</v>
      </c>
      <c r="B746" s="95" t="s">
        <v>228</v>
      </c>
      <c r="C746" s="380" t="s">
        <v>34</v>
      </c>
      <c r="D746" s="98">
        <f t="shared" si="140"/>
        <v>10</v>
      </c>
      <c r="E746" s="449">
        <v>811211</v>
      </c>
      <c r="F746" s="98" t="s">
        <v>319</v>
      </c>
      <c r="G746" s="100">
        <v>811211</v>
      </c>
      <c r="H746" s="100"/>
      <c r="I746" s="100"/>
      <c r="J746" s="285">
        <f t="shared" si="136"/>
        <v>7.28</v>
      </c>
      <c r="K746" s="286" t="s">
        <v>237</v>
      </c>
      <c r="L746" s="98"/>
      <c r="M746" s="374"/>
      <c r="N746" s="360"/>
      <c r="O746" s="374">
        <v>7.28</v>
      </c>
      <c r="P746" s="98"/>
      <c r="Q746" s="362"/>
      <c r="R746" s="360"/>
      <c r="S746" s="288">
        <f t="shared" si="137"/>
        <v>0</v>
      </c>
      <c r="T746" s="288"/>
      <c r="U746" s="288"/>
      <c r="V746" s="288"/>
      <c r="W746" s="288"/>
      <c r="X746" s="364"/>
      <c r="Y746" s="365"/>
      <c r="Z746" s="364"/>
      <c r="AA746" s="365"/>
      <c r="AB746" s="366"/>
      <c r="AC746" s="98"/>
      <c r="AD746" s="98"/>
      <c r="AE746" s="368"/>
      <c r="AF746" s="98"/>
      <c r="AG746" s="368"/>
      <c r="AH746" s="368"/>
      <c r="AI746" s="98" t="s">
        <v>119</v>
      </c>
      <c r="AJ746" s="98"/>
      <c r="AK746" s="367"/>
      <c r="AL746" s="367"/>
      <c r="AM746" s="367"/>
      <c r="AN746" s="369"/>
      <c r="AO746" s="369">
        <v>0</v>
      </c>
      <c r="AP746" s="370"/>
      <c r="AQ746" s="441"/>
      <c r="AR746" s="370"/>
      <c r="AS746" s="376"/>
      <c r="AT746" s="377"/>
    </row>
    <row r="747" spans="1:46" ht="21" customHeight="1">
      <c r="A747" s="95">
        <v>2</v>
      </c>
      <c r="B747" s="95" t="s">
        <v>228</v>
      </c>
      <c r="C747" s="380" t="s">
        <v>34</v>
      </c>
      <c r="D747" s="98">
        <f t="shared" si="140"/>
        <v>11</v>
      </c>
      <c r="E747" s="449">
        <v>811212</v>
      </c>
      <c r="F747" s="98" t="s">
        <v>319</v>
      </c>
      <c r="G747" s="100">
        <v>811212</v>
      </c>
      <c r="H747" s="100"/>
      <c r="I747" s="100"/>
      <c r="J747" s="285">
        <f t="shared" si="136"/>
        <v>7.28</v>
      </c>
      <c r="K747" s="286" t="s">
        <v>237</v>
      </c>
      <c r="L747" s="98"/>
      <c r="M747" s="374"/>
      <c r="N747" s="360"/>
      <c r="O747" s="374">
        <v>7.28</v>
      </c>
      <c r="P747" s="98"/>
      <c r="Q747" s="362"/>
      <c r="R747" s="360"/>
      <c r="S747" s="288">
        <f t="shared" si="137"/>
        <v>0</v>
      </c>
      <c r="T747" s="288"/>
      <c r="U747" s="288"/>
      <c r="V747" s="288"/>
      <c r="W747" s="288"/>
      <c r="X747" s="364"/>
      <c r="Y747" s="365"/>
      <c r="Z747" s="364"/>
      <c r="AA747" s="365"/>
      <c r="AB747" s="366"/>
      <c r="AC747" s="98"/>
      <c r="AD747" s="98"/>
      <c r="AE747" s="368"/>
      <c r="AF747" s="98"/>
      <c r="AG747" s="368"/>
      <c r="AH747" s="368"/>
      <c r="AI747" s="98" t="s">
        <v>119</v>
      </c>
      <c r="AJ747" s="98"/>
      <c r="AK747" s="367"/>
      <c r="AL747" s="367"/>
      <c r="AM747" s="367"/>
      <c r="AN747" s="369"/>
      <c r="AO747" s="369">
        <v>0</v>
      </c>
      <c r="AP747" s="370"/>
      <c r="AQ747" s="441"/>
      <c r="AR747" s="370"/>
      <c r="AS747" s="376"/>
      <c r="AT747" s="377"/>
    </row>
    <row r="748" spans="1:46" ht="21" customHeight="1">
      <c r="A748" s="95">
        <v>2</v>
      </c>
      <c r="B748" s="95" t="s">
        <v>228</v>
      </c>
      <c r="C748" s="380" t="s">
        <v>34</v>
      </c>
      <c r="D748" s="98">
        <f t="shared" si="140"/>
        <v>12</v>
      </c>
      <c r="E748" s="449">
        <v>811214</v>
      </c>
      <c r="F748" s="98" t="s">
        <v>319</v>
      </c>
      <c r="G748" s="100">
        <v>811214</v>
      </c>
      <c r="H748" s="100"/>
      <c r="I748" s="100"/>
      <c r="J748" s="285">
        <f t="shared" si="136"/>
        <v>7.56</v>
      </c>
      <c r="K748" s="286" t="s">
        <v>237</v>
      </c>
      <c r="L748" s="98"/>
      <c r="M748" s="374"/>
      <c r="N748" s="360"/>
      <c r="O748" s="374">
        <v>7.56</v>
      </c>
      <c r="P748" s="98"/>
      <c r="Q748" s="362"/>
      <c r="R748" s="360"/>
      <c r="S748" s="288">
        <f t="shared" si="137"/>
        <v>0</v>
      </c>
      <c r="T748" s="288"/>
      <c r="U748" s="288"/>
      <c r="V748" s="288"/>
      <c r="W748" s="288"/>
      <c r="X748" s="364"/>
      <c r="Y748" s="365"/>
      <c r="Z748" s="364"/>
      <c r="AA748" s="365"/>
      <c r="AB748" s="366"/>
      <c r="AC748" s="98"/>
      <c r="AD748" s="98"/>
      <c r="AE748" s="368"/>
      <c r="AF748" s="98"/>
      <c r="AG748" s="368"/>
      <c r="AH748" s="368"/>
      <c r="AI748" s="98" t="s">
        <v>119</v>
      </c>
      <c r="AJ748" s="98"/>
      <c r="AK748" s="367"/>
      <c r="AL748" s="367"/>
      <c r="AM748" s="367"/>
      <c r="AN748" s="369"/>
      <c r="AO748" s="369">
        <v>0</v>
      </c>
      <c r="AP748" s="370"/>
      <c r="AQ748" s="441"/>
      <c r="AR748" s="370"/>
      <c r="AS748" s="376"/>
      <c r="AT748" s="377"/>
    </row>
    <row r="749" spans="1:46" ht="21" customHeight="1">
      <c r="A749" s="95">
        <v>2</v>
      </c>
      <c r="B749" s="95" t="s">
        <v>228</v>
      </c>
      <c r="C749" s="380" t="s">
        <v>34</v>
      </c>
      <c r="D749" s="98">
        <f t="shared" si="140"/>
        <v>13</v>
      </c>
      <c r="E749" s="449">
        <v>811215</v>
      </c>
      <c r="F749" s="98" t="s">
        <v>319</v>
      </c>
      <c r="G749" s="100">
        <v>811215</v>
      </c>
      <c r="H749" s="100"/>
      <c r="I749" s="100"/>
      <c r="J749" s="285">
        <f t="shared" si="136"/>
        <v>11.99</v>
      </c>
      <c r="K749" s="286" t="s">
        <v>237</v>
      </c>
      <c r="L749" s="98"/>
      <c r="M749" s="374"/>
      <c r="N749" s="360"/>
      <c r="O749" s="374">
        <v>11.99</v>
      </c>
      <c r="P749" s="98"/>
      <c r="Q749" s="362"/>
      <c r="R749" s="360"/>
      <c r="S749" s="288">
        <f t="shared" si="137"/>
        <v>0</v>
      </c>
      <c r="T749" s="288"/>
      <c r="U749" s="288"/>
      <c r="V749" s="288"/>
      <c r="W749" s="288"/>
      <c r="X749" s="364"/>
      <c r="Y749" s="365"/>
      <c r="Z749" s="364"/>
      <c r="AA749" s="365"/>
      <c r="AB749" s="366"/>
      <c r="AC749" s="98"/>
      <c r="AD749" s="98"/>
      <c r="AE749" s="368"/>
      <c r="AF749" s="98"/>
      <c r="AG749" s="368"/>
      <c r="AH749" s="368"/>
      <c r="AI749" s="98" t="s">
        <v>119</v>
      </c>
      <c r="AJ749" s="98"/>
      <c r="AK749" s="367"/>
      <c r="AL749" s="367"/>
      <c r="AM749" s="367"/>
      <c r="AN749" s="369"/>
      <c r="AO749" s="369">
        <v>0</v>
      </c>
      <c r="AP749" s="370"/>
      <c r="AQ749" s="441"/>
      <c r="AR749" s="370"/>
      <c r="AS749" s="376"/>
      <c r="AT749" s="377"/>
    </row>
    <row r="750" spans="1:46" ht="21" customHeight="1">
      <c r="A750" s="95">
        <v>2</v>
      </c>
      <c r="B750" s="95" t="s">
        <v>228</v>
      </c>
      <c r="C750" s="380" t="s">
        <v>34</v>
      </c>
      <c r="D750" s="98">
        <f t="shared" si="140"/>
        <v>14</v>
      </c>
      <c r="E750" s="449">
        <v>811216</v>
      </c>
      <c r="F750" s="98" t="s">
        <v>319</v>
      </c>
      <c r="G750" s="100">
        <v>811216</v>
      </c>
      <c r="H750" s="100"/>
      <c r="I750" s="100"/>
      <c r="J750" s="285">
        <f t="shared" si="136"/>
        <v>19.7</v>
      </c>
      <c r="K750" s="286" t="s">
        <v>237</v>
      </c>
      <c r="L750" s="98"/>
      <c r="M750" s="374"/>
      <c r="N750" s="360"/>
      <c r="O750" s="374">
        <v>19.7</v>
      </c>
      <c r="P750" s="98"/>
      <c r="Q750" s="362"/>
      <c r="R750" s="360"/>
      <c r="S750" s="288">
        <f t="shared" si="137"/>
        <v>0</v>
      </c>
      <c r="T750" s="288"/>
      <c r="U750" s="288"/>
      <c r="V750" s="288"/>
      <c r="W750" s="288"/>
      <c r="X750" s="364"/>
      <c r="Y750" s="365"/>
      <c r="Z750" s="364"/>
      <c r="AA750" s="365"/>
      <c r="AB750" s="366"/>
      <c r="AC750" s="98"/>
      <c r="AD750" s="98"/>
      <c r="AE750" s="368"/>
      <c r="AF750" s="98"/>
      <c r="AG750" s="368"/>
      <c r="AH750" s="98"/>
      <c r="AI750" s="98" t="s">
        <v>119</v>
      </c>
      <c r="AJ750" s="98"/>
      <c r="AK750" s="367"/>
      <c r="AL750" s="367"/>
      <c r="AM750" s="367"/>
      <c r="AN750" s="369"/>
      <c r="AO750" s="369">
        <v>0</v>
      </c>
      <c r="AP750" s="370"/>
      <c r="AQ750" s="441"/>
      <c r="AR750" s="370"/>
      <c r="AS750" s="376"/>
      <c r="AT750" s="377"/>
    </row>
    <row r="751" spans="1:46" ht="21" customHeight="1">
      <c r="A751" s="95">
        <v>2</v>
      </c>
      <c r="B751" s="95" t="s">
        <v>228</v>
      </c>
      <c r="C751" s="380" t="s">
        <v>34</v>
      </c>
      <c r="D751" s="98">
        <f t="shared" si="140"/>
        <v>15</v>
      </c>
      <c r="E751" s="449">
        <v>811217</v>
      </c>
      <c r="F751" s="98" t="s">
        <v>319</v>
      </c>
      <c r="G751" s="100">
        <v>811217</v>
      </c>
      <c r="H751" s="100"/>
      <c r="I751" s="100"/>
      <c r="J751" s="285">
        <f t="shared" si="136"/>
        <v>9.65</v>
      </c>
      <c r="K751" s="286" t="s">
        <v>237</v>
      </c>
      <c r="L751" s="98"/>
      <c r="M751" s="389"/>
      <c r="N751" s="360"/>
      <c r="O751" s="389">
        <v>9.65</v>
      </c>
      <c r="P751" s="385"/>
      <c r="Q751" s="362"/>
      <c r="R751" s="360"/>
      <c r="S751" s="288">
        <f t="shared" si="137"/>
        <v>0</v>
      </c>
      <c r="T751" s="288"/>
      <c r="U751" s="288"/>
      <c r="V751" s="288"/>
      <c r="W751" s="288"/>
      <c r="X751" s="364"/>
      <c r="Y751" s="365"/>
      <c r="Z751" s="364"/>
      <c r="AA751" s="365"/>
      <c r="AB751" s="366"/>
      <c r="AC751" s="385"/>
      <c r="AD751" s="385"/>
      <c r="AE751" s="368"/>
      <c r="AF751" s="98"/>
      <c r="AG751" s="368"/>
      <c r="AH751" s="368"/>
      <c r="AI751" s="98" t="s">
        <v>119</v>
      </c>
      <c r="AJ751" s="98"/>
      <c r="AK751" s="367"/>
      <c r="AL751" s="367"/>
      <c r="AM751" s="367"/>
      <c r="AN751" s="369"/>
      <c r="AO751" s="369">
        <v>0</v>
      </c>
      <c r="AP751" s="370"/>
      <c r="AQ751" s="441"/>
      <c r="AR751" s="370"/>
      <c r="AS751" s="376"/>
      <c r="AT751" s="377"/>
    </row>
    <row r="752" spans="1:46" ht="21" customHeight="1">
      <c r="A752" s="95">
        <v>2</v>
      </c>
      <c r="B752" s="95" t="s">
        <v>228</v>
      </c>
      <c r="C752" s="380" t="s">
        <v>34</v>
      </c>
      <c r="D752" s="98">
        <f t="shared" si="140"/>
        <v>16</v>
      </c>
      <c r="E752" s="449">
        <v>811218</v>
      </c>
      <c r="F752" s="98" t="s">
        <v>319</v>
      </c>
      <c r="G752" s="100">
        <v>811218</v>
      </c>
      <c r="H752" s="100"/>
      <c r="I752" s="100"/>
      <c r="J752" s="285">
        <f t="shared" si="136"/>
        <v>9.69</v>
      </c>
      <c r="K752" s="286" t="s">
        <v>237</v>
      </c>
      <c r="L752" s="98"/>
      <c r="M752" s="389"/>
      <c r="N752" s="360"/>
      <c r="O752" s="389">
        <v>9.69</v>
      </c>
      <c r="P752" s="385"/>
      <c r="Q752" s="362"/>
      <c r="R752" s="360"/>
      <c r="S752" s="288">
        <f t="shared" si="137"/>
        <v>0</v>
      </c>
      <c r="T752" s="288"/>
      <c r="U752" s="288"/>
      <c r="V752" s="288"/>
      <c r="W752" s="288"/>
      <c r="X752" s="364"/>
      <c r="Y752" s="365"/>
      <c r="Z752" s="364"/>
      <c r="AA752" s="365"/>
      <c r="AB752" s="366"/>
      <c r="AC752" s="385"/>
      <c r="AD752" s="385"/>
      <c r="AE752" s="368"/>
      <c r="AF752" s="98"/>
      <c r="AG752" s="368"/>
      <c r="AH752" s="368"/>
      <c r="AI752" s="98" t="s">
        <v>119</v>
      </c>
      <c r="AJ752" s="98"/>
      <c r="AK752" s="367"/>
      <c r="AL752" s="367"/>
      <c r="AM752" s="367"/>
      <c r="AN752" s="369"/>
      <c r="AO752" s="369">
        <v>0</v>
      </c>
      <c r="AP752" s="370"/>
      <c r="AQ752" s="441"/>
      <c r="AR752" s="370"/>
      <c r="AS752" s="376"/>
      <c r="AT752" s="377"/>
    </row>
    <row r="753" spans="1:46" ht="21" customHeight="1">
      <c r="A753" s="95">
        <v>2</v>
      </c>
      <c r="B753" s="95" t="s">
        <v>228</v>
      </c>
      <c r="C753" s="380" t="s">
        <v>34</v>
      </c>
      <c r="D753" s="98">
        <f t="shared" si="140"/>
        <v>17</v>
      </c>
      <c r="E753" s="449">
        <v>811219</v>
      </c>
      <c r="F753" s="98" t="s">
        <v>319</v>
      </c>
      <c r="G753" s="100">
        <v>811219</v>
      </c>
      <c r="H753" s="100"/>
      <c r="I753" s="100"/>
      <c r="J753" s="285">
        <f t="shared" si="136"/>
        <v>22.87</v>
      </c>
      <c r="K753" s="286" t="s">
        <v>237</v>
      </c>
      <c r="L753" s="98"/>
      <c r="M753" s="389"/>
      <c r="N753" s="360"/>
      <c r="O753" s="389">
        <v>22.87</v>
      </c>
      <c r="P753" s="385"/>
      <c r="Q753" s="362"/>
      <c r="R753" s="360"/>
      <c r="S753" s="288">
        <f t="shared" si="137"/>
        <v>0</v>
      </c>
      <c r="T753" s="288"/>
      <c r="U753" s="288"/>
      <c r="V753" s="288"/>
      <c r="W753" s="288"/>
      <c r="X753" s="364"/>
      <c r="Y753" s="365"/>
      <c r="Z753" s="364"/>
      <c r="AA753" s="365"/>
      <c r="AB753" s="366"/>
      <c r="AC753" s="385"/>
      <c r="AD753" s="385"/>
      <c r="AE753" s="368"/>
      <c r="AF753" s="98"/>
      <c r="AG753" s="368"/>
      <c r="AH753" s="368"/>
      <c r="AI753" s="98" t="s">
        <v>119</v>
      </c>
      <c r="AJ753" s="98"/>
      <c r="AK753" s="367"/>
      <c r="AL753" s="367"/>
      <c r="AM753" s="367"/>
      <c r="AN753" s="369"/>
      <c r="AO753" s="369">
        <v>0</v>
      </c>
      <c r="AP753" s="370"/>
      <c r="AQ753" s="441"/>
      <c r="AR753" s="370"/>
      <c r="AS753" s="376"/>
      <c r="AT753" s="377"/>
    </row>
    <row r="754" spans="1:46" ht="21" customHeight="1">
      <c r="A754" s="95">
        <v>2</v>
      </c>
      <c r="B754" s="95" t="s">
        <v>228</v>
      </c>
      <c r="C754" s="380" t="s">
        <v>34</v>
      </c>
      <c r="D754" s="98">
        <f t="shared" si="140"/>
        <v>18</v>
      </c>
      <c r="E754" s="449">
        <v>811220</v>
      </c>
      <c r="F754" s="98" t="s">
        <v>319</v>
      </c>
      <c r="G754" s="100">
        <v>811220</v>
      </c>
      <c r="H754" s="100"/>
      <c r="I754" s="100"/>
      <c r="J754" s="285">
        <f t="shared" si="136"/>
        <v>16.38</v>
      </c>
      <c r="K754" s="286" t="s">
        <v>237</v>
      </c>
      <c r="L754" s="98"/>
      <c r="M754" s="389"/>
      <c r="N754" s="360"/>
      <c r="O754" s="389">
        <v>16.38</v>
      </c>
      <c r="P754" s="385"/>
      <c r="Q754" s="362"/>
      <c r="R754" s="360"/>
      <c r="S754" s="288">
        <f t="shared" si="137"/>
        <v>0</v>
      </c>
      <c r="T754" s="288"/>
      <c r="U754" s="288"/>
      <c r="V754" s="288"/>
      <c r="W754" s="288"/>
      <c r="X754" s="364"/>
      <c r="Y754" s="365"/>
      <c r="Z754" s="364"/>
      <c r="AA754" s="365"/>
      <c r="AB754" s="366"/>
      <c r="AC754" s="385"/>
      <c r="AD754" s="385"/>
      <c r="AE754" s="368"/>
      <c r="AF754" s="98"/>
      <c r="AG754" s="368"/>
      <c r="AH754" s="368"/>
      <c r="AI754" s="98" t="s">
        <v>119</v>
      </c>
      <c r="AJ754" s="98"/>
      <c r="AK754" s="367"/>
      <c r="AL754" s="367"/>
      <c r="AM754" s="367"/>
      <c r="AN754" s="369"/>
      <c r="AO754" s="369">
        <v>0</v>
      </c>
      <c r="AP754" s="370"/>
      <c r="AQ754" s="441"/>
      <c r="AR754" s="370"/>
      <c r="AS754" s="376"/>
      <c r="AT754" s="377"/>
    </row>
    <row r="755" spans="1:46" ht="21" customHeight="1">
      <c r="A755" s="95">
        <v>2</v>
      </c>
      <c r="B755" s="95" t="s">
        <v>228</v>
      </c>
      <c r="C755" s="380" t="s">
        <v>34</v>
      </c>
      <c r="D755" s="98">
        <f t="shared" si="140"/>
        <v>19</v>
      </c>
      <c r="E755" s="449">
        <v>811221</v>
      </c>
      <c r="F755" s="98" t="s">
        <v>319</v>
      </c>
      <c r="G755" s="100">
        <v>811221</v>
      </c>
      <c r="H755" s="100"/>
      <c r="I755" s="100"/>
      <c r="J755" s="285">
        <f t="shared" si="136"/>
        <v>10.47</v>
      </c>
      <c r="K755" s="286" t="s">
        <v>237</v>
      </c>
      <c r="L755" s="98"/>
      <c r="M755" s="389"/>
      <c r="N755" s="360"/>
      <c r="O755" s="389">
        <v>10.47</v>
      </c>
      <c r="P755" s="385"/>
      <c r="Q755" s="362"/>
      <c r="R755" s="360"/>
      <c r="S755" s="288">
        <f t="shared" si="137"/>
        <v>0</v>
      </c>
      <c r="T755" s="288"/>
      <c r="U755" s="288"/>
      <c r="V755" s="288"/>
      <c r="W755" s="288"/>
      <c r="X755" s="364"/>
      <c r="Y755" s="365"/>
      <c r="Z755" s="364"/>
      <c r="AA755" s="365"/>
      <c r="AB755" s="366"/>
      <c r="AC755" s="385"/>
      <c r="AD755" s="385"/>
      <c r="AE755" s="368"/>
      <c r="AF755" s="98"/>
      <c r="AG755" s="368"/>
      <c r="AH755" s="368"/>
      <c r="AI755" s="98" t="s">
        <v>119</v>
      </c>
      <c r="AJ755" s="98"/>
      <c r="AK755" s="367"/>
      <c r="AL755" s="367"/>
      <c r="AM755" s="367"/>
      <c r="AN755" s="369"/>
      <c r="AO755" s="369">
        <v>0</v>
      </c>
      <c r="AP755" s="370"/>
      <c r="AQ755" s="441"/>
      <c r="AR755" s="370"/>
      <c r="AS755" s="376"/>
      <c r="AT755" s="377"/>
    </row>
    <row r="756" spans="1:46" ht="21" customHeight="1">
      <c r="A756" s="95">
        <v>2</v>
      </c>
      <c r="B756" s="95" t="s">
        <v>228</v>
      </c>
      <c r="C756" s="380" t="s">
        <v>34</v>
      </c>
      <c r="D756" s="98">
        <f t="shared" si="140"/>
        <v>20</v>
      </c>
      <c r="E756" s="449">
        <v>811222</v>
      </c>
      <c r="F756" s="98" t="s">
        <v>319</v>
      </c>
      <c r="G756" s="100">
        <v>811222</v>
      </c>
      <c r="H756" s="100"/>
      <c r="I756" s="100"/>
      <c r="J756" s="285">
        <f t="shared" si="136"/>
        <v>27.6</v>
      </c>
      <c r="K756" s="286" t="s">
        <v>237</v>
      </c>
      <c r="L756" s="299"/>
      <c r="M756" s="389"/>
      <c r="N756" s="360"/>
      <c r="O756" s="389">
        <v>27.6</v>
      </c>
      <c r="P756" s="385"/>
      <c r="Q756" s="362"/>
      <c r="R756" s="360"/>
      <c r="S756" s="288">
        <f t="shared" si="137"/>
        <v>0</v>
      </c>
      <c r="T756" s="288"/>
      <c r="U756" s="288"/>
      <c r="V756" s="288"/>
      <c r="W756" s="288"/>
      <c r="X756" s="364"/>
      <c r="Y756" s="365"/>
      <c r="Z756" s="364"/>
      <c r="AA756" s="365"/>
      <c r="AB756" s="366"/>
      <c r="AC756" s="385"/>
      <c r="AD756" s="385"/>
      <c r="AE756" s="368"/>
      <c r="AF756" s="98"/>
      <c r="AG756" s="368"/>
      <c r="AH756" s="368"/>
      <c r="AI756" s="98" t="s">
        <v>119</v>
      </c>
      <c r="AJ756" s="98"/>
      <c r="AK756" s="367"/>
      <c r="AL756" s="367"/>
      <c r="AM756" s="367"/>
      <c r="AN756" s="369"/>
      <c r="AO756" s="369">
        <v>0</v>
      </c>
      <c r="AP756" s="370"/>
      <c r="AQ756" s="441"/>
      <c r="AR756" s="370"/>
      <c r="AS756" s="376"/>
      <c r="AT756" s="377"/>
    </row>
    <row r="757" spans="1:46" ht="21" customHeight="1">
      <c r="A757" s="95">
        <v>2</v>
      </c>
      <c r="B757" s="95" t="s">
        <v>228</v>
      </c>
      <c r="C757" s="380" t="s">
        <v>34</v>
      </c>
      <c r="D757" s="98">
        <f t="shared" si="140"/>
        <v>21</v>
      </c>
      <c r="E757" s="449">
        <v>811223</v>
      </c>
      <c r="F757" s="98" t="s">
        <v>319</v>
      </c>
      <c r="G757" s="100">
        <v>811223</v>
      </c>
      <c r="H757" s="100"/>
      <c r="I757" s="100"/>
      <c r="J757" s="285">
        <f t="shared" si="136"/>
        <v>15.13</v>
      </c>
      <c r="K757" s="286" t="s">
        <v>237</v>
      </c>
      <c r="L757" s="299"/>
      <c r="M757" s="389"/>
      <c r="N757" s="360"/>
      <c r="O757" s="389">
        <v>15.13</v>
      </c>
      <c r="P757" s="385"/>
      <c r="Q757" s="362"/>
      <c r="R757" s="360"/>
      <c r="S757" s="288">
        <f t="shared" si="137"/>
        <v>0</v>
      </c>
      <c r="T757" s="288"/>
      <c r="U757" s="288"/>
      <c r="V757" s="288"/>
      <c r="W757" s="288"/>
      <c r="X757" s="364"/>
      <c r="Y757" s="365"/>
      <c r="Z757" s="364"/>
      <c r="AA757" s="365"/>
      <c r="AB757" s="366"/>
      <c r="AC757" s="385"/>
      <c r="AD757" s="385"/>
      <c r="AE757" s="368"/>
      <c r="AF757" s="98"/>
      <c r="AG757" s="368"/>
      <c r="AH757" s="368"/>
      <c r="AI757" s="98" t="s">
        <v>119</v>
      </c>
      <c r="AJ757" s="98"/>
      <c r="AK757" s="367"/>
      <c r="AL757" s="367"/>
      <c r="AM757" s="367"/>
      <c r="AN757" s="369"/>
      <c r="AO757" s="369">
        <v>0</v>
      </c>
      <c r="AP757" s="370"/>
      <c r="AQ757" s="441"/>
      <c r="AR757" s="370"/>
      <c r="AS757" s="376"/>
      <c r="AT757" s="377"/>
    </row>
    <row r="758" spans="1:46" ht="21" customHeight="1">
      <c r="A758" s="95">
        <v>2</v>
      </c>
      <c r="B758" s="95" t="s">
        <v>228</v>
      </c>
      <c r="C758" s="380" t="s">
        <v>34</v>
      </c>
      <c r="D758" s="98">
        <f t="shared" si="140"/>
        <v>22</v>
      </c>
      <c r="E758" s="449">
        <v>811224</v>
      </c>
      <c r="F758" s="98" t="s">
        <v>319</v>
      </c>
      <c r="G758" s="100">
        <v>811224</v>
      </c>
      <c r="H758" s="100"/>
      <c r="I758" s="100"/>
      <c r="J758" s="285">
        <f t="shared" si="136"/>
        <v>18.73</v>
      </c>
      <c r="K758" s="286" t="s">
        <v>237</v>
      </c>
      <c r="L758" s="299"/>
      <c r="M758" s="374"/>
      <c r="N758" s="360"/>
      <c r="O758" s="374">
        <v>18.73</v>
      </c>
      <c r="P758" s="98"/>
      <c r="Q758" s="362"/>
      <c r="R758" s="360"/>
      <c r="S758" s="288">
        <f t="shared" si="137"/>
        <v>0</v>
      </c>
      <c r="T758" s="288"/>
      <c r="U758" s="288"/>
      <c r="V758" s="288"/>
      <c r="W758" s="288"/>
      <c r="X758" s="364"/>
      <c r="Y758" s="365"/>
      <c r="Z758" s="364"/>
      <c r="AA758" s="365"/>
      <c r="AB758" s="366"/>
      <c r="AC758" s="98"/>
      <c r="AD758" s="98"/>
      <c r="AE758" s="368"/>
      <c r="AF758" s="98"/>
      <c r="AG758" s="368"/>
      <c r="AH758" s="368"/>
      <c r="AI758" s="98" t="s">
        <v>119</v>
      </c>
      <c r="AJ758" s="98"/>
      <c r="AK758" s="367"/>
      <c r="AL758" s="367"/>
      <c r="AM758" s="367"/>
      <c r="AN758" s="369"/>
      <c r="AO758" s="369">
        <v>0</v>
      </c>
      <c r="AP758" s="370"/>
      <c r="AQ758" s="441"/>
      <c r="AR758" s="370"/>
      <c r="AS758" s="376"/>
      <c r="AT758" s="377"/>
    </row>
    <row r="759" spans="1:46" ht="21" customHeight="1">
      <c r="A759" s="95">
        <v>2</v>
      </c>
      <c r="B759" s="95" t="s">
        <v>228</v>
      </c>
      <c r="C759" s="380" t="s">
        <v>34</v>
      </c>
      <c r="D759" s="98">
        <f t="shared" si="140"/>
        <v>23</v>
      </c>
      <c r="E759" s="449">
        <v>811225</v>
      </c>
      <c r="F759" s="98" t="s">
        <v>319</v>
      </c>
      <c r="G759" s="100">
        <v>811225</v>
      </c>
      <c r="H759" s="100"/>
      <c r="I759" s="100"/>
      <c r="J759" s="285">
        <f t="shared" si="136"/>
        <v>20.99</v>
      </c>
      <c r="K759" s="286" t="s">
        <v>237</v>
      </c>
      <c r="L759" s="299"/>
      <c r="M759" s="374"/>
      <c r="N759" s="360"/>
      <c r="O759" s="374">
        <v>20.99</v>
      </c>
      <c r="P759" s="98"/>
      <c r="Q759" s="362"/>
      <c r="R759" s="360"/>
      <c r="S759" s="288">
        <f t="shared" si="137"/>
        <v>0</v>
      </c>
      <c r="T759" s="288"/>
      <c r="U759" s="288"/>
      <c r="V759" s="288"/>
      <c r="W759" s="288"/>
      <c r="X759" s="364"/>
      <c r="Y759" s="365"/>
      <c r="Z759" s="364"/>
      <c r="AA759" s="365"/>
      <c r="AB759" s="366"/>
      <c r="AC759" s="98"/>
      <c r="AD759" s="98"/>
      <c r="AE759" s="368"/>
      <c r="AF759" s="98"/>
      <c r="AG759" s="368"/>
      <c r="AH759" s="368"/>
      <c r="AI759" s="98" t="s">
        <v>119</v>
      </c>
      <c r="AJ759" s="98"/>
      <c r="AK759" s="367"/>
      <c r="AL759" s="367"/>
      <c r="AM759" s="367"/>
      <c r="AN759" s="369"/>
      <c r="AO759" s="369">
        <v>0</v>
      </c>
      <c r="AP759" s="370"/>
      <c r="AQ759" s="441"/>
      <c r="AR759" s="370"/>
      <c r="AS759" s="376"/>
      <c r="AT759" s="377"/>
    </row>
    <row r="760" spans="1:46" ht="21" customHeight="1">
      <c r="A760" s="95">
        <v>2</v>
      </c>
      <c r="B760" s="95" t="s">
        <v>228</v>
      </c>
      <c r="C760" s="380" t="s">
        <v>34</v>
      </c>
      <c r="D760" s="98">
        <f t="shared" si="140"/>
        <v>24</v>
      </c>
      <c r="E760" s="449">
        <v>811226</v>
      </c>
      <c r="F760" s="98" t="s">
        <v>319</v>
      </c>
      <c r="G760" s="100">
        <v>811226</v>
      </c>
      <c r="H760" s="100"/>
      <c r="I760" s="100"/>
      <c r="J760" s="285">
        <f t="shared" si="136"/>
        <v>19.7</v>
      </c>
      <c r="K760" s="286" t="s">
        <v>237</v>
      </c>
      <c r="L760" s="299"/>
      <c r="M760" s="374"/>
      <c r="N760" s="360"/>
      <c r="O760" s="374">
        <v>19.7</v>
      </c>
      <c r="P760" s="98"/>
      <c r="Q760" s="362"/>
      <c r="R760" s="360"/>
      <c r="S760" s="288">
        <f t="shared" si="137"/>
        <v>0</v>
      </c>
      <c r="T760" s="288"/>
      <c r="U760" s="288"/>
      <c r="V760" s="288"/>
      <c r="W760" s="288"/>
      <c r="X760" s="364"/>
      <c r="Y760" s="365"/>
      <c r="Z760" s="364"/>
      <c r="AA760" s="365"/>
      <c r="AB760" s="366"/>
      <c r="AC760" s="98"/>
      <c r="AD760" s="98"/>
      <c r="AE760" s="368"/>
      <c r="AF760" s="98"/>
      <c r="AG760" s="368"/>
      <c r="AH760" s="368"/>
      <c r="AI760" s="98" t="s">
        <v>119</v>
      </c>
      <c r="AJ760" s="98"/>
      <c r="AK760" s="367"/>
      <c r="AL760" s="367"/>
      <c r="AM760" s="367"/>
      <c r="AN760" s="369"/>
      <c r="AO760" s="369">
        <v>0</v>
      </c>
      <c r="AP760" s="370"/>
      <c r="AQ760" s="441"/>
      <c r="AR760" s="370"/>
      <c r="AS760" s="376"/>
      <c r="AT760" s="377"/>
    </row>
    <row r="761" spans="1:46" ht="21" customHeight="1">
      <c r="A761" s="95">
        <v>2</v>
      </c>
      <c r="B761" s="95" t="s">
        <v>228</v>
      </c>
      <c r="C761" s="380" t="s">
        <v>34</v>
      </c>
      <c r="D761" s="98">
        <f t="shared" si="140"/>
        <v>25</v>
      </c>
      <c r="E761" s="449">
        <v>811227</v>
      </c>
      <c r="F761" s="98" t="s">
        <v>319</v>
      </c>
      <c r="G761" s="100">
        <v>811227</v>
      </c>
      <c r="H761" s="100"/>
      <c r="I761" s="100"/>
      <c r="J761" s="285">
        <f t="shared" si="136"/>
        <v>22.88</v>
      </c>
      <c r="K761" s="286" t="s">
        <v>237</v>
      </c>
      <c r="L761" s="299"/>
      <c r="M761" s="374"/>
      <c r="N761" s="360"/>
      <c r="O761" s="374">
        <v>22.88</v>
      </c>
      <c r="P761" s="98"/>
      <c r="Q761" s="362"/>
      <c r="R761" s="360"/>
      <c r="S761" s="288">
        <f t="shared" si="137"/>
        <v>0</v>
      </c>
      <c r="T761" s="288"/>
      <c r="U761" s="288"/>
      <c r="V761" s="288"/>
      <c r="W761" s="288"/>
      <c r="X761" s="364"/>
      <c r="Y761" s="365"/>
      <c r="Z761" s="364"/>
      <c r="AA761" s="365"/>
      <c r="AB761" s="366"/>
      <c r="AC761" s="96"/>
      <c r="AD761" s="96"/>
      <c r="AE761" s="368"/>
      <c r="AF761" s="98"/>
      <c r="AG761" s="367"/>
      <c r="AH761" s="96"/>
      <c r="AI761" s="98" t="s">
        <v>119</v>
      </c>
      <c r="AJ761" s="98"/>
      <c r="AK761" s="367"/>
      <c r="AL761" s="367"/>
      <c r="AM761" s="367"/>
      <c r="AN761" s="369"/>
      <c r="AO761" s="369">
        <v>0</v>
      </c>
      <c r="AP761" s="370"/>
      <c r="AQ761" s="441"/>
      <c r="AR761" s="370"/>
      <c r="AS761" s="376"/>
      <c r="AT761" s="377"/>
    </row>
    <row r="762" spans="1:46" ht="21" customHeight="1">
      <c r="A762" s="95">
        <v>2</v>
      </c>
      <c r="B762" s="95" t="s">
        <v>228</v>
      </c>
      <c r="C762" s="380" t="s">
        <v>34</v>
      </c>
      <c r="D762" s="98">
        <f t="shared" si="140"/>
        <v>26</v>
      </c>
      <c r="E762" s="449">
        <v>811230</v>
      </c>
      <c r="F762" s="98" t="s">
        <v>319</v>
      </c>
      <c r="G762" s="100">
        <v>811230</v>
      </c>
      <c r="H762" s="100"/>
      <c r="I762" s="100"/>
      <c r="J762" s="285">
        <f t="shared" si="136"/>
        <v>19.38</v>
      </c>
      <c r="K762" s="286" t="s">
        <v>237</v>
      </c>
      <c r="L762" s="98"/>
      <c r="M762" s="389"/>
      <c r="N762" s="360"/>
      <c r="O762" s="389">
        <v>19.38</v>
      </c>
      <c r="P762" s="385"/>
      <c r="Q762" s="362"/>
      <c r="R762" s="360"/>
      <c r="S762" s="288">
        <f t="shared" si="137"/>
        <v>0</v>
      </c>
      <c r="T762" s="288"/>
      <c r="U762" s="288"/>
      <c r="V762" s="288"/>
      <c r="W762" s="288"/>
      <c r="X762" s="364"/>
      <c r="Y762" s="365"/>
      <c r="Z762" s="364"/>
      <c r="AA762" s="365"/>
      <c r="AB762" s="366"/>
      <c r="AC762" s="385"/>
      <c r="AD762" s="385"/>
      <c r="AE762" s="368"/>
      <c r="AF762" s="98"/>
      <c r="AG762" s="368"/>
      <c r="AH762" s="368"/>
      <c r="AI762" s="98" t="s">
        <v>119</v>
      </c>
      <c r="AJ762" s="98"/>
      <c r="AK762" s="367"/>
      <c r="AL762" s="367"/>
      <c r="AM762" s="367"/>
      <c r="AN762" s="369"/>
      <c r="AO762" s="369">
        <v>0</v>
      </c>
      <c r="AP762" s="370"/>
      <c r="AQ762" s="441"/>
      <c r="AR762" s="370"/>
      <c r="AS762" s="376"/>
      <c r="AT762" s="377"/>
    </row>
    <row r="763" spans="1:46" ht="21" customHeight="1">
      <c r="A763" s="95">
        <v>2</v>
      </c>
      <c r="B763" s="95" t="s">
        <v>228</v>
      </c>
      <c r="C763" s="380" t="s">
        <v>34</v>
      </c>
      <c r="D763" s="98">
        <f t="shared" si="140"/>
        <v>27</v>
      </c>
      <c r="E763" s="449">
        <v>811231</v>
      </c>
      <c r="F763" s="98" t="s">
        <v>319</v>
      </c>
      <c r="G763" s="100">
        <v>811231</v>
      </c>
      <c r="H763" s="100"/>
      <c r="I763" s="100"/>
      <c r="J763" s="285">
        <f t="shared" si="136"/>
        <v>15.47</v>
      </c>
      <c r="K763" s="286" t="s">
        <v>237</v>
      </c>
      <c r="L763" s="98"/>
      <c r="M763" s="374"/>
      <c r="N763" s="360"/>
      <c r="O763" s="374">
        <v>15.47</v>
      </c>
      <c r="P763" s="98"/>
      <c r="Q763" s="362"/>
      <c r="R763" s="360"/>
      <c r="S763" s="288">
        <f t="shared" si="137"/>
        <v>0</v>
      </c>
      <c r="T763" s="288"/>
      <c r="U763" s="288"/>
      <c r="V763" s="288"/>
      <c r="W763" s="288"/>
      <c r="X763" s="364"/>
      <c r="Y763" s="365"/>
      <c r="Z763" s="364"/>
      <c r="AA763" s="365"/>
      <c r="AB763" s="366"/>
      <c r="AC763" s="98"/>
      <c r="AD763" s="98"/>
      <c r="AE763" s="368"/>
      <c r="AF763" s="98"/>
      <c r="AG763" s="368"/>
      <c r="AH763" s="368"/>
      <c r="AI763" s="98" t="s">
        <v>119</v>
      </c>
      <c r="AJ763" s="98"/>
      <c r="AK763" s="367"/>
      <c r="AL763" s="367"/>
      <c r="AM763" s="367"/>
      <c r="AN763" s="369"/>
      <c r="AO763" s="369">
        <v>0</v>
      </c>
      <c r="AP763" s="370"/>
      <c r="AQ763" s="441"/>
      <c r="AR763" s="370"/>
      <c r="AS763" s="376"/>
      <c r="AT763" s="377"/>
    </row>
    <row r="764" spans="1:46" ht="21" customHeight="1">
      <c r="A764" s="95">
        <v>2</v>
      </c>
      <c r="B764" s="95" t="s">
        <v>228</v>
      </c>
      <c r="C764" s="380" t="s">
        <v>34</v>
      </c>
      <c r="D764" s="98">
        <f t="shared" si="140"/>
        <v>28</v>
      </c>
      <c r="E764" s="449">
        <v>811232</v>
      </c>
      <c r="F764" s="98" t="s">
        <v>319</v>
      </c>
      <c r="G764" s="100">
        <v>811232</v>
      </c>
      <c r="H764" s="100"/>
      <c r="I764" s="100"/>
      <c r="J764" s="285">
        <f t="shared" si="136"/>
        <v>12.46</v>
      </c>
      <c r="K764" s="286" t="s">
        <v>237</v>
      </c>
      <c r="L764" s="98"/>
      <c r="M764" s="374"/>
      <c r="N764" s="360"/>
      <c r="O764" s="374">
        <v>12.46</v>
      </c>
      <c r="P764" s="98"/>
      <c r="Q764" s="362"/>
      <c r="R764" s="360"/>
      <c r="S764" s="288">
        <f t="shared" si="137"/>
        <v>0</v>
      </c>
      <c r="T764" s="288"/>
      <c r="U764" s="288"/>
      <c r="V764" s="288"/>
      <c r="W764" s="288"/>
      <c r="X764" s="364"/>
      <c r="Y764" s="365"/>
      <c r="Z764" s="364"/>
      <c r="AA764" s="365"/>
      <c r="AB764" s="366"/>
      <c r="AC764" s="98"/>
      <c r="AD764" s="98"/>
      <c r="AE764" s="368"/>
      <c r="AF764" s="98"/>
      <c r="AG764" s="368"/>
      <c r="AH764" s="368"/>
      <c r="AI764" s="98" t="s">
        <v>119</v>
      </c>
      <c r="AJ764" s="98"/>
      <c r="AK764" s="367"/>
      <c r="AL764" s="367"/>
      <c r="AM764" s="367"/>
      <c r="AN764" s="369"/>
      <c r="AO764" s="369">
        <v>0</v>
      </c>
      <c r="AP764" s="370"/>
      <c r="AQ764" s="441"/>
      <c r="AR764" s="370"/>
      <c r="AS764" s="376"/>
      <c r="AT764" s="377"/>
    </row>
    <row r="765" spans="1:46" ht="21" customHeight="1">
      <c r="A765" s="95">
        <v>2</v>
      </c>
      <c r="B765" s="95" t="s">
        <v>228</v>
      </c>
      <c r="C765" s="380" t="s">
        <v>34</v>
      </c>
      <c r="D765" s="98">
        <f t="shared" si="140"/>
        <v>29</v>
      </c>
      <c r="E765" s="449">
        <v>811233</v>
      </c>
      <c r="F765" s="98" t="s">
        <v>319</v>
      </c>
      <c r="G765" s="100">
        <v>811233</v>
      </c>
      <c r="H765" s="100"/>
      <c r="I765" s="100"/>
      <c r="J765" s="285">
        <f t="shared" si="136"/>
        <v>15.67</v>
      </c>
      <c r="K765" s="286" t="s">
        <v>237</v>
      </c>
      <c r="L765" s="98"/>
      <c r="M765" s="389"/>
      <c r="N765" s="360"/>
      <c r="O765" s="389">
        <v>15.67</v>
      </c>
      <c r="P765" s="385"/>
      <c r="Q765" s="362"/>
      <c r="R765" s="360"/>
      <c r="S765" s="288">
        <f t="shared" si="137"/>
        <v>0</v>
      </c>
      <c r="T765" s="288"/>
      <c r="U765" s="288"/>
      <c r="V765" s="288"/>
      <c r="W765" s="288"/>
      <c r="X765" s="364"/>
      <c r="Y765" s="365"/>
      <c r="Z765" s="364"/>
      <c r="AA765" s="365"/>
      <c r="AB765" s="366"/>
      <c r="AC765" s="385"/>
      <c r="AD765" s="385"/>
      <c r="AE765" s="368"/>
      <c r="AF765" s="98"/>
      <c r="AG765" s="368"/>
      <c r="AH765" s="368"/>
      <c r="AI765" s="98" t="s">
        <v>119</v>
      </c>
      <c r="AJ765" s="98"/>
      <c r="AK765" s="367"/>
      <c r="AL765" s="367"/>
      <c r="AM765" s="367"/>
      <c r="AN765" s="369"/>
      <c r="AO765" s="369">
        <v>0</v>
      </c>
      <c r="AP765" s="370"/>
      <c r="AQ765" s="441"/>
      <c r="AR765" s="370"/>
      <c r="AS765" s="376"/>
      <c r="AT765" s="377"/>
    </row>
    <row r="766" spans="1:46" ht="21" customHeight="1">
      <c r="A766" s="95">
        <v>2</v>
      </c>
      <c r="B766" s="95" t="s">
        <v>228</v>
      </c>
      <c r="C766" s="380" t="s">
        <v>34</v>
      </c>
      <c r="D766" s="98">
        <f t="shared" si="140"/>
        <v>30</v>
      </c>
      <c r="E766" s="449">
        <v>811234</v>
      </c>
      <c r="F766" s="98" t="s">
        <v>319</v>
      </c>
      <c r="G766" s="100">
        <v>811234</v>
      </c>
      <c r="H766" s="100"/>
      <c r="I766" s="100"/>
      <c r="J766" s="285">
        <f t="shared" si="136"/>
        <v>3.34</v>
      </c>
      <c r="K766" s="286" t="s">
        <v>237</v>
      </c>
      <c r="L766" s="98"/>
      <c r="M766" s="374"/>
      <c r="N766" s="360"/>
      <c r="O766" s="374">
        <v>3.34</v>
      </c>
      <c r="P766" s="98"/>
      <c r="Q766" s="362"/>
      <c r="R766" s="360"/>
      <c r="S766" s="288">
        <f t="shared" si="137"/>
        <v>0</v>
      </c>
      <c r="T766" s="288"/>
      <c r="U766" s="288"/>
      <c r="V766" s="288"/>
      <c r="W766" s="288"/>
      <c r="X766" s="364"/>
      <c r="Y766" s="365"/>
      <c r="Z766" s="364"/>
      <c r="AA766" s="365"/>
      <c r="AB766" s="366"/>
      <c r="AC766" s="98"/>
      <c r="AD766" s="98"/>
      <c r="AE766" s="368"/>
      <c r="AF766" s="98"/>
      <c r="AG766" s="368"/>
      <c r="AH766" s="368"/>
      <c r="AI766" s="98" t="s">
        <v>119</v>
      </c>
      <c r="AJ766" s="98"/>
      <c r="AK766" s="367"/>
      <c r="AL766" s="367"/>
      <c r="AM766" s="367"/>
      <c r="AN766" s="369"/>
      <c r="AO766" s="369">
        <v>0</v>
      </c>
      <c r="AP766" s="370"/>
      <c r="AQ766" s="441"/>
      <c r="AR766" s="370"/>
      <c r="AS766" s="376"/>
      <c r="AT766" s="377"/>
    </row>
    <row r="767" spans="1:46" ht="21" customHeight="1">
      <c r="A767" s="95">
        <v>2</v>
      </c>
      <c r="B767" s="95" t="s">
        <v>228</v>
      </c>
      <c r="C767" s="380" t="s">
        <v>34</v>
      </c>
      <c r="D767" s="98">
        <f t="shared" si="140"/>
        <v>31</v>
      </c>
      <c r="E767" s="449">
        <v>811235</v>
      </c>
      <c r="F767" s="98" t="s">
        <v>319</v>
      </c>
      <c r="G767" s="100">
        <v>811235</v>
      </c>
      <c r="H767" s="100"/>
      <c r="I767" s="100"/>
      <c r="J767" s="285">
        <f t="shared" si="136"/>
        <v>23.04</v>
      </c>
      <c r="K767" s="286" t="s">
        <v>237</v>
      </c>
      <c r="L767" s="96"/>
      <c r="M767" s="360"/>
      <c r="N767" s="360"/>
      <c r="O767" s="374">
        <v>23.04</v>
      </c>
      <c r="P767" s="98"/>
      <c r="Q767" s="362"/>
      <c r="R767" s="360"/>
      <c r="S767" s="288">
        <f t="shared" si="137"/>
        <v>0</v>
      </c>
      <c r="T767" s="288"/>
      <c r="U767" s="288"/>
      <c r="V767" s="288"/>
      <c r="W767" s="288"/>
      <c r="X767" s="364"/>
      <c r="Y767" s="365"/>
      <c r="Z767" s="364"/>
      <c r="AA767" s="365"/>
      <c r="AB767" s="366"/>
      <c r="AC767" s="96"/>
      <c r="AD767" s="96"/>
      <c r="AE767" s="367"/>
      <c r="AF767" s="98"/>
      <c r="AG767" s="367"/>
      <c r="AH767" s="96"/>
      <c r="AI767" s="98" t="s">
        <v>119</v>
      </c>
      <c r="AJ767" s="98"/>
      <c r="AK767" s="367"/>
      <c r="AL767" s="367"/>
      <c r="AM767" s="367"/>
      <c r="AN767" s="369"/>
      <c r="AO767" s="369">
        <v>0</v>
      </c>
      <c r="AP767" s="370"/>
      <c r="AQ767" s="441"/>
      <c r="AR767" s="370"/>
      <c r="AS767" s="376"/>
      <c r="AT767" s="377"/>
    </row>
    <row r="768" spans="1:46" ht="21" customHeight="1">
      <c r="A768" s="95">
        <v>2</v>
      </c>
      <c r="B768" s="95" t="s">
        <v>228</v>
      </c>
      <c r="C768" s="380" t="s">
        <v>34</v>
      </c>
      <c r="D768" s="98">
        <f t="shared" si="140"/>
        <v>32</v>
      </c>
      <c r="E768" s="449" t="s">
        <v>402</v>
      </c>
      <c r="F768" s="98" t="s">
        <v>319</v>
      </c>
      <c r="G768" s="100">
        <v>8112351</v>
      </c>
      <c r="H768" s="100"/>
      <c r="I768" s="100"/>
      <c r="J768" s="285">
        <f t="shared" si="136"/>
        <v>3.31</v>
      </c>
      <c r="K768" s="286" t="s">
        <v>237</v>
      </c>
      <c r="L768" s="299"/>
      <c r="M768" s="374"/>
      <c r="N768" s="360"/>
      <c r="O768" s="374">
        <v>3.31</v>
      </c>
      <c r="P768" s="98"/>
      <c r="Q768" s="362"/>
      <c r="R768" s="360"/>
      <c r="S768" s="288">
        <f t="shared" si="137"/>
        <v>0</v>
      </c>
      <c r="T768" s="288"/>
      <c r="U768" s="288"/>
      <c r="V768" s="288"/>
      <c r="W768" s="288"/>
      <c r="X768" s="364"/>
      <c r="Y768" s="365"/>
      <c r="Z768" s="364"/>
      <c r="AA768" s="365"/>
      <c r="AB768" s="366"/>
      <c r="AC768" s="98"/>
      <c r="AD768" s="98"/>
      <c r="AE768" s="368"/>
      <c r="AF768" s="98"/>
      <c r="AG768" s="368"/>
      <c r="AH768" s="368"/>
      <c r="AI768" s="98" t="s">
        <v>119</v>
      </c>
      <c r="AJ768" s="98"/>
      <c r="AK768" s="367"/>
      <c r="AL768" s="367"/>
      <c r="AM768" s="367"/>
      <c r="AN768" s="369"/>
      <c r="AO768" s="369">
        <v>0</v>
      </c>
      <c r="AP768" s="370"/>
      <c r="AQ768" s="441"/>
      <c r="AR768" s="370"/>
      <c r="AS768" s="376"/>
      <c r="AT768" s="377"/>
    </row>
    <row r="769" spans="1:46" ht="21" customHeight="1">
      <c r="A769" s="95">
        <v>2</v>
      </c>
      <c r="B769" s="95" t="s">
        <v>228</v>
      </c>
      <c r="C769" s="380" t="s">
        <v>34</v>
      </c>
      <c r="D769" s="98">
        <f t="shared" si="140"/>
        <v>33</v>
      </c>
      <c r="E769" s="449">
        <v>811236</v>
      </c>
      <c r="F769" s="98" t="s">
        <v>319</v>
      </c>
      <c r="G769" s="100">
        <v>811236</v>
      </c>
      <c r="H769" s="100"/>
      <c r="I769" s="100"/>
      <c r="J769" s="285">
        <f t="shared" si="136"/>
        <v>4.59</v>
      </c>
      <c r="K769" s="286" t="s">
        <v>237</v>
      </c>
      <c r="L769" s="98"/>
      <c r="M769" s="374"/>
      <c r="N769" s="360"/>
      <c r="O769" s="374">
        <v>4.59</v>
      </c>
      <c r="P769" s="98"/>
      <c r="Q769" s="362"/>
      <c r="R769" s="360"/>
      <c r="S769" s="288">
        <f t="shared" si="137"/>
        <v>0</v>
      </c>
      <c r="T769" s="288"/>
      <c r="U769" s="288"/>
      <c r="V769" s="288"/>
      <c r="W769" s="288"/>
      <c r="X769" s="364"/>
      <c r="Y769" s="365"/>
      <c r="Z769" s="364"/>
      <c r="AA769" s="365"/>
      <c r="AB769" s="366"/>
      <c r="AC769" s="98"/>
      <c r="AD769" s="98"/>
      <c r="AE769" s="368"/>
      <c r="AF769" s="98"/>
      <c r="AG769" s="368"/>
      <c r="AH769" s="368"/>
      <c r="AI769" s="98" t="s">
        <v>119</v>
      </c>
      <c r="AJ769" s="98"/>
      <c r="AK769" s="367"/>
      <c r="AL769" s="367"/>
      <c r="AM769" s="367"/>
      <c r="AN769" s="369"/>
      <c r="AO769" s="369">
        <v>0</v>
      </c>
      <c r="AP769" s="370"/>
      <c r="AQ769" s="441"/>
      <c r="AR769" s="370"/>
      <c r="AS769" s="376"/>
      <c r="AT769" s="377"/>
    </row>
    <row r="770" spans="1:46" ht="21" customHeight="1">
      <c r="A770" s="95">
        <v>2</v>
      </c>
      <c r="B770" s="95" t="s">
        <v>228</v>
      </c>
      <c r="C770" s="380" t="s">
        <v>34</v>
      </c>
      <c r="D770" s="98">
        <f t="shared" si="140"/>
        <v>34</v>
      </c>
      <c r="E770" s="449">
        <v>811237</v>
      </c>
      <c r="F770" s="98" t="s">
        <v>319</v>
      </c>
      <c r="G770" s="100">
        <v>811237</v>
      </c>
      <c r="H770" s="100"/>
      <c r="I770" s="100"/>
      <c r="J770" s="285">
        <f t="shared" si="136"/>
        <v>11.11</v>
      </c>
      <c r="K770" s="286" t="s">
        <v>237</v>
      </c>
      <c r="L770" s="299"/>
      <c r="M770" s="374"/>
      <c r="N770" s="360"/>
      <c r="O770" s="374">
        <v>11.11</v>
      </c>
      <c r="P770" s="98"/>
      <c r="Q770" s="362"/>
      <c r="R770" s="360"/>
      <c r="S770" s="288">
        <f t="shared" si="137"/>
        <v>0</v>
      </c>
      <c r="T770" s="288"/>
      <c r="U770" s="288"/>
      <c r="V770" s="288"/>
      <c r="W770" s="288"/>
      <c r="X770" s="364"/>
      <c r="Y770" s="365"/>
      <c r="Z770" s="364"/>
      <c r="AA770" s="365"/>
      <c r="AB770" s="366"/>
      <c r="AC770" s="98"/>
      <c r="AD770" s="98"/>
      <c r="AE770" s="368"/>
      <c r="AF770" s="98"/>
      <c r="AG770" s="368"/>
      <c r="AH770" s="368"/>
      <c r="AI770" s="98" t="s">
        <v>119</v>
      </c>
      <c r="AJ770" s="98"/>
      <c r="AK770" s="367"/>
      <c r="AL770" s="367"/>
      <c r="AM770" s="367"/>
      <c r="AN770" s="369"/>
      <c r="AO770" s="369">
        <v>0</v>
      </c>
      <c r="AP770" s="370"/>
      <c r="AQ770" s="441"/>
      <c r="AR770" s="370"/>
      <c r="AS770" s="376"/>
      <c r="AT770" s="377"/>
    </row>
    <row r="771" spans="1:46" ht="21" customHeight="1">
      <c r="A771" s="95">
        <v>2</v>
      </c>
      <c r="B771" s="95" t="s">
        <v>228</v>
      </c>
      <c r="C771" s="380" t="s">
        <v>34</v>
      </c>
      <c r="D771" s="98">
        <f t="shared" si="140"/>
        <v>35</v>
      </c>
      <c r="E771" s="449">
        <v>811238</v>
      </c>
      <c r="F771" s="98" t="s">
        <v>319</v>
      </c>
      <c r="G771" s="100">
        <v>811238</v>
      </c>
      <c r="H771" s="100"/>
      <c r="I771" s="100"/>
      <c r="J771" s="285">
        <f t="shared" si="136"/>
        <v>2.79</v>
      </c>
      <c r="K771" s="286" t="s">
        <v>237</v>
      </c>
      <c r="L771" s="96"/>
      <c r="M771" s="360"/>
      <c r="N771" s="360"/>
      <c r="O771" s="374">
        <v>2.79</v>
      </c>
      <c r="P771" s="98"/>
      <c r="Q771" s="362"/>
      <c r="R771" s="360"/>
      <c r="S771" s="288">
        <f t="shared" si="137"/>
        <v>0</v>
      </c>
      <c r="T771" s="288"/>
      <c r="U771" s="288"/>
      <c r="V771" s="288"/>
      <c r="W771" s="288"/>
      <c r="X771" s="364"/>
      <c r="Y771" s="365"/>
      <c r="Z771" s="364"/>
      <c r="AA771" s="365"/>
      <c r="AB771" s="366"/>
      <c r="AC771" s="98"/>
      <c r="AD771" s="98"/>
      <c r="AE771" s="368"/>
      <c r="AF771" s="98"/>
      <c r="AG771" s="368"/>
      <c r="AH771" s="368"/>
      <c r="AI771" s="98" t="s">
        <v>119</v>
      </c>
      <c r="AJ771" s="98"/>
      <c r="AK771" s="367"/>
      <c r="AL771" s="367"/>
      <c r="AM771" s="367"/>
      <c r="AN771" s="369"/>
      <c r="AO771" s="369">
        <v>0</v>
      </c>
      <c r="AP771" s="370"/>
      <c r="AQ771" s="441"/>
      <c r="AR771" s="370"/>
      <c r="AS771" s="376"/>
      <c r="AT771" s="377"/>
    </row>
    <row r="772" spans="1:46" ht="21" customHeight="1">
      <c r="A772" s="95">
        <v>2</v>
      </c>
      <c r="B772" s="95" t="s">
        <v>228</v>
      </c>
      <c r="C772" s="380" t="s">
        <v>34</v>
      </c>
      <c r="D772" s="98">
        <f t="shared" si="140"/>
        <v>36</v>
      </c>
      <c r="E772" s="449">
        <v>811239</v>
      </c>
      <c r="F772" s="98" t="s">
        <v>319</v>
      </c>
      <c r="G772" s="100">
        <v>811239</v>
      </c>
      <c r="H772" s="100"/>
      <c r="I772" s="100"/>
      <c r="J772" s="285">
        <f t="shared" si="136"/>
        <v>1.93</v>
      </c>
      <c r="K772" s="286" t="s">
        <v>237</v>
      </c>
      <c r="L772" s="98"/>
      <c r="M772" s="389"/>
      <c r="N772" s="360"/>
      <c r="O772" s="389">
        <v>1.93</v>
      </c>
      <c r="P772" s="385"/>
      <c r="Q772" s="362"/>
      <c r="R772" s="360"/>
      <c r="S772" s="288">
        <f t="shared" si="137"/>
        <v>0</v>
      </c>
      <c r="T772" s="288"/>
      <c r="U772" s="288"/>
      <c r="V772" s="288"/>
      <c r="W772" s="288"/>
      <c r="X772" s="364"/>
      <c r="Y772" s="365"/>
      <c r="Z772" s="364"/>
      <c r="AA772" s="365"/>
      <c r="AB772" s="366"/>
      <c r="AC772" s="385"/>
      <c r="AD772" s="385"/>
      <c r="AE772" s="368"/>
      <c r="AF772" s="98"/>
      <c r="AG772" s="368"/>
      <c r="AH772" s="368"/>
      <c r="AI772" s="98" t="s">
        <v>119</v>
      </c>
      <c r="AJ772" s="98"/>
      <c r="AK772" s="367"/>
      <c r="AL772" s="367"/>
      <c r="AM772" s="367"/>
      <c r="AN772" s="369"/>
      <c r="AO772" s="369">
        <v>0</v>
      </c>
      <c r="AP772" s="370"/>
      <c r="AQ772" s="441"/>
      <c r="AR772" s="370"/>
      <c r="AS772" s="376"/>
      <c r="AT772" s="377"/>
    </row>
    <row r="773" spans="1:46" ht="21" customHeight="1">
      <c r="A773" s="95">
        <v>2</v>
      </c>
      <c r="B773" s="95" t="s">
        <v>228</v>
      </c>
      <c r="C773" s="380" t="s">
        <v>34</v>
      </c>
      <c r="D773" s="98">
        <f t="shared" si="140"/>
        <v>37</v>
      </c>
      <c r="E773" s="449">
        <v>811241</v>
      </c>
      <c r="F773" s="98" t="s">
        <v>319</v>
      </c>
      <c r="G773" s="100">
        <v>811241</v>
      </c>
      <c r="H773" s="100"/>
      <c r="I773" s="100"/>
      <c r="J773" s="285">
        <f t="shared" ref="J773:J836" si="141">M773+N773+O773+P773+Q773</f>
        <v>4.09</v>
      </c>
      <c r="K773" s="286" t="s">
        <v>237</v>
      </c>
      <c r="L773" s="299"/>
      <c r="M773" s="374"/>
      <c r="N773" s="360"/>
      <c r="O773" s="374">
        <v>4.09</v>
      </c>
      <c r="P773" s="98"/>
      <c r="Q773" s="362"/>
      <c r="R773" s="360"/>
      <c r="S773" s="288">
        <f t="shared" ref="S773:S836" si="142">P773+Q773</f>
        <v>0</v>
      </c>
      <c r="T773" s="288"/>
      <c r="U773" s="288"/>
      <c r="V773" s="288"/>
      <c r="W773" s="288"/>
      <c r="X773" s="364"/>
      <c r="Y773" s="365"/>
      <c r="Z773" s="364"/>
      <c r="AA773" s="365"/>
      <c r="AB773" s="366"/>
      <c r="AC773" s="98"/>
      <c r="AD773" s="98"/>
      <c r="AE773" s="368"/>
      <c r="AF773" s="98"/>
      <c r="AG773" s="368"/>
      <c r="AH773" s="368"/>
      <c r="AI773" s="98" t="s">
        <v>119</v>
      </c>
      <c r="AJ773" s="98"/>
      <c r="AK773" s="367"/>
      <c r="AL773" s="367"/>
      <c r="AM773" s="367"/>
      <c r="AN773" s="369"/>
      <c r="AO773" s="369">
        <v>0</v>
      </c>
      <c r="AP773" s="370"/>
      <c r="AQ773" s="441"/>
      <c r="AR773" s="370"/>
      <c r="AS773" s="376"/>
      <c r="AT773" s="377"/>
    </row>
    <row r="774" spans="1:46" ht="21" customHeight="1">
      <c r="A774" s="95">
        <v>2</v>
      </c>
      <c r="B774" s="95" t="s">
        <v>228</v>
      </c>
      <c r="C774" s="380" t="s">
        <v>34</v>
      </c>
      <c r="D774" s="98">
        <f t="shared" si="140"/>
        <v>38</v>
      </c>
      <c r="E774" s="449">
        <v>811242</v>
      </c>
      <c r="F774" s="98" t="s">
        <v>319</v>
      </c>
      <c r="G774" s="100">
        <v>811242</v>
      </c>
      <c r="H774" s="100"/>
      <c r="I774" s="100"/>
      <c r="J774" s="285">
        <f t="shared" si="141"/>
        <v>6.17</v>
      </c>
      <c r="K774" s="286" t="s">
        <v>237</v>
      </c>
      <c r="L774" s="98"/>
      <c r="M774" s="374"/>
      <c r="N774" s="360"/>
      <c r="O774" s="374">
        <v>6.17</v>
      </c>
      <c r="P774" s="98"/>
      <c r="Q774" s="362"/>
      <c r="R774" s="360"/>
      <c r="S774" s="288">
        <f t="shared" si="142"/>
        <v>0</v>
      </c>
      <c r="T774" s="288"/>
      <c r="U774" s="288"/>
      <c r="V774" s="288"/>
      <c r="W774" s="288"/>
      <c r="X774" s="364"/>
      <c r="Y774" s="365"/>
      <c r="Z774" s="364"/>
      <c r="AA774" s="365"/>
      <c r="AB774" s="366"/>
      <c r="AC774" s="98"/>
      <c r="AD774" s="98"/>
      <c r="AE774" s="368"/>
      <c r="AF774" s="98"/>
      <c r="AG774" s="368"/>
      <c r="AH774" s="368"/>
      <c r="AI774" s="98" t="s">
        <v>119</v>
      </c>
      <c r="AJ774" s="98"/>
      <c r="AK774" s="367"/>
      <c r="AL774" s="367"/>
      <c r="AM774" s="367"/>
      <c r="AN774" s="369"/>
      <c r="AO774" s="369">
        <v>0</v>
      </c>
      <c r="AP774" s="370"/>
      <c r="AQ774" s="441"/>
      <c r="AR774" s="370"/>
      <c r="AS774" s="376"/>
      <c r="AT774" s="377"/>
    </row>
    <row r="775" spans="1:46" ht="21" customHeight="1">
      <c r="A775" s="95">
        <v>2</v>
      </c>
      <c r="B775" s="95" t="s">
        <v>228</v>
      </c>
      <c r="C775" s="380" t="s">
        <v>34</v>
      </c>
      <c r="D775" s="98">
        <f t="shared" si="140"/>
        <v>39</v>
      </c>
      <c r="E775" s="449">
        <v>811246</v>
      </c>
      <c r="F775" s="98" t="s">
        <v>319</v>
      </c>
      <c r="G775" s="100">
        <v>811246</v>
      </c>
      <c r="H775" s="100"/>
      <c r="I775" s="100"/>
      <c r="J775" s="285">
        <f t="shared" si="141"/>
        <v>3.93</v>
      </c>
      <c r="K775" s="286" t="s">
        <v>237</v>
      </c>
      <c r="L775" s="98" t="s">
        <v>239</v>
      </c>
      <c r="M775" s="374"/>
      <c r="N775" s="360"/>
      <c r="O775" s="374">
        <v>3.93</v>
      </c>
      <c r="P775" s="98"/>
      <c r="Q775" s="362"/>
      <c r="R775" s="360"/>
      <c r="S775" s="288">
        <f t="shared" si="142"/>
        <v>0</v>
      </c>
      <c r="T775" s="288"/>
      <c r="U775" s="288"/>
      <c r="V775" s="288"/>
      <c r="W775" s="288"/>
      <c r="X775" s="364"/>
      <c r="Y775" s="365"/>
      <c r="Z775" s="364"/>
      <c r="AA775" s="365"/>
      <c r="AB775" s="366"/>
      <c r="AC775" s="98"/>
      <c r="AD775" s="98"/>
      <c r="AE775" s="368"/>
      <c r="AF775" s="98"/>
      <c r="AG775" s="368"/>
      <c r="AH775" s="368"/>
      <c r="AI775" s="98" t="s">
        <v>119</v>
      </c>
      <c r="AJ775" s="98"/>
      <c r="AK775" s="367"/>
      <c r="AL775" s="367"/>
      <c r="AM775" s="367"/>
      <c r="AN775" s="369"/>
      <c r="AO775" s="369">
        <v>0</v>
      </c>
      <c r="AP775" s="370"/>
      <c r="AQ775" s="441"/>
      <c r="AR775" s="370"/>
      <c r="AS775" s="376"/>
      <c r="AT775" s="377"/>
    </row>
    <row r="776" spans="1:46" ht="21" customHeight="1">
      <c r="A776" s="95">
        <v>2</v>
      </c>
      <c r="B776" s="95" t="s">
        <v>228</v>
      </c>
      <c r="C776" s="380" t="s">
        <v>34</v>
      </c>
      <c r="D776" s="98">
        <f t="shared" si="140"/>
        <v>40</v>
      </c>
      <c r="E776" s="449">
        <v>811247</v>
      </c>
      <c r="F776" s="98" t="s">
        <v>319</v>
      </c>
      <c r="G776" s="100">
        <v>811247</v>
      </c>
      <c r="H776" s="100"/>
      <c r="I776" s="100"/>
      <c r="J776" s="285">
        <f t="shared" si="141"/>
        <v>49.32</v>
      </c>
      <c r="K776" s="286" t="s">
        <v>237</v>
      </c>
      <c r="L776" s="299"/>
      <c r="M776" s="374"/>
      <c r="N776" s="360"/>
      <c r="O776" s="374">
        <v>49.32</v>
      </c>
      <c r="P776" s="98"/>
      <c r="Q776" s="362"/>
      <c r="R776" s="360"/>
      <c r="S776" s="288">
        <f t="shared" si="142"/>
        <v>0</v>
      </c>
      <c r="T776" s="288"/>
      <c r="U776" s="288"/>
      <c r="V776" s="288"/>
      <c r="W776" s="288"/>
      <c r="X776" s="364"/>
      <c r="Y776" s="365"/>
      <c r="Z776" s="364"/>
      <c r="AA776" s="365"/>
      <c r="AB776" s="366"/>
      <c r="AC776" s="96"/>
      <c r="AD776" s="96"/>
      <c r="AE776" s="368"/>
      <c r="AF776" s="98"/>
      <c r="AG776" s="367"/>
      <c r="AH776" s="96"/>
      <c r="AI776" s="98" t="s">
        <v>119</v>
      </c>
      <c r="AJ776" s="98"/>
      <c r="AK776" s="367"/>
      <c r="AL776" s="367"/>
      <c r="AM776" s="367"/>
      <c r="AN776" s="369"/>
      <c r="AO776" s="369">
        <v>0</v>
      </c>
      <c r="AP776" s="370"/>
      <c r="AQ776" s="441"/>
      <c r="AR776" s="370"/>
      <c r="AS776" s="376"/>
      <c r="AT776" s="377"/>
    </row>
    <row r="777" spans="1:46" ht="21" customHeight="1">
      <c r="A777" s="95">
        <v>2</v>
      </c>
      <c r="B777" s="95" t="s">
        <v>228</v>
      </c>
      <c r="C777" s="380" t="s">
        <v>34</v>
      </c>
      <c r="D777" s="98">
        <f t="shared" si="140"/>
        <v>41</v>
      </c>
      <c r="E777" s="449">
        <v>811251</v>
      </c>
      <c r="F777" s="98" t="s">
        <v>319</v>
      </c>
      <c r="G777" s="100">
        <v>811251</v>
      </c>
      <c r="H777" s="100"/>
      <c r="I777" s="100"/>
      <c r="J777" s="285">
        <f t="shared" si="141"/>
        <v>16.89</v>
      </c>
      <c r="K777" s="286" t="s">
        <v>237</v>
      </c>
      <c r="L777" s="299"/>
      <c r="M777" s="374"/>
      <c r="N777" s="360"/>
      <c r="O777" s="374">
        <v>16.89</v>
      </c>
      <c r="P777" s="98"/>
      <c r="Q777" s="362"/>
      <c r="R777" s="360"/>
      <c r="S777" s="288">
        <f t="shared" si="142"/>
        <v>0</v>
      </c>
      <c r="T777" s="288"/>
      <c r="U777" s="288"/>
      <c r="V777" s="288"/>
      <c r="W777" s="288"/>
      <c r="X777" s="364"/>
      <c r="Y777" s="365"/>
      <c r="Z777" s="364"/>
      <c r="AA777" s="365"/>
      <c r="AB777" s="366"/>
      <c r="AC777" s="98"/>
      <c r="AD777" s="98"/>
      <c r="AE777" s="368"/>
      <c r="AF777" s="98"/>
      <c r="AG777" s="368"/>
      <c r="AH777" s="368"/>
      <c r="AI777" s="98" t="s">
        <v>119</v>
      </c>
      <c r="AJ777" s="98"/>
      <c r="AK777" s="367"/>
      <c r="AL777" s="367"/>
      <c r="AM777" s="367"/>
      <c r="AN777" s="369"/>
      <c r="AO777" s="369">
        <v>0</v>
      </c>
      <c r="AP777" s="370"/>
      <c r="AQ777" s="441"/>
      <c r="AR777" s="370"/>
      <c r="AS777" s="376"/>
      <c r="AT777" s="377"/>
    </row>
    <row r="778" spans="1:46" ht="21" customHeight="1">
      <c r="A778" s="95">
        <v>2</v>
      </c>
      <c r="B778" s="95" t="s">
        <v>228</v>
      </c>
      <c r="C778" s="380" t="s">
        <v>34</v>
      </c>
      <c r="D778" s="98">
        <f t="shared" si="140"/>
        <v>42</v>
      </c>
      <c r="E778" s="449">
        <v>811252</v>
      </c>
      <c r="F778" s="98" t="s">
        <v>319</v>
      </c>
      <c r="G778" s="100">
        <v>811252</v>
      </c>
      <c r="H778" s="100"/>
      <c r="I778" s="100"/>
      <c r="J778" s="285">
        <f t="shared" si="141"/>
        <v>15.17</v>
      </c>
      <c r="K778" s="286" t="s">
        <v>237</v>
      </c>
      <c r="L778" s="96"/>
      <c r="M778" s="360"/>
      <c r="N778" s="360"/>
      <c r="O778" s="374">
        <v>15.17</v>
      </c>
      <c r="P778" s="98"/>
      <c r="Q778" s="362"/>
      <c r="R778" s="360"/>
      <c r="S778" s="288">
        <f t="shared" si="142"/>
        <v>0</v>
      </c>
      <c r="T778" s="288"/>
      <c r="U778" s="288"/>
      <c r="V778" s="288"/>
      <c r="W778" s="288"/>
      <c r="X778" s="364"/>
      <c r="Y778" s="365"/>
      <c r="Z778" s="364"/>
      <c r="AA778" s="365"/>
      <c r="AB778" s="366"/>
      <c r="AC778" s="98"/>
      <c r="AD778" s="98"/>
      <c r="AE778" s="368"/>
      <c r="AF778" s="98"/>
      <c r="AG778" s="368"/>
      <c r="AH778" s="368"/>
      <c r="AI778" s="98" t="s">
        <v>119</v>
      </c>
      <c r="AJ778" s="98"/>
      <c r="AK778" s="367"/>
      <c r="AL778" s="367"/>
      <c r="AM778" s="367"/>
      <c r="AN778" s="369"/>
      <c r="AO778" s="369">
        <v>0</v>
      </c>
      <c r="AP778" s="370"/>
      <c r="AQ778" s="441"/>
      <c r="AR778" s="370"/>
      <c r="AS778" s="376"/>
      <c r="AT778" s="377"/>
    </row>
    <row r="779" spans="1:46" ht="21" customHeight="1">
      <c r="A779" s="95">
        <v>2</v>
      </c>
      <c r="B779" s="95" t="s">
        <v>228</v>
      </c>
      <c r="C779" s="380" t="s">
        <v>34</v>
      </c>
      <c r="D779" s="98">
        <f t="shared" si="140"/>
        <v>43</v>
      </c>
      <c r="E779" s="449">
        <v>811253</v>
      </c>
      <c r="F779" s="98" t="s">
        <v>319</v>
      </c>
      <c r="G779" s="100">
        <v>811253</v>
      </c>
      <c r="H779" s="100"/>
      <c r="I779" s="100"/>
      <c r="J779" s="285">
        <f t="shared" si="141"/>
        <v>45.47</v>
      </c>
      <c r="K779" s="286" t="s">
        <v>237</v>
      </c>
      <c r="L779" s="299"/>
      <c r="M779" s="374"/>
      <c r="N779" s="360"/>
      <c r="O779" s="374">
        <v>45.47</v>
      </c>
      <c r="P779" s="374"/>
      <c r="Q779" s="362"/>
      <c r="R779" s="360"/>
      <c r="S779" s="288">
        <f t="shared" si="142"/>
        <v>0</v>
      </c>
      <c r="T779" s="288"/>
      <c r="U779" s="288"/>
      <c r="V779" s="288"/>
      <c r="W779" s="288"/>
      <c r="X779" s="364"/>
      <c r="Y779" s="365"/>
      <c r="Z779" s="364"/>
      <c r="AA779" s="365"/>
      <c r="AB779" s="366"/>
      <c r="AC779" s="98"/>
      <c r="AD779" s="98"/>
      <c r="AE779" s="368"/>
      <c r="AF779" s="98"/>
      <c r="AG779" s="367"/>
      <c r="AH779" s="98"/>
      <c r="AI779" s="98" t="s">
        <v>119</v>
      </c>
      <c r="AJ779" s="98"/>
      <c r="AK779" s="367"/>
      <c r="AL779" s="367"/>
      <c r="AM779" s="367"/>
      <c r="AN779" s="369"/>
      <c r="AO779" s="369">
        <v>0</v>
      </c>
      <c r="AP779" s="370"/>
      <c r="AQ779" s="441"/>
      <c r="AR779" s="370"/>
      <c r="AS779" s="376"/>
      <c r="AT779" s="377"/>
    </row>
    <row r="780" spans="1:46" ht="21" customHeight="1">
      <c r="A780" s="95">
        <v>2</v>
      </c>
      <c r="B780" s="95" t="s">
        <v>228</v>
      </c>
      <c r="C780" s="380" t="s">
        <v>34</v>
      </c>
      <c r="D780" s="98">
        <f t="shared" si="140"/>
        <v>44</v>
      </c>
      <c r="E780" s="449">
        <v>811257</v>
      </c>
      <c r="F780" s="98" t="s">
        <v>319</v>
      </c>
      <c r="G780" s="100">
        <v>811257</v>
      </c>
      <c r="H780" s="100"/>
      <c r="I780" s="100"/>
      <c r="J780" s="285">
        <f t="shared" si="141"/>
        <v>31.5</v>
      </c>
      <c r="K780" s="286" t="s">
        <v>237</v>
      </c>
      <c r="L780" s="299"/>
      <c r="M780" s="374"/>
      <c r="N780" s="360"/>
      <c r="O780" s="374">
        <v>31.5</v>
      </c>
      <c r="P780" s="98"/>
      <c r="Q780" s="362"/>
      <c r="R780" s="360"/>
      <c r="S780" s="288">
        <f t="shared" si="142"/>
        <v>0</v>
      </c>
      <c r="T780" s="288"/>
      <c r="U780" s="288"/>
      <c r="V780" s="288"/>
      <c r="W780" s="288"/>
      <c r="X780" s="364"/>
      <c r="Y780" s="365"/>
      <c r="Z780" s="364"/>
      <c r="AA780" s="365"/>
      <c r="AB780" s="366"/>
      <c r="AC780" s="96"/>
      <c r="AD780" s="96"/>
      <c r="AE780" s="368"/>
      <c r="AF780" s="98"/>
      <c r="AG780" s="367"/>
      <c r="AH780" s="96"/>
      <c r="AI780" s="98" t="s">
        <v>119</v>
      </c>
      <c r="AJ780" s="98"/>
      <c r="AK780" s="367"/>
      <c r="AL780" s="367"/>
      <c r="AM780" s="367"/>
      <c r="AN780" s="369"/>
      <c r="AO780" s="369">
        <v>0</v>
      </c>
      <c r="AP780" s="370"/>
      <c r="AQ780" s="441"/>
      <c r="AR780" s="370"/>
      <c r="AS780" s="376"/>
      <c r="AT780" s="377"/>
    </row>
    <row r="781" spans="1:46" ht="21" customHeight="1">
      <c r="A781" s="95">
        <v>2</v>
      </c>
      <c r="B781" s="95" t="s">
        <v>228</v>
      </c>
      <c r="C781" s="380" t="s">
        <v>34</v>
      </c>
      <c r="D781" s="98">
        <f t="shared" si="140"/>
        <v>45</v>
      </c>
      <c r="E781" s="449">
        <v>811260</v>
      </c>
      <c r="F781" s="98" t="s">
        <v>319</v>
      </c>
      <c r="G781" s="100">
        <v>811260</v>
      </c>
      <c r="H781" s="100"/>
      <c r="I781" s="100"/>
      <c r="J781" s="285">
        <f t="shared" si="141"/>
        <v>2.76</v>
      </c>
      <c r="K781" s="286" t="s">
        <v>237</v>
      </c>
      <c r="L781" s="299" t="s">
        <v>403</v>
      </c>
      <c r="M781" s="389"/>
      <c r="N781" s="360"/>
      <c r="O781" s="389">
        <v>2.76</v>
      </c>
      <c r="P781" s="385"/>
      <c r="Q781" s="362"/>
      <c r="R781" s="360"/>
      <c r="S781" s="288">
        <f t="shared" si="142"/>
        <v>0</v>
      </c>
      <c r="T781" s="288"/>
      <c r="U781" s="288"/>
      <c r="V781" s="288"/>
      <c r="W781" s="288"/>
      <c r="X781" s="364"/>
      <c r="Y781" s="365"/>
      <c r="Z781" s="364"/>
      <c r="AA781" s="365"/>
      <c r="AB781" s="366"/>
      <c r="AC781" s="385"/>
      <c r="AD781" s="385"/>
      <c r="AE781" s="368"/>
      <c r="AF781" s="98"/>
      <c r="AG781" s="368"/>
      <c r="AH781" s="368"/>
      <c r="AI781" s="98" t="s">
        <v>119</v>
      </c>
      <c r="AJ781" s="98"/>
      <c r="AK781" s="367"/>
      <c r="AL781" s="367"/>
      <c r="AM781" s="367"/>
      <c r="AN781" s="369"/>
      <c r="AO781" s="369">
        <v>0</v>
      </c>
      <c r="AP781" s="370"/>
      <c r="AQ781" s="441"/>
      <c r="AR781" s="370"/>
      <c r="AS781" s="376"/>
      <c r="AT781" s="377"/>
    </row>
    <row r="782" spans="1:46" ht="21" customHeight="1">
      <c r="A782" s="95">
        <v>2</v>
      </c>
      <c r="B782" s="95" t="s">
        <v>228</v>
      </c>
      <c r="C782" s="380" t="s">
        <v>34</v>
      </c>
      <c r="D782" s="98">
        <f t="shared" si="140"/>
        <v>46</v>
      </c>
      <c r="E782" s="449">
        <v>811261</v>
      </c>
      <c r="F782" s="98" t="s">
        <v>319</v>
      </c>
      <c r="G782" s="100">
        <v>811261</v>
      </c>
      <c r="H782" s="100"/>
      <c r="I782" s="100"/>
      <c r="J782" s="285">
        <f t="shared" si="141"/>
        <v>25</v>
      </c>
      <c r="K782" s="286" t="s">
        <v>237</v>
      </c>
      <c r="L782" s="299" t="s">
        <v>403</v>
      </c>
      <c r="M782" s="389"/>
      <c r="N782" s="360"/>
      <c r="O782" s="389">
        <v>25</v>
      </c>
      <c r="P782" s="385"/>
      <c r="Q782" s="362"/>
      <c r="R782" s="360"/>
      <c r="S782" s="288">
        <f t="shared" si="142"/>
        <v>0</v>
      </c>
      <c r="T782" s="288"/>
      <c r="U782" s="288"/>
      <c r="V782" s="288"/>
      <c r="W782" s="288"/>
      <c r="X782" s="364"/>
      <c r="Y782" s="365"/>
      <c r="Z782" s="364"/>
      <c r="AA782" s="365"/>
      <c r="AB782" s="366"/>
      <c r="AC782" s="385"/>
      <c r="AD782" s="385"/>
      <c r="AE782" s="368"/>
      <c r="AF782" s="98"/>
      <c r="AG782" s="368"/>
      <c r="AH782" s="368"/>
      <c r="AI782" s="98" t="s">
        <v>119</v>
      </c>
      <c r="AJ782" s="98"/>
      <c r="AK782" s="367"/>
      <c r="AL782" s="367"/>
      <c r="AM782" s="367"/>
      <c r="AN782" s="369"/>
      <c r="AO782" s="369">
        <v>0</v>
      </c>
      <c r="AP782" s="370"/>
      <c r="AQ782" s="441"/>
      <c r="AR782" s="370"/>
      <c r="AS782" s="376"/>
      <c r="AT782" s="377"/>
    </row>
    <row r="783" spans="1:46" ht="21" customHeight="1">
      <c r="A783" s="95">
        <v>2</v>
      </c>
      <c r="B783" s="95" t="s">
        <v>228</v>
      </c>
      <c r="C783" s="380" t="s">
        <v>34</v>
      </c>
      <c r="D783" s="98">
        <f t="shared" si="140"/>
        <v>47</v>
      </c>
      <c r="E783" s="449">
        <v>811262</v>
      </c>
      <c r="F783" s="98" t="s">
        <v>319</v>
      </c>
      <c r="G783" s="100">
        <v>811262</v>
      </c>
      <c r="H783" s="100"/>
      <c r="I783" s="100"/>
      <c r="J783" s="285">
        <f t="shared" si="141"/>
        <v>24.82</v>
      </c>
      <c r="K783" s="286" t="s">
        <v>237</v>
      </c>
      <c r="L783" s="299" t="s">
        <v>403</v>
      </c>
      <c r="M783" s="389"/>
      <c r="N783" s="360"/>
      <c r="O783" s="389">
        <v>24.82</v>
      </c>
      <c r="P783" s="385"/>
      <c r="Q783" s="362"/>
      <c r="R783" s="360"/>
      <c r="S783" s="288">
        <f t="shared" si="142"/>
        <v>0</v>
      </c>
      <c r="T783" s="288"/>
      <c r="U783" s="288"/>
      <c r="V783" s="288"/>
      <c r="W783" s="288"/>
      <c r="X783" s="364"/>
      <c r="Y783" s="365"/>
      <c r="Z783" s="364"/>
      <c r="AA783" s="365"/>
      <c r="AB783" s="366"/>
      <c r="AC783" s="385"/>
      <c r="AD783" s="385"/>
      <c r="AE783" s="368"/>
      <c r="AF783" s="98"/>
      <c r="AG783" s="368"/>
      <c r="AH783" s="368"/>
      <c r="AI783" s="98" t="s">
        <v>119</v>
      </c>
      <c r="AJ783" s="98"/>
      <c r="AK783" s="367"/>
      <c r="AL783" s="367"/>
      <c r="AM783" s="367"/>
      <c r="AN783" s="369"/>
      <c r="AO783" s="369">
        <v>0</v>
      </c>
      <c r="AP783" s="370"/>
      <c r="AQ783" s="441"/>
      <c r="AR783" s="370"/>
      <c r="AS783" s="376"/>
      <c r="AT783" s="377"/>
    </row>
    <row r="784" spans="1:46" ht="21" customHeight="1">
      <c r="A784" s="95">
        <v>2</v>
      </c>
      <c r="B784" s="95" t="s">
        <v>228</v>
      </c>
      <c r="C784" s="380" t="s">
        <v>34</v>
      </c>
      <c r="D784" s="98">
        <f t="shared" si="140"/>
        <v>48</v>
      </c>
      <c r="E784" s="449">
        <v>811518</v>
      </c>
      <c r="F784" s="98" t="s">
        <v>319</v>
      </c>
      <c r="G784" s="100">
        <v>811518</v>
      </c>
      <c r="H784" s="100"/>
      <c r="I784" s="100"/>
      <c r="J784" s="285">
        <f t="shared" si="141"/>
        <v>26.21</v>
      </c>
      <c r="K784" s="286" t="s">
        <v>237</v>
      </c>
      <c r="L784" s="395"/>
      <c r="M784" s="389"/>
      <c r="N784" s="360"/>
      <c r="O784" s="374">
        <v>26.21</v>
      </c>
      <c r="P784" s="98"/>
      <c r="Q784" s="362"/>
      <c r="R784" s="360"/>
      <c r="S784" s="288">
        <f t="shared" si="142"/>
        <v>0</v>
      </c>
      <c r="T784" s="288"/>
      <c r="U784" s="288"/>
      <c r="V784" s="288"/>
      <c r="W784" s="288"/>
      <c r="X784" s="364"/>
      <c r="Y784" s="365"/>
      <c r="Z784" s="364"/>
      <c r="AA784" s="365"/>
      <c r="AB784" s="366"/>
      <c r="AC784" s="98"/>
      <c r="AD784" s="98"/>
      <c r="AE784" s="368"/>
      <c r="AF784" s="98"/>
      <c r="AG784" s="368"/>
      <c r="AH784" s="368"/>
      <c r="AI784" s="98" t="s">
        <v>119</v>
      </c>
      <c r="AJ784" s="98"/>
      <c r="AK784" s="367"/>
      <c r="AL784" s="367"/>
      <c r="AM784" s="367"/>
      <c r="AN784" s="369"/>
      <c r="AO784" s="369">
        <v>0</v>
      </c>
      <c r="AP784" s="370"/>
      <c r="AQ784" s="441"/>
      <c r="AR784" s="370"/>
      <c r="AS784" s="376"/>
      <c r="AT784" s="377"/>
    </row>
    <row r="785" spans="1:46" ht="18.75" customHeight="1">
      <c r="A785" s="95">
        <v>3</v>
      </c>
      <c r="B785" s="95" t="s">
        <v>228</v>
      </c>
      <c r="C785" s="380" t="s">
        <v>40</v>
      </c>
      <c r="D785" s="98">
        <v>1</v>
      </c>
      <c r="E785" s="447">
        <v>805701</v>
      </c>
      <c r="F785" s="98" t="s">
        <v>404</v>
      </c>
      <c r="G785" s="308">
        <v>805701</v>
      </c>
      <c r="H785" s="96">
        <v>9260805701</v>
      </c>
      <c r="I785" s="308"/>
      <c r="J785" s="285">
        <f t="shared" si="141"/>
        <v>35.19</v>
      </c>
      <c r="K785" s="286" t="str">
        <f>AC785</f>
        <v>อ้อยตอ 2</v>
      </c>
      <c r="L785" s="98"/>
      <c r="M785" s="374"/>
      <c r="N785" s="360">
        <v>0</v>
      </c>
      <c r="O785" s="98"/>
      <c r="P785" s="98"/>
      <c r="Q785" s="362">
        <v>35.19</v>
      </c>
      <c r="R785" s="360"/>
      <c r="S785" s="288">
        <f t="shared" si="142"/>
        <v>35.19</v>
      </c>
      <c r="T785" s="360">
        <f>Q785*U785</f>
        <v>457.46999999999997</v>
      </c>
      <c r="U785" s="288">
        <v>13</v>
      </c>
      <c r="V785" s="288">
        <f>Q785*W785</f>
        <v>351.9</v>
      </c>
      <c r="W785" s="288">
        <v>10</v>
      </c>
      <c r="X785" s="364">
        <v>405.17868210983335</v>
      </c>
      <c r="Y785" s="365">
        <v>11.514029045462728</v>
      </c>
      <c r="Z785" s="364">
        <v>441.54509837837838</v>
      </c>
      <c r="AA785" s="365">
        <f>Z785/Q785</f>
        <v>12.547459459459461</v>
      </c>
      <c r="AB785" s="366">
        <v>242878</v>
      </c>
      <c r="AC785" s="96" t="s">
        <v>95</v>
      </c>
      <c r="AD785" s="96" t="s">
        <v>2</v>
      </c>
      <c r="AE785" s="368" t="s">
        <v>280</v>
      </c>
      <c r="AF785" s="98" t="s">
        <v>91</v>
      </c>
      <c r="AG785" s="367">
        <v>1.85</v>
      </c>
      <c r="AH785" s="98" t="s">
        <v>232</v>
      </c>
      <c r="AI785" s="368" t="s">
        <v>90</v>
      </c>
      <c r="AJ785" s="367" t="s">
        <v>220</v>
      </c>
      <c r="AK785" s="367" t="s">
        <v>306</v>
      </c>
      <c r="AL785" s="367" t="s">
        <v>236</v>
      </c>
      <c r="AM785" s="367"/>
      <c r="AN785" s="369"/>
      <c r="AO785" s="369" t="s">
        <v>101</v>
      </c>
      <c r="AP785" s="370" t="str">
        <f>IF(Q785&gt;15,"พื้นที่มากกว่า 15 ไร่",IF(Q785&gt;10,"พื้นที่ 10 - 15 ไร่",IF(Q785&gt;6,"พื้นที่ 6 - 10 ไร่",IF(Q785&gt;3,"พื้นที่ 3 - 6 ไร่","พื้นที่น้อยกว่า 3 ไร่"))))</f>
        <v>พื้นที่มากกว่า 15 ไร่</v>
      </c>
      <c r="AQ785" s="440">
        <v>13.85848252344416</v>
      </c>
      <c r="AR785" s="371">
        <v>12.631490321522312</v>
      </c>
      <c r="AS785" s="372" t="s">
        <v>233</v>
      </c>
      <c r="AT785" s="373">
        <v>243275</v>
      </c>
    </row>
    <row r="786" spans="1:46" ht="18.75" customHeight="1">
      <c r="A786" s="95">
        <v>3</v>
      </c>
      <c r="B786" s="95" t="s">
        <v>228</v>
      </c>
      <c r="C786" s="380" t="s">
        <v>40</v>
      </c>
      <c r="D786" s="98">
        <f>D785+1</f>
        <v>2</v>
      </c>
      <c r="E786" s="447">
        <v>805702</v>
      </c>
      <c r="F786" s="98" t="s">
        <v>404</v>
      </c>
      <c r="G786" s="308">
        <v>805702</v>
      </c>
      <c r="H786" s="308"/>
      <c r="I786" s="308"/>
      <c r="J786" s="285">
        <f t="shared" si="141"/>
        <v>4.29</v>
      </c>
      <c r="K786" s="286" t="s">
        <v>237</v>
      </c>
      <c r="L786" s="98"/>
      <c r="M786" s="374"/>
      <c r="N786" s="360">
        <v>0</v>
      </c>
      <c r="O786" s="374">
        <v>4.29</v>
      </c>
      <c r="P786" s="388"/>
      <c r="Q786" s="362"/>
      <c r="R786" s="360"/>
      <c r="S786" s="288">
        <f t="shared" si="142"/>
        <v>0</v>
      </c>
      <c r="T786" s="288"/>
      <c r="U786" s="288"/>
      <c r="V786" s="288"/>
      <c r="W786" s="288"/>
      <c r="X786" s="364"/>
      <c r="Y786" s="365"/>
      <c r="Z786" s="364"/>
      <c r="AA786" s="365"/>
      <c r="AB786" s="366"/>
      <c r="AC786" s="388"/>
      <c r="AD786" s="388"/>
      <c r="AE786" s="368"/>
      <c r="AF786" s="98"/>
      <c r="AG786" s="368"/>
      <c r="AH786" s="98"/>
      <c r="AI786" s="368" t="s">
        <v>90</v>
      </c>
      <c r="AJ786" s="368"/>
      <c r="AK786" s="367"/>
      <c r="AL786" s="367"/>
      <c r="AM786" s="367"/>
      <c r="AN786" s="369"/>
      <c r="AO786" s="369">
        <v>0</v>
      </c>
      <c r="AP786" s="370"/>
      <c r="AQ786" s="441"/>
      <c r="AR786" s="370"/>
      <c r="AS786" s="376"/>
      <c r="AT786" s="377"/>
    </row>
    <row r="787" spans="1:46" ht="18.75" customHeight="1">
      <c r="A787" s="95">
        <v>3</v>
      </c>
      <c r="B787" s="95" t="s">
        <v>228</v>
      </c>
      <c r="C787" s="380" t="s">
        <v>40</v>
      </c>
      <c r="D787" s="98">
        <f>D786+1</f>
        <v>3</v>
      </c>
      <c r="E787" s="447">
        <v>805703</v>
      </c>
      <c r="F787" s="98" t="s">
        <v>404</v>
      </c>
      <c r="G787" s="308">
        <v>805703</v>
      </c>
      <c r="H787" s="308"/>
      <c r="I787" s="308"/>
      <c r="J787" s="285">
        <f t="shared" si="141"/>
        <v>3.24</v>
      </c>
      <c r="K787" s="286" t="s">
        <v>352</v>
      </c>
      <c r="L787" s="98" t="s">
        <v>239</v>
      </c>
      <c r="M787" s="360">
        <v>3.24</v>
      </c>
      <c r="N787" s="360">
        <v>0</v>
      </c>
      <c r="O787" s="396"/>
      <c r="P787" s="396"/>
      <c r="Q787" s="362"/>
      <c r="R787" s="360"/>
      <c r="S787" s="288">
        <f t="shared" si="142"/>
        <v>0</v>
      </c>
      <c r="T787" s="288"/>
      <c r="U787" s="288"/>
      <c r="V787" s="288"/>
      <c r="W787" s="288"/>
      <c r="X787" s="364"/>
      <c r="Y787" s="365"/>
      <c r="Z787" s="364"/>
      <c r="AA787" s="365"/>
      <c r="AB787" s="366"/>
      <c r="AC787" s="396"/>
      <c r="AD787" s="396"/>
      <c r="AE787" s="368"/>
      <c r="AF787" s="98"/>
      <c r="AG787" s="368"/>
      <c r="AH787" s="98"/>
      <c r="AI787" s="368" t="s">
        <v>90</v>
      </c>
      <c r="AJ787" s="397"/>
      <c r="AK787" s="367"/>
      <c r="AL787" s="367"/>
      <c r="AM787" s="367"/>
      <c r="AN787" s="369"/>
      <c r="AO787" s="369">
        <v>0</v>
      </c>
      <c r="AP787" s="370"/>
      <c r="AQ787" s="441"/>
      <c r="AR787" s="370"/>
      <c r="AS787" s="376"/>
      <c r="AT787" s="377"/>
    </row>
    <row r="788" spans="1:46" ht="18.75" customHeight="1">
      <c r="A788" s="95">
        <v>3</v>
      </c>
      <c r="B788" s="95" t="s">
        <v>228</v>
      </c>
      <c r="C788" s="380" t="s">
        <v>40</v>
      </c>
      <c r="D788" s="98">
        <f>D785+1</f>
        <v>2</v>
      </c>
      <c r="E788" s="447">
        <v>805704</v>
      </c>
      <c r="F788" s="98" t="s">
        <v>404</v>
      </c>
      <c r="G788" s="308">
        <v>805704</v>
      </c>
      <c r="H788" s="96">
        <v>9260805704</v>
      </c>
      <c r="I788" s="308"/>
      <c r="J788" s="285">
        <f t="shared" si="141"/>
        <v>31.02</v>
      </c>
      <c r="K788" s="286" t="str">
        <f>AC788</f>
        <v>อ้อยตอ 1</v>
      </c>
      <c r="L788" s="98"/>
      <c r="M788" s="374"/>
      <c r="N788" s="360">
        <v>0</v>
      </c>
      <c r="O788" s="96"/>
      <c r="P788" s="393"/>
      <c r="Q788" s="362">
        <v>31.02</v>
      </c>
      <c r="R788" s="360"/>
      <c r="S788" s="288">
        <f t="shared" si="142"/>
        <v>31.02</v>
      </c>
      <c r="T788" s="360">
        <f>Q788*U788</f>
        <v>403.26</v>
      </c>
      <c r="U788" s="288">
        <v>13</v>
      </c>
      <c r="V788" s="288">
        <f>Q788*W788</f>
        <v>465.3</v>
      </c>
      <c r="W788" s="288">
        <v>15</v>
      </c>
      <c r="X788" s="364">
        <v>371.77345946673125</v>
      </c>
      <c r="Y788" s="365">
        <v>11.688377158824348</v>
      </c>
      <c r="Z788" s="364">
        <v>600.13404713513512</v>
      </c>
      <c r="AA788" s="365">
        <f>Z788/Q788</f>
        <v>19.34668108108108</v>
      </c>
      <c r="AB788" s="366">
        <v>242906</v>
      </c>
      <c r="AC788" s="96" t="s">
        <v>93</v>
      </c>
      <c r="AD788" s="96" t="s">
        <v>2</v>
      </c>
      <c r="AE788" s="367" t="s">
        <v>231</v>
      </c>
      <c r="AF788" s="98" t="s">
        <v>91</v>
      </c>
      <c r="AG788" s="367">
        <v>1.85</v>
      </c>
      <c r="AH788" s="98" t="s">
        <v>247</v>
      </c>
      <c r="AI788" s="368" t="s">
        <v>90</v>
      </c>
      <c r="AJ788" s="367" t="s">
        <v>220</v>
      </c>
      <c r="AK788" s="367" t="s">
        <v>306</v>
      </c>
      <c r="AL788" s="367" t="s">
        <v>236</v>
      </c>
      <c r="AM788" s="367"/>
      <c r="AN788" s="369"/>
      <c r="AO788" s="369" t="s">
        <v>95</v>
      </c>
      <c r="AP788" s="370" t="str">
        <f>IF(Q788&gt;15,"พื้นที่มากกว่า 15 ไร่",IF(Q788&gt;10,"พื้นที่ 10 - 15 ไร่",IF(Q788&gt;6,"พื้นที่ 6 - 10 ไร่",IF(Q788&gt;3,"พื้นที่ 3 - 6 ไร่","พื้นที่น้อยกว่า 3 ไร่"))))</f>
        <v>พื้นที่มากกว่า 15 ไร่</v>
      </c>
      <c r="AQ788" s="440">
        <v>13.393294648613798</v>
      </c>
      <c r="AR788" s="371">
        <v>12.738196216242237</v>
      </c>
      <c r="AS788" s="372" t="s">
        <v>233</v>
      </c>
      <c r="AT788" s="373">
        <v>243292</v>
      </c>
    </row>
    <row r="789" spans="1:46" ht="18.75" customHeight="1">
      <c r="A789" s="95">
        <v>3</v>
      </c>
      <c r="B789" s="95" t="s">
        <v>228</v>
      </c>
      <c r="C789" s="380" t="s">
        <v>40</v>
      </c>
      <c r="D789" s="98">
        <f>D788+1</f>
        <v>3</v>
      </c>
      <c r="E789" s="447">
        <v>805705</v>
      </c>
      <c r="F789" s="98" t="s">
        <v>404</v>
      </c>
      <c r="G789" s="308">
        <v>805705</v>
      </c>
      <c r="H789" s="308"/>
      <c r="I789" s="308"/>
      <c r="J789" s="285">
        <f t="shared" si="141"/>
        <v>26.1</v>
      </c>
      <c r="K789" s="286" t="s">
        <v>237</v>
      </c>
      <c r="L789" s="98"/>
      <c r="M789" s="374"/>
      <c r="N789" s="360">
        <v>0</v>
      </c>
      <c r="O789" s="374">
        <v>26.1</v>
      </c>
      <c r="P789" s="374"/>
      <c r="Q789" s="362"/>
      <c r="R789" s="360"/>
      <c r="S789" s="288">
        <f t="shared" si="142"/>
        <v>0</v>
      </c>
      <c r="T789" s="288"/>
      <c r="U789" s="288"/>
      <c r="V789" s="288"/>
      <c r="W789" s="288"/>
      <c r="X789" s="364"/>
      <c r="Y789" s="365"/>
      <c r="Z789" s="364"/>
      <c r="AA789" s="365"/>
      <c r="AB789" s="366"/>
      <c r="AC789" s="96"/>
      <c r="AD789" s="96"/>
      <c r="AE789" s="367"/>
      <c r="AF789" s="98"/>
      <c r="AG789" s="367"/>
      <c r="AH789" s="98"/>
      <c r="AI789" s="98" t="s">
        <v>119</v>
      </c>
      <c r="AJ789" s="367"/>
      <c r="AK789" s="367"/>
      <c r="AL789" s="367"/>
      <c r="AM789" s="367"/>
      <c r="AN789" s="369"/>
      <c r="AO789" s="369">
        <v>0</v>
      </c>
      <c r="AP789" s="370"/>
      <c r="AQ789" s="441"/>
      <c r="AR789" s="370"/>
      <c r="AS789" s="376"/>
      <c r="AT789" s="377"/>
    </row>
    <row r="790" spans="1:46" ht="18.75" customHeight="1">
      <c r="A790" s="95">
        <v>3</v>
      </c>
      <c r="B790" s="95" t="s">
        <v>228</v>
      </c>
      <c r="C790" s="380" t="s">
        <v>40</v>
      </c>
      <c r="D790" s="98">
        <f>D789+1</f>
        <v>4</v>
      </c>
      <c r="E790" s="447">
        <v>805707</v>
      </c>
      <c r="F790" s="98" t="s">
        <v>404</v>
      </c>
      <c r="G790" s="308">
        <v>805707</v>
      </c>
      <c r="H790" s="308"/>
      <c r="I790" s="308"/>
      <c r="J790" s="285">
        <f t="shared" si="141"/>
        <v>15.01</v>
      </c>
      <c r="K790" s="286" t="s">
        <v>237</v>
      </c>
      <c r="L790" s="96"/>
      <c r="M790" s="360"/>
      <c r="N790" s="360">
        <v>0</v>
      </c>
      <c r="O790" s="374">
        <v>15.01</v>
      </c>
      <c r="P790" s="374"/>
      <c r="Q790" s="362"/>
      <c r="R790" s="360"/>
      <c r="S790" s="288">
        <f t="shared" si="142"/>
        <v>0</v>
      </c>
      <c r="T790" s="288"/>
      <c r="U790" s="288"/>
      <c r="V790" s="288"/>
      <c r="W790" s="288"/>
      <c r="X790" s="364"/>
      <c r="Y790" s="365"/>
      <c r="Z790" s="364"/>
      <c r="AA790" s="365"/>
      <c r="AB790" s="366"/>
      <c r="AC790" s="96"/>
      <c r="AD790" s="96"/>
      <c r="AE790" s="367"/>
      <c r="AF790" s="98"/>
      <c r="AG790" s="367"/>
      <c r="AH790" s="98"/>
      <c r="AI790" s="98" t="s">
        <v>119</v>
      </c>
      <c r="AJ790" s="367"/>
      <c r="AK790" s="367"/>
      <c r="AL790" s="367"/>
      <c r="AM790" s="367"/>
      <c r="AN790" s="369"/>
      <c r="AO790" s="369">
        <v>0</v>
      </c>
      <c r="AP790" s="370"/>
      <c r="AQ790" s="441"/>
      <c r="AR790" s="370"/>
      <c r="AS790" s="376"/>
      <c r="AT790" s="377"/>
    </row>
    <row r="791" spans="1:46" ht="18.75" customHeight="1">
      <c r="A791" s="95">
        <v>3</v>
      </c>
      <c r="B791" s="95" t="s">
        <v>228</v>
      </c>
      <c r="C791" s="380" t="s">
        <v>40</v>
      </c>
      <c r="D791" s="98">
        <f>D790+1</f>
        <v>5</v>
      </c>
      <c r="E791" s="447">
        <v>805708</v>
      </c>
      <c r="F791" s="98" t="s">
        <v>404</v>
      </c>
      <c r="G791" s="308">
        <v>805708</v>
      </c>
      <c r="H791" s="308"/>
      <c r="I791" s="308"/>
      <c r="J791" s="285">
        <f t="shared" si="141"/>
        <v>14.72</v>
      </c>
      <c r="K791" s="286" t="s">
        <v>237</v>
      </c>
      <c r="L791" s="96"/>
      <c r="M791" s="360"/>
      <c r="N791" s="360">
        <v>0</v>
      </c>
      <c r="O791" s="374">
        <v>14.72</v>
      </c>
      <c r="P791" s="374"/>
      <c r="Q791" s="362"/>
      <c r="R791" s="360"/>
      <c r="S791" s="288">
        <f t="shared" si="142"/>
        <v>0</v>
      </c>
      <c r="T791" s="288"/>
      <c r="U791" s="288"/>
      <c r="V791" s="288"/>
      <c r="W791" s="288"/>
      <c r="X791" s="364"/>
      <c r="Y791" s="365"/>
      <c r="Z791" s="364"/>
      <c r="AA791" s="365"/>
      <c r="AB791" s="366"/>
      <c r="AC791" s="96"/>
      <c r="AD791" s="96"/>
      <c r="AE791" s="367"/>
      <c r="AF791" s="98"/>
      <c r="AG791" s="367"/>
      <c r="AH791" s="98"/>
      <c r="AI791" s="98" t="s">
        <v>119</v>
      </c>
      <c r="AJ791" s="367"/>
      <c r="AK791" s="367"/>
      <c r="AL791" s="367"/>
      <c r="AM791" s="367"/>
      <c r="AN791" s="369"/>
      <c r="AO791" s="369">
        <v>0</v>
      </c>
      <c r="AP791" s="370"/>
      <c r="AQ791" s="441"/>
      <c r="AR791" s="370"/>
      <c r="AS791" s="376"/>
      <c r="AT791" s="377"/>
    </row>
    <row r="792" spans="1:46" ht="18.75" customHeight="1">
      <c r="A792" s="95">
        <v>3</v>
      </c>
      <c r="B792" s="95" t="s">
        <v>228</v>
      </c>
      <c r="C792" s="380" t="s">
        <v>40</v>
      </c>
      <c r="D792" s="98">
        <f>D788+1</f>
        <v>3</v>
      </c>
      <c r="E792" s="447">
        <v>805709</v>
      </c>
      <c r="F792" s="98" t="s">
        <v>404</v>
      </c>
      <c r="G792" s="308">
        <v>805709</v>
      </c>
      <c r="H792" s="96">
        <v>9260805709</v>
      </c>
      <c r="I792" s="308"/>
      <c r="J792" s="285">
        <f t="shared" si="141"/>
        <v>11.36</v>
      </c>
      <c r="K792" s="286" t="str">
        <f>AC792</f>
        <v>อ้อยตอ 3</v>
      </c>
      <c r="L792" s="96"/>
      <c r="M792" s="360"/>
      <c r="N792" s="360">
        <v>0</v>
      </c>
      <c r="O792" s="96"/>
      <c r="P792" s="96"/>
      <c r="Q792" s="362">
        <v>11.36</v>
      </c>
      <c r="R792" s="360"/>
      <c r="S792" s="288">
        <f t="shared" si="142"/>
        <v>11.36</v>
      </c>
      <c r="T792" s="360">
        <f>Q792*U792</f>
        <v>136.32</v>
      </c>
      <c r="U792" s="288">
        <v>12</v>
      </c>
      <c r="V792" s="288">
        <f>Q792*W792</f>
        <v>68.16</v>
      </c>
      <c r="W792" s="288">
        <v>6</v>
      </c>
      <c r="X792" s="364">
        <v>133.44081554812684</v>
      </c>
      <c r="Y792" s="365">
        <v>11.746550664447785</v>
      </c>
      <c r="Z792" s="364">
        <v>76.142702702702692</v>
      </c>
      <c r="AA792" s="365">
        <f>Z792/Q792</f>
        <v>6.7027027027027017</v>
      </c>
      <c r="AB792" s="366">
        <v>242903</v>
      </c>
      <c r="AC792" s="96" t="s">
        <v>101</v>
      </c>
      <c r="AD792" s="96" t="s">
        <v>2</v>
      </c>
      <c r="AE792" s="368" t="s">
        <v>280</v>
      </c>
      <c r="AF792" s="98" t="s">
        <v>91</v>
      </c>
      <c r="AG792" s="367">
        <v>1.85</v>
      </c>
      <c r="AH792" s="98" t="s">
        <v>232</v>
      </c>
      <c r="AI792" s="368" t="s">
        <v>90</v>
      </c>
      <c r="AJ792" s="367" t="s">
        <v>220</v>
      </c>
      <c r="AK792" s="367" t="s">
        <v>306</v>
      </c>
      <c r="AL792" s="367" t="s">
        <v>236</v>
      </c>
      <c r="AM792" s="367"/>
      <c r="AN792" s="369"/>
      <c r="AO792" s="369" t="s">
        <v>248</v>
      </c>
      <c r="AP792" s="370" t="str">
        <f>IF(Q792&gt;15,"พื้นที่มากกว่า 15 ไร่",IF(Q792&gt;10,"พื้นที่ 10 - 15 ไร่",IF(Q792&gt;6,"พื้นที่ 6 - 10 ไร่",IF(Q792&gt;3,"พื้นที่ 3 - 6 ไร่","พื้นที่น้อยกว่า 3 ไร่"))))</f>
        <v>พื้นที่ 10 - 15 ไร่</v>
      </c>
      <c r="AQ792" s="440">
        <v>7.782570422535211</v>
      </c>
      <c r="AR792" s="371">
        <v>11.965199638049995</v>
      </c>
      <c r="AS792" s="372" t="s">
        <v>233</v>
      </c>
      <c r="AT792" s="373">
        <v>243250</v>
      </c>
    </row>
    <row r="793" spans="1:46" ht="18.75" customHeight="1">
      <c r="A793" s="95">
        <v>3</v>
      </c>
      <c r="B793" s="95" t="s">
        <v>228</v>
      </c>
      <c r="C793" s="380" t="s">
        <v>40</v>
      </c>
      <c r="D793" s="98">
        <f>D792+1</f>
        <v>4</v>
      </c>
      <c r="E793" s="447">
        <v>805710</v>
      </c>
      <c r="F793" s="98" t="s">
        <v>404</v>
      </c>
      <c r="G793" s="308">
        <v>805710</v>
      </c>
      <c r="H793" s="96">
        <v>9260805710</v>
      </c>
      <c r="I793" s="308"/>
      <c r="J793" s="285">
        <f t="shared" si="141"/>
        <v>4.92</v>
      </c>
      <c r="K793" s="286" t="str">
        <f>AC793</f>
        <v>อ้อยตอ 1</v>
      </c>
      <c r="L793" s="96"/>
      <c r="M793" s="360"/>
      <c r="N793" s="360">
        <v>0</v>
      </c>
      <c r="O793" s="98"/>
      <c r="P793" s="374"/>
      <c r="Q793" s="362">
        <v>4.92</v>
      </c>
      <c r="R793" s="360"/>
      <c r="S793" s="288">
        <f t="shared" si="142"/>
        <v>4.92</v>
      </c>
      <c r="T793" s="360">
        <f>Q793*U793</f>
        <v>59.04</v>
      </c>
      <c r="U793" s="288">
        <v>12</v>
      </c>
      <c r="V793" s="288">
        <f>Q793*W793</f>
        <v>59.04</v>
      </c>
      <c r="W793" s="288">
        <v>12</v>
      </c>
      <c r="X793" s="364">
        <v>58.317668391818792</v>
      </c>
      <c r="Y793" s="365">
        <v>11.853184632483494</v>
      </c>
      <c r="Z793" s="364">
        <v>63.105356108108111</v>
      </c>
      <c r="AA793" s="365">
        <f>Z793/Q793</f>
        <v>12.826291891891893</v>
      </c>
      <c r="AB793" s="366">
        <v>242920</v>
      </c>
      <c r="AC793" s="96" t="s">
        <v>93</v>
      </c>
      <c r="AD793" s="96" t="s">
        <v>2</v>
      </c>
      <c r="AE793" s="367" t="s">
        <v>234</v>
      </c>
      <c r="AF793" s="98" t="s">
        <v>99</v>
      </c>
      <c r="AG793" s="367">
        <v>1.85</v>
      </c>
      <c r="AH793" s="98" t="s">
        <v>232</v>
      </c>
      <c r="AI793" s="368" t="s">
        <v>90</v>
      </c>
      <c r="AJ793" s="367" t="s">
        <v>220</v>
      </c>
      <c r="AK793" s="367" t="s">
        <v>306</v>
      </c>
      <c r="AL793" s="367" t="s">
        <v>236</v>
      </c>
      <c r="AM793" s="367"/>
      <c r="AN793" s="369"/>
      <c r="AO793" s="369" t="s">
        <v>95</v>
      </c>
      <c r="AP793" s="370" t="str">
        <f>IF(Q793&gt;15,"พื้นที่มากกว่า 15 ไร่",IF(Q793&gt;10,"พื้นที่ 10 - 15 ไร่",IF(Q793&gt;6,"พื้นที่ 6 - 10 ไร่",IF(Q793&gt;3,"พื้นที่ 3 - 6 ไร่","พื้นที่น้อยกว่า 3 ไร่"))))</f>
        <v>พื้นที่ 3 - 6 ไร่</v>
      </c>
      <c r="AQ793" s="440">
        <v>18.76829268292683</v>
      </c>
      <c r="AR793" s="371">
        <v>12.208083170890188</v>
      </c>
      <c r="AS793" s="372" t="s">
        <v>233</v>
      </c>
      <c r="AT793" s="373">
        <v>243289</v>
      </c>
    </row>
    <row r="794" spans="1:46" ht="18.75" customHeight="1">
      <c r="A794" s="95">
        <v>3</v>
      </c>
      <c r="B794" s="95" t="s">
        <v>228</v>
      </c>
      <c r="C794" s="380" t="s">
        <v>40</v>
      </c>
      <c r="D794" s="98">
        <f>D793+1</f>
        <v>5</v>
      </c>
      <c r="E794" s="447">
        <v>805711</v>
      </c>
      <c r="F794" s="98" t="s">
        <v>404</v>
      </c>
      <c r="G794" s="308">
        <v>805711</v>
      </c>
      <c r="H794" s="308"/>
      <c r="I794" s="308"/>
      <c r="J794" s="285">
        <f t="shared" si="141"/>
        <v>5.03</v>
      </c>
      <c r="K794" s="286" t="s">
        <v>237</v>
      </c>
      <c r="L794" s="98"/>
      <c r="M794" s="374"/>
      <c r="N794" s="360">
        <v>0</v>
      </c>
      <c r="O794" s="374">
        <v>5.03</v>
      </c>
      <c r="P794" s="388"/>
      <c r="Q794" s="362"/>
      <c r="R794" s="360"/>
      <c r="S794" s="288">
        <f t="shared" si="142"/>
        <v>0</v>
      </c>
      <c r="T794" s="288"/>
      <c r="U794" s="288"/>
      <c r="V794" s="288"/>
      <c r="W794" s="288"/>
      <c r="X794" s="364"/>
      <c r="Y794" s="365"/>
      <c r="Z794" s="364"/>
      <c r="AA794" s="365"/>
      <c r="AB794" s="366"/>
      <c r="AC794" s="388"/>
      <c r="AD794" s="388"/>
      <c r="AE794" s="368"/>
      <c r="AF794" s="98"/>
      <c r="AG794" s="368"/>
      <c r="AH794" s="98"/>
      <c r="AI794" s="98" t="s">
        <v>119</v>
      </c>
      <c r="AJ794" s="98"/>
      <c r="AK794" s="367"/>
      <c r="AL794" s="367"/>
      <c r="AM794" s="367"/>
      <c r="AN794" s="369"/>
      <c r="AO794" s="369">
        <v>0</v>
      </c>
      <c r="AP794" s="370"/>
      <c r="AQ794" s="441"/>
      <c r="AR794" s="370"/>
      <c r="AS794" s="376"/>
      <c r="AT794" s="377"/>
    </row>
    <row r="795" spans="1:46" ht="18.75" customHeight="1">
      <c r="A795" s="95">
        <v>3</v>
      </c>
      <c r="B795" s="95" t="s">
        <v>228</v>
      </c>
      <c r="C795" s="380" t="s">
        <v>40</v>
      </c>
      <c r="D795" s="98">
        <f>D793+1</f>
        <v>5</v>
      </c>
      <c r="E795" s="447">
        <v>805712</v>
      </c>
      <c r="F795" s="98" t="s">
        <v>404</v>
      </c>
      <c r="G795" s="308">
        <v>805712</v>
      </c>
      <c r="H795" s="96">
        <v>9260805712</v>
      </c>
      <c r="I795" s="308"/>
      <c r="J795" s="285">
        <f t="shared" si="141"/>
        <v>6.86</v>
      </c>
      <c r="K795" s="286" t="str">
        <f>AC795</f>
        <v>อ้อยตอ 1</v>
      </c>
      <c r="L795" s="96"/>
      <c r="M795" s="398"/>
      <c r="N795" s="360">
        <v>0</v>
      </c>
      <c r="O795" s="96"/>
      <c r="P795" s="360"/>
      <c r="Q795" s="362">
        <v>6.86</v>
      </c>
      <c r="R795" s="360"/>
      <c r="S795" s="288">
        <f t="shared" si="142"/>
        <v>6.86</v>
      </c>
      <c r="T795" s="360">
        <f>Q795*U795</f>
        <v>89.18</v>
      </c>
      <c r="U795" s="288">
        <v>13</v>
      </c>
      <c r="V795" s="288">
        <f>Q795*W795</f>
        <v>89.18</v>
      </c>
      <c r="W795" s="288">
        <v>13</v>
      </c>
      <c r="X795" s="364">
        <v>80.592507785204248</v>
      </c>
      <c r="Y795" s="365">
        <v>11.748178977435021</v>
      </c>
      <c r="Z795" s="364">
        <v>103.45621621621621</v>
      </c>
      <c r="AA795" s="365">
        <f>Z795/Q795</f>
        <v>15.081081081081079</v>
      </c>
      <c r="AB795" s="366">
        <v>242903</v>
      </c>
      <c r="AC795" s="96" t="s">
        <v>93</v>
      </c>
      <c r="AD795" s="96" t="s">
        <v>2</v>
      </c>
      <c r="AE795" s="368" t="s">
        <v>234</v>
      </c>
      <c r="AF795" s="98" t="s">
        <v>91</v>
      </c>
      <c r="AG795" s="367">
        <v>1.85</v>
      </c>
      <c r="AH795" s="98" t="s">
        <v>232</v>
      </c>
      <c r="AI795" s="368" t="s">
        <v>90</v>
      </c>
      <c r="AJ795" s="367" t="s">
        <v>220</v>
      </c>
      <c r="AK795" s="367" t="s">
        <v>306</v>
      </c>
      <c r="AL795" s="367" t="s">
        <v>236</v>
      </c>
      <c r="AM795" s="367"/>
      <c r="AN795" s="369"/>
      <c r="AO795" s="369" t="s">
        <v>95</v>
      </c>
      <c r="AP795" s="370" t="str">
        <f>IF(Q795&gt;15,"พื้นที่มากกว่า 15 ไร่",IF(Q795&gt;10,"พื้นที่ 10 - 15 ไร่",IF(Q795&gt;6,"พื้นที่ 6 - 10 ไร่",IF(Q795&gt;3,"พื้นที่ 3 - 6 ไร่","พื้นที่น้อยกว่า 3 ไร่"))))</f>
        <v>พื้นที่ 6 - 10 ไร่</v>
      </c>
      <c r="AQ795" s="440">
        <v>20.285714285714285</v>
      </c>
      <c r="AR795" s="371">
        <v>13.504977004886461</v>
      </c>
      <c r="AS795" s="372" t="s">
        <v>233</v>
      </c>
      <c r="AT795" s="373">
        <v>243287</v>
      </c>
    </row>
    <row r="796" spans="1:46" ht="18.75" customHeight="1">
      <c r="A796" s="95">
        <v>3</v>
      </c>
      <c r="B796" s="95" t="s">
        <v>228</v>
      </c>
      <c r="C796" s="380" t="s">
        <v>40</v>
      </c>
      <c r="D796" s="98">
        <f>D795+1</f>
        <v>6</v>
      </c>
      <c r="E796" s="447">
        <v>805716</v>
      </c>
      <c r="F796" s="98" t="s">
        <v>404</v>
      </c>
      <c r="G796" s="308">
        <v>805716</v>
      </c>
      <c r="H796" s="96">
        <v>9260805716</v>
      </c>
      <c r="I796" s="308"/>
      <c r="J796" s="285">
        <f t="shared" si="141"/>
        <v>53.51</v>
      </c>
      <c r="K796" s="286" t="str">
        <f>AC796</f>
        <v>อ้อยตอ 2</v>
      </c>
      <c r="L796" s="98"/>
      <c r="M796" s="399"/>
      <c r="N796" s="360">
        <v>0</v>
      </c>
      <c r="O796" s="98"/>
      <c r="P796" s="98"/>
      <c r="Q796" s="362">
        <v>53.51</v>
      </c>
      <c r="R796" s="360"/>
      <c r="S796" s="288">
        <f t="shared" si="142"/>
        <v>53.51</v>
      </c>
      <c r="T796" s="360">
        <f>Q796*U796</f>
        <v>642.12</v>
      </c>
      <c r="U796" s="288">
        <v>12</v>
      </c>
      <c r="V796" s="288">
        <f>Q796*W796</f>
        <v>642.12</v>
      </c>
      <c r="W796" s="288">
        <v>12</v>
      </c>
      <c r="X796" s="364">
        <v>620.47934054263499</v>
      </c>
      <c r="Y796" s="365">
        <v>11.595577285416464</v>
      </c>
      <c r="Z796" s="364">
        <v>751.61129427027015</v>
      </c>
      <c r="AA796" s="365">
        <f>Z796/Q796</f>
        <v>14.046183783783782</v>
      </c>
      <c r="AB796" s="366">
        <v>242902</v>
      </c>
      <c r="AC796" s="96" t="s">
        <v>95</v>
      </c>
      <c r="AD796" s="96" t="s">
        <v>2</v>
      </c>
      <c r="AE796" s="367" t="s">
        <v>231</v>
      </c>
      <c r="AF796" s="98" t="s">
        <v>148</v>
      </c>
      <c r="AG796" s="367">
        <v>1.85</v>
      </c>
      <c r="AH796" s="98" t="s">
        <v>232</v>
      </c>
      <c r="AI796" s="368" t="s">
        <v>90</v>
      </c>
      <c r="AJ796" s="367" t="s">
        <v>220</v>
      </c>
      <c r="AK796" s="367" t="s">
        <v>306</v>
      </c>
      <c r="AL796" s="367" t="s">
        <v>236</v>
      </c>
      <c r="AM796" s="367"/>
      <c r="AN796" s="369"/>
      <c r="AO796" s="369" t="s">
        <v>101</v>
      </c>
      <c r="AP796" s="370" t="str">
        <f>IF(Q796&gt;15,"พื้นที่มากกว่า 15 ไร่",IF(Q796&gt;10,"พื้นที่ 10 - 15 ไร่",IF(Q796&gt;6,"พื้นที่ 6 - 10 ไร่",IF(Q796&gt;3,"พื้นที่ 3 - 6 ไร่","พื้นที่น้อยกว่า 3 ไร่"))))</f>
        <v>พื้นที่มากกว่า 15 ไร่</v>
      </c>
      <c r="AQ796" s="440">
        <v>13.82302373388152</v>
      </c>
      <c r="AR796" s="371">
        <v>13.403503183852257</v>
      </c>
      <c r="AS796" s="372" t="s">
        <v>233</v>
      </c>
      <c r="AT796" s="373">
        <v>243286</v>
      </c>
    </row>
    <row r="797" spans="1:46" ht="18.75" customHeight="1">
      <c r="A797" s="95">
        <v>3</v>
      </c>
      <c r="B797" s="95" t="s">
        <v>228</v>
      </c>
      <c r="C797" s="380" t="s">
        <v>40</v>
      </c>
      <c r="D797" s="98">
        <f>D796+1</f>
        <v>7</v>
      </c>
      <c r="E797" s="447">
        <v>805717</v>
      </c>
      <c r="F797" s="98" t="s">
        <v>404</v>
      </c>
      <c r="G797" s="308">
        <v>805717</v>
      </c>
      <c r="H797" s="308"/>
      <c r="I797" s="308"/>
      <c r="J797" s="285">
        <f t="shared" si="141"/>
        <v>37.31</v>
      </c>
      <c r="K797" s="286" t="s">
        <v>237</v>
      </c>
      <c r="L797" s="98"/>
      <c r="M797" s="374"/>
      <c r="N797" s="360">
        <v>0</v>
      </c>
      <c r="O797" s="374">
        <v>37.31</v>
      </c>
      <c r="P797" s="98"/>
      <c r="Q797" s="362"/>
      <c r="R797" s="360"/>
      <c r="S797" s="288">
        <f t="shared" si="142"/>
        <v>0</v>
      </c>
      <c r="T797" s="288"/>
      <c r="U797" s="288"/>
      <c r="V797" s="288"/>
      <c r="W797" s="288"/>
      <c r="X797" s="364"/>
      <c r="Y797" s="365"/>
      <c r="Z797" s="364"/>
      <c r="AA797" s="365"/>
      <c r="AB797" s="366"/>
      <c r="AC797" s="96"/>
      <c r="AD797" s="96"/>
      <c r="AE797" s="367"/>
      <c r="AF797" s="98"/>
      <c r="AG797" s="367"/>
      <c r="AH797" s="98"/>
      <c r="AI797" s="98" t="s">
        <v>119</v>
      </c>
      <c r="AJ797" s="367" t="s">
        <v>220</v>
      </c>
      <c r="AK797" s="367"/>
      <c r="AL797" s="367"/>
      <c r="AM797" s="367"/>
      <c r="AN797" s="369"/>
      <c r="AO797" s="369">
        <v>0</v>
      </c>
      <c r="AP797" s="370"/>
      <c r="AQ797" s="441"/>
      <c r="AR797" s="370"/>
      <c r="AS797" s="376"/>
      <c r="AT797" s="377"/>
    </row>
    <row r="798" spans="1:46" ht="18.75" customHeight="1">
      <c r="A798" s="95">
        <v>3</v>
      </c>
      <c r="B798" s="95" t="s">
        <v>228</v>
      </c>
      <c r="C798" s="380" t="s">
        <v>40</v>
      </c>
      <c r="D798" s="98">
        <f>D796+1</f>
        <v>7</v>
      </c>
      <c r="E798" s="447">
        <v>805721</v>
      </c>
      <c r="F798" s="98" t="s">
        <v>404</v>
      </c>
      <c r="G798" s="308">
        <v>805721</v>
      </c>
      <c r="H798" s="96">
        <v>9260805721</v>
      </c>
      <c r="I798" s="308"/>
      <c r="J798" s="285">
        <f t="shared" si="141"/>
        <v>10.9</v>
      </c>
      <c r="K798" s="286" t="str">
        <f t="shared" ref="K798:K807" si="143">AC798</f>
        <v>อ้อยตอ 1</v>
      </c>
      <c r="L798" s="98"/>
      <c r="M798" s="374">
        <v>1.4600000000000009</v>
      </c>
      <c r="N798" s="360">
        <v>0</v>
      </c>
      <c r="O798" s="360"/>
      <c r="P798" s="360"/>
      <c r="Q798" s="362">
        <v>9.44</v>
      </c>
      <c r="R798" s="360"/>
      <c r="S798" s="288">
        <f t="shared" si="142"/>
        <v>9.44</v>
      </c>
      <c r="T798" s="360">
        <f t="shared" ref="T798:T807" si="144">Q798*U798</f>
        <v>122.72</v>
      </c>
      <c r="U798" s="288">
        <v>13</v>
      </c>
      <c r="V798" s="288">
        <f t="shared" ref="V798:V807" si="145">Q798*W798</f>
        <v>132.16</v>
      </c>
      <c r="W798" s="288">
        <v>14</v>
      </c>
      <c r="X798" s="364">
        <v>111.35510406961269</v>
      </c>
      <c r="Y798" s="365">
        <v>11.796091532797956</v>
      </c>
      <c r="Z798" s="364">
        <v>159.09492237837836</v>
      </c>
      <c r="AA798" s="365">
        <f t="shared" ref="AA798:AA807" si="146">Z798/Q798</f>
        <v>16.853275675675675</v>
      </c>
      <c r="AB798" s="366">
        <v>242881</v>
      </c>
      <c r="AC798" s="96" t="s">
        <v>93</v>
      </c>
      <c r="AD798" s="96" t="s">
        <v>2</v>
      </c>
      <c r="AE798" s="368" t="s">
        <v>234</v>
      </c>
      <c r="AF798" s="98" t="s">
        <v>99</v>
      </c>
      <c r="AG798" s="367">
        <v>1.85</v>
      </c>
      <c r="AH798" s="98" t="s">
        <v>232</v>
      </c>
      <c r="AI798" s="368" t="s">
        <v>90</v>
      </c>
      <c r="AJ798" s="367" t="s">
        <v>220</v>
      </c>
      <c r="AK798" s="367" t="s">
        <v>306</v>
      </c>
      <c r="AL798" s="367" t="s">
        <v>236</v>
      </c>
      <c r="AM798" s="367"/>
      <c r="AN798" s="369"/>
      <c r="AO798" s="369" t="s">
        <v>95</v>
      </c>
      <c r="AP798" s="370" t="str">
        <f t="shared" ref="AP798:AP807" si="147">IF(Q798&gt;15,"พื้นที่มากกว่า 15 ไร่",IF(Q798&gt;10,"พื้นที่ 10 - 15 ไร่",IF(Q798&gt;6,"พื้นที่ 6 - 10 ไร่",IF(Q798&gt;3,"พื้นที่ 3 - 6 ไร่","พื้นที่น้อยกว่า 3 ไร่"))))</f>
        <v>พื้นที่ 6 - 10 ไร่</v>
      </c>
      <c r="AQ798" s="440">
        <v>14.721398305084746</v>
      </c>
      <c r="AR798" s="371">
        <v>12.441067856371877</v>
      </c>
      <c r="AS798" s="372" t="s">
        <v>233</v>
      </c>
      <c r="AT798" s="373">
        <v>243279</v>
      </c>
    </row>
    <row r="799" spans="1:46" ht="18.75" customHeight="1">
      <c r="A799" s="95">
        <v>3</v>
      </c>
      <c r="B799" s="95" t="s">
        <v>228</v>
      </c>
      <c r="C799" s="380" t="s">
        <v>40</v>
      </c>
      <c r="D799" s="98">
        <f t="shared" ref="D799:D807" si="148">D798+1</f>
        <v>8</v>
      </c>
      <c r="E799" s="447">
        <v>805722</v>
      </c>
      <c r="F799" s="98" t="s">
        <v>404</v>
      </c>
      <c r="G799" s="308">
        <v>805722</v>
      </c>
      <c r="H799" s="96">
        <v>9260805722</v>
      </c>
      <c r="I799" s="308"/>
      <c r="J799" s="285">
        <f t="shared" si="141"/>
        <v>27.14</v>
      </c>
      <c r="K799" s="286" t="str">
        <f t="shared" si="143"/>
        <v>อ้อยตอ 1</v>
      </c>
      <c r="L799" s="98"/>
      <c r="M799" s="360">
        <v>2</v>
      </c>
      <c r="N799" s="360">
        <v>0</v>
      </c>
      <c r="O799" s="96"/>
      <c r="P799" s="360"/>
      <c r="Q799" s="362">
        <v>25.14</v>
      </c>
      <c r="R799" s="360"/>
      <c r="S799" s="288">
        <f t="shared" si="142"/>
        <v>25.14</v>
      </c>
      <c r="T799" s="360">
        <f t="shared" si="144"/>
        <v>326.82</v>
      </c>
      <c r="U799" s="288">
        <v>13</v>
      </c>
      <c r="V799" s="288">
        <f t="shared" si="145"/>
        <v>326.82</v>
      </c>
      <c r="W799" s="288">
        <v>13</v>
      </c>
      <c r="X799" s="364">
        <v>294.18112786543139</v>
      </c>
      <c r="Y799" s="365">
        <v>11.701715507773724</v>
      </c>
      <c r="Z799" s="364">
        <v>358.37844583783789</v>
      </c>
      <c r="AA799" s="365">
        <f t="shared" si="146"/>
        <v>14.25530810810811</v>
      </c>
      <c r="AB799" s="366">
        <v>242893</v>
      </c>
      <c r="AC799" s="96" t="s">
        <v>93</v>
      </c>
      <c r="AD799" s="96" t="s">
        <v>2</v>
      </c>
      <c r="AE799" s="367" t="s">
        <v>231</v>
      </c>
      <c r="AF799" s="98" t="s">
        <v>99</v>
      </c>
      <c r="AG799" s="367">
        <v>1.85</v>
      </c>
      <c r="AH799" s="98" t="s">
        <v>232</v>
      </c>
      <c r="AI799" s="368" t="s">
        <v>90</v>
      </c>
      <c r="AJ799" s="367" t="s">
        <v>220</v>
      </c>
      <c r="AK799" s="367" t="s">
        <v>306</v>
      </c>
      <c r="AL799" s="367" t="s">
        <v>236</v>
      </c>
      <c r="AM799" s="367"/>
      <c r="AN799" s="369"/>
      <c r="AO799" s="369" t="s">
        <v>95</v>
      </c>
      <c r="AP799" s="370" t="str">
        <f t="shared" si="147"/>
        <v>พื้นที่มากกว่า 15 ไร่</v>
      </c>
      <c r="AQ799" s="440">
        <v>12.245027844073189</v>
      </c>
      <c r="AR799" s="371">
        <v>13.110028911122662</v>
      </c>
      <c r="AS799" s="372" t="s">
        <v>233</v>
      </c>
      <c r="AT799" s="373">
        <v>243281</v>
      </c>
    </row>
    <row r="800" spans="1:46" ht="18.75" customHeight="1">
      <c r="A800" s="95">
        <v>3</v>
      </c>
      <c r="B800" s="95" t="s">
        <v>228</v>
      </c>
      <c r="C800" s="380" t="s">
        <v>40</v>
      </c>
      <c r="D800" s="98">
        <f t="shared" si="148"/>
        <v>9</v>
      </c>
      <c r="E800" s="447">
        <v>805723</v>
      </c>
      <c r="F800" s="98" t="s">
        <v>404</v>
      </c>
      <c r="G800" s="308">
        <v>805723</v>
      </c>
      <c r="H800" s="96">
        <v>9260805723</v>
      </c>
      <c r="I800" s="308"/>
      <c r="J800" s="285">
        <f t="shared" si="141"/>
        <v>15.27</v>
      </c>
      <c r="K800" s="286" t="str">
        <f t="shared" si="143"/>
        <v>อ้อยตอ 1</v>
      </c>
      <c r="L800" s="96"/>
      <c r="M800" s="360">
        <v>1.8699999999999992</v>
      </c>
      <c r="N800" s="360">
        <v>0</v>
      </c>
      <c r="O800" s="96"/>
      <c r="P800" s="360"/>
      <c r="Q800" s="362">
        <v>13.4</v>
      </c>
      <c r="R800" s="360"/>
      <c r="S800" s="288">
        <f t="shared" si="142"/>
        <v>13.4</v>
      </c>
      <c r="T800" s="360">
        <f t="shared" si="144"/>
        <v>174.20000000000002</v>
      </c>
      <c r="U800" s="288">
        <v>13</v>
      </c>
      <c r="V800" s="288">
        <f t="shared" si="145"/>
        <v>174.20000000000002</v>
      </c>
      <c r="W800" s="288">
        <v>13</v>
      </c>
      <c r="X800" s="364">
        <v>156.3836533116087</v>
      </c>
      <c r="Y800" s="365">
        <v>11.670421888926022</v>
      </c>
      <c r="Z800" s="364">
        <v>173.30937081081086</v>
      </c>
      <c r="AA800" s="365">
        <f t="shared" si="146"/>
        <v>12.933535135135138</v>
      </c>
      <c r="AB800" s="366">
        <v>242895</v>
      </c>
      <c r="AC800" s="96" t="s">
        <v>93</v>
      </c>
      <c r="AD800" s="96" t="s">
        <v>2</v>
      </c>
      <c r="AE800" s="367" t="s">
        <v>234</v>
      </c>
      <c r="AF800" s="98" t="s">
        <v>99</v>
      </c>
      <c r="AG800" s="367">
        <v>1.85</v>
      </c>
      <c r="AH800" s="98" t="s">
        <v>232</v>
      </c>
      <c r="AI800" s="368" t="s">
        <v>90</v>
      </c>
      <c r="AJ800" s="367" t="s">
        <v>220</v>
      </c>
      <c r="AK800" s="367" t="s">
        <v>306</v>
      </c>
      <c r="AL800" s="367" t="s">
        <v>236</v>
      </c>
      <c r="AM800" s="367"/>
      <c r="AN800" s="369"/>
      <c r="AO800" s="369" t="s">
        <v>95</v>
      </c>
      <c r="AP800" s="370" t="str">
        <f t="shared" si="147"/>
        <v>พื้นที่ 10 - 15 ไร่</v>
      </c>
      <c r="AQ800" s="440">
        <v>18.228358208955225</v>
      </c>
      <c r="AR800" s="371">
        <v>12.772371653156474</v>
      </c>
      <c r="AS800" s="372" t="s">
        <v>233</v>
      </c>
      <c r="AT800" s="373">
        <v>243282</v>
      </c>
    </row>
    <row r="801" spans="1:46" ht="18.75" customHeight="1">
      <c r="A801" s="95">
        <v>3</v>
      </c>
      <c r="B801" s="95" t="s">
        <v>228</v>
      </c>
      <c r="C801" s="380" t="s">
        <v>40</v>
      </c>
      <c r="D801" s="98">
        <f t="shared" si="148"/>
        <v>10</v>
      </c>
      <c r="E801" s="447">
        <v>805724</v>
      </c>
      <c r="F801" s="98" t="s">
        <v>404</v>
      </c>
      <c r="G801" s="308">
        <v>805724</v>
      </c>
      <c r="H801" s="96">
        <v>9260805724</v>
      </c>
      <c r="I801" s="308"/>
      <c r="J801" s="285">
        <f t="shared" si="141"/>
        <v>23.87</v>
      </c>
      <c r="K801" s="286" t="str">
        <f t="shared" si="143"/>
        <v>อ้อยตอ 1</v>
      </c>
      <c r="L801" s="98"/>
      <c r="M801" s="374">
        <v>1.1300000000000026</v>
      </c>
      <c r="N801" s="360">
        <v>0</v>
      </c>
      <c r="O801" s="360"/>
      <c r="P801" s="360"/>
      <c r="Q801" s="362">
        <v>22.74</v>
      </c>
      <c r="R801" s="360"/>
      <c r="S801" s="288">
        <f t="shared" si="142"/>
        <v>22.74</v>
      </c>
      <c r="T801" s="360">
        <f t="shared" si="144"/>
        <v>295.62</v>
      </c>
      <c r="U801" s="288">
        <v>13</v>
      </c>
      <c r="V801" s="288">
        <f t="shared" si="145"/>
        <v>295.62</v>
      </c>
      <c r="W801" s="288">
        <v>13</v>
      </c>
      <c r="X801" s="364">
        <v>265.71810494758392</v>
      </c>
      <c r="Y801" s="365">
        <v>11.685052988020402</v>
      </c>
      <c r="Z801" s="364">
        <v>349.95507891891896</v>
      </c>
      <c r="AA801" s="365">
        <f t="shared" si="146"/>
        <v>15.389405405405409</v>
      </c>
      <c r="AB801" s="366">
        <v>242880</v>
      </c>
      <c r="AC801" s="96" t="s">
        <v>93</v>
      </c>
      <c r="AD801" s="96" t="s">
        <v>2</v>
      </c>
      <c r="AE801" s="367" t="s">
        <v>234</v>
      </c>
      <c r="AF801" s="98" t="s">
        <v>99</v>
      </c>
      <c r="AG801" s="367">
        <v>1.85</v>
      </c>
      <c r="AH801" s="98" t="s">
        <v>232</v>
      </c>
      <c r="AI801" s="368" t="s">
        <v>90</v>
      </c>
      <c r="AJ801" s="367" t="s">
        <v>220</v>
      </c>
      <c r="AK801" s="367" t="s">
        <v>306</v>
      </c>
      <c r="AL801" s="367" t="s">
        <v>236</v>
      </c>
      <c r="AM801" s="367"/>
      <c r="AN801" s="369"/>
      <c r="AO801" s="369" t="s">
        <v>95</v>
      </c>
      <c r="AP801" s="370" t="str">
        <f t="shared" si="147"/>
        <v>พื้นที่มากกว่า 15 ไร่</v>
      </c>
      <c r="AQ801" s="440">
        <v>15.057607739665789</v>
      </c>
      <c r="AR801" s="371">
        <v>13.010672001401828</v>
      </c>
      <c r="AS801" s="372" t="s">
        <v>233</v>
      </c>
      <c r="AT801" s="373">
        <v>243278</v>
      </c>
    </row>
    <row r="802" spans="1:46" ht="18.75" customHeight="1">
      <c r="A802" s="95">
        <v>3</v>
      </c>
      <c r="B802" s="95" t="s">
        <v>228</v>
      </c>
      <c r="C802" s="380" t="s">
        <v>40</v>
      </c>
      <c r="D802" s="98">
        <f t="shared" si="148"/>
        <v>11</v>
      </c>
      <c r="E802" s="447">
        <v>805726</v>
      </c>
      <c r="F802" s="98" t="s">
        <v>404</v>
      </c>
      <c r="G802" s="308">
        <v>805726</v>
      </c>
      <c r="H802" s="96">
        <v>9260805726</v>
      </c>
      <c r="I802" s="308"/>
      <c r="J802" s="285">
        <f t="shared" si="141"/>
        <v>22.97</v>
      </c>
      <c r="K802" s="286" t="str">
        <f t="shared" si="143"/>
        <v>อ้อยตอ 1</v>
      </c>
      <c r="L802" s="96"/>
      <c r="M802" s="360">
        <v>1.9299999999999997</v>
      </c>
      <c r="N802" s="360">
        <v>0</v>
      </c>
      <c r="O802" s="360"/>
      <c r="P802" s="360"/>
      <c r="Q802" s="362">
        <v>21.04</v>
      </c>
      <c r="R802" s="360"/>
      <c r="S802" s="288">
        <f t="shared" si="142"/>
        <v>21.04</v>
      </c>
      <c r="T802" s="360">
        <f t="shared" si="144"/>
        <v>273.52</v>
      </c>
      <c r="U802" s="288">
        <v>13</v>
      </c>
      <c r="V802" s="288">
        <f t="shared" si="145"/>
        <v>294.56</v>
      </c>
      <c r="W802" s="288">
        <v>14</v>
      </c>
      <c r="X802" s="364">
        <v>246.14236786921495</v>
      </c>
      <c r="Y802" s="365">
        <v>11.698781742833411</v>
      </c>
      <c r="Z802" s="364">
        <v>293.33171891891891</v>
      </c>
      <c r="AA802" s="365">
        <f t="shared" si="146"/>
        <v>13.941621621621621</v>
      </c>
      <c r="AB802" s="366">
        <v>242880</v>
      </c>
      <c r="AC802" s="96" t="s">
        <v>93</v>
      </c>
      <c r="AD802" s="96" t="s">
        <v>2</v>
      </c>
      <c r="AE802" s="367" t="s">
        <v>234</v>
      </c>
      <c r="AF802" s="98" t="s">
        <v>99</v>
      </c>
      <c r="AG802" s="367">
        <v>1.85</v>
      </c>
      <c r="AH802" s="98" t="s">
        <v>232</v>
      </c>
      <c r="AI802" s="368" t="s">
        <v>90</v>
      </c>
      <c r="AJ802" s="367" t="s">
        <v>220</v>
      </c>
      <c r="AK802" s="367" t="s">
        <v>306</v>
      </c>
      <c r="AL802" s="367" t="s">
        <v>236</v>
      </c>
      <c r="AM802" s="367"/>
      <c r="AN802" s="369"/>
      <c r="AO802" s="369" t="s">
        <v>95</v>
      </c>
      <c r="AP802" s="370" t="str">
        <f t="shared" si="147"/>
        <v>พื้นที่มากกว่า 15 ไร่</v>
      </c>
      <c r="AQ802" s="440">
        <v>14.52471482889734</v>
      </c>
      <c r="AR802" s="371">
        <v>13.09944502617801</v>
      </c>
      <c r="AS802" s="372" t="s">
        <v>233</v>
      </c>
      <c r="AT802" s="373">
        <v>243277</v>
      </c>
    </row>
    <row r="803" spans="1:46" ht="18.75" customHeight="1">
      <c r="A803" s="95">
        <v>3</v>
      </c>
      <c r="B803" s="95" t="s">
        <v>228</v>
      </c>
      <c r="C803" s="380" t="s">
        <v>40</v>
      </c>
      <c r="D803" s="98">
        <f t="shared" si="148"/>
        <v>12</v>
      </c>
      <c r="E803" s="447">
        <v>805727</v>
      </c>
      <c r="F803" s="98" t="s">
        <v>404</v>
      </c>
      <c r="G803" s="308">
        <v>805727</v>
      </c>
      <c r="H803" s="96">
        <v>9260805727</v>
      </c>
      <c r="I803" s="308"/>
      <c r="J803" s="285">
        <f t="shared" si="141"/>
        <v>9.58</v>
      </c>
      <c r="K803" s="286" t="str">
        <f t="shared" si="143"/>
        <v>อ้อยตอ 1</v>
      </c>
      <c r="L803" s="96"/>
      <c r="M803" s="360">
        <v>1.25</v>
      </c>
      <c r="N803" s="360">
        <v>0</v>
      </c>
      <c r="O803" s="360"/>
      <c r="P803" s="360"/>
      <c r="Q803" s="362">
        <v>8.33</v>
      </c>
      <c r="R803" s="360"/>
      <c r="S803" s="288">
        <f t="shared" si="142"/>
        <v>8.33</v>
      </c>
      <c r="T803" s="360">
        <f t="shared" si="144"/>
        <v>108.29</v>
      </c>
      <c r="U803" s="288">
        <v>13</v>
      </c>
      <c r="V803" s="288">
        <f t="shared" si="145"/>
        <v>108.29</v>
      </c>
      <c r="W803" s="288">
        <v>13</v>
      </c>
      <c r="X803" s="364">
        <v>97.823055711095805</v>
      </c>
      <c r="Y803" s="365">
        <v>11.743464070959881</v>
      </c>
      <c r="Z803" s="364">
        <v>127.88107935135133</v>
      </c>
      <c r="AA803" s="365">
        <f t="shared" si="146"/>
        <v>15.351870270270268</v>
      </c>
      <c r="AB803" s="366">
        <v>242895</v>
      </c>
      <c r="AC803" s="96" t="s">
        <v>93</v>
      </c>
      <c r="AD803" s="96" t="s">
        <v>2</v>
      </c>
      <c r="AE803" s="367" t="s">
        <v>234</v>
      </c>
      <c r="AF803" s="98" t="s">
        <v>99</v>
      </c>
      <c r="AG803" s="367">
        <v>1.85</v>
      </c>
      <c r="AH803" s="98" t="s">
        <v>232</v>
      </c>
      <c r="AI803" s="368" t="s">
        <v>90</v>
      </c>
      <c r="AJ803" s="367" t="s">
        <v>220</v>
      </c>
      <c r="AK803" s="367" t="s">
        <v>306</v>
      </c>
      <c r="AL803" s="367" t="s">
        <v>236</v>
      </c>
      <c r="AM803" s="367"/>
      <c r="AN803" s="369"/>
      <c r="AO803" s="369" t="s">
        <v>95</v>
      </c>
      <c r="AP803" s="370" t="str">
        <f t="shared" si="147"/>
        <v>พื้นที่ 6 - 10 ไร่</v>
      </c>
      <c r="AQ803" s="440">
        <v>16.573829531812724</v>
      </c>
      <c r="AR803" s="371">
        <v>12.481213240620018</v>
      </c>
      <c r="AS803" s="372" t="s">
        <v>233</v>
      </c>
      <c r="AT803" s="373">
        <v>243276</v>
      </c>
    </row>
    <row r="804" spans="1:46" ht="18.75" customHeight="1">
      <c r="A804" s="95">
        <v>3</v>
      </c>
      <c r="B804" s="95" t="s">
        <v>228</v>
      </c>
      <c r="C804" s="380" t="s">
        <v>40</v>
      </c>
      <c r="D804" s="98">
        <f t="shared" si="148"/>
        <v>13</v>
      </c>
      <c r="E804" s="447">
        <v>805728</v>
      </c>
      <c r="F804" s="98" t="s">
        <v>404</v>
      </c>
      <c r="G804" s="308">
        <v>805728</v>
      </c>
      <c r="H804" s="96">
        <v>9260805728</v>
      </c>
      <c r="I804" s="308"/>
      <c r="J804" s="285">
        <f t="shared" si="141"/>
        <v>22.03</v>
      </c>
      <c r="K804" s="286" t="str">
        <f t="shared" si="143"/>
        <v>อ้อยตอ 1</v>
      </c>
      <c r="L804" s="96"/>
      <c r="M804" s="360">
        <v>0.81000000000000227</v>
      </c>
      <c r="N804" s="360">
        <v>0</v>
      </c>
      <c r="O804" s="360"/>
      <c r="P804" s="360"/>
      <c r="Q804" s="362">
        <v>21.22</v>
      </c>
      <c r="R804" s="360"/>
      <c r="S804" s="288">
        <f t="shared" si="142"/>
        <v>21.22</v>
      </c>
      <c r="T804" s="360">
        <f t="shared" si="144"/>
        <v>254.64</v>
      </c>
      <c r="U804" s="288">
        <v>12</v>
      </c>
      <c r="V804" s="288">
        <f t="shared" si="145"/>
        <v>254.64</v>
      </c>
      <c r="W804" s="288">
        <v>12</v>
      </c>
      <c r="X804" s="364">
        <v>249.31779264215243</v>
      </c>
      <c r="Y804" s="365">
        <v>11.749189097179663</v>
      </c>
      <c r="Z804" s="364">
        <v>320.98771372972965</v>
      </c>
      <c r="AA804" s="365">
        <f t="shared" si="146"/>
        <v>15.126659459459457</v>
      </c>
      <c r="AB804" s="366">
        <v>242925</v>
      </c>
      <c r="AC804" s="96" t="s">
        <v>93</v>
      </c>
      <c r="AD804" s="96" t="s">
        <v>2</v>
      </c>
      <c r="AE804" s="367" t="s">
        <v>234</v>
      </c>
      <c r="AF804" s="98" t="s">
        <v>99</v>
      </c>
      <c r="AG804" s="367">
        <v>1.85</v>
      </c>
      <c r="AH804" s="98" t="s">
        <v>232</v>
      </c>
      <c r="AI804" s="368" t="s">
        <v>90</v>
      </c>
      <c r="AJ804" s="367" t="s">
        <v>220</v>
      </c>
      <c r="AK804" s="367" t="s">
        <v>306</v>
      </c>
      <c r="AL804" s="367" t="s">
        <v>236</v>
      </c>
      <c r="AM804" s="367"/>
      <c r="AN804" s="369"/>
      <c r="AO804" s="369" t="s">
        <v>95</v>
      </c>
      <c r="AP804" s="370" t="str">
        <f t="shared" si="147"/>
        <v>พื้นที่มากกว่า 15 ไร่</v>
      </c>
      <c r="AQ804" s="440">
        <v>14.189443920829405</v>
      </c>
      <c r="AR804" s="371">
        <v>12.159234141481237</v>
      </c>
      <c r="AS804" s="372" t="s">
        <v>233</v>
      </c>
      <c r="AT804" s="373">
        <v>243262</v>
      </c>
    </row>
    <row r="805" spans="1:46" ht="18.75" customHeight="1">
      <c r="A805" s="95">
        <v>3</v>
      </c>
      <c r="B805" s="95" t="s">
        <v>228</v>
      </c>
      <c r="C805" s="380" t="s">
        <v>40</v>
      </c>
      <c r="D805" s="98">
        <f t="shared" si="148"/>
        <v>14</v>
      </c>
      <c r="E805" s="447">
        <v>805729</v>
      </c>
      <c r="F805" s="98" t="s">
        <v>404</v>
      </c>
      <c r="G805" s="308">
        <v>805729</v>
      </c>
      <c r="H805" s="96">
        <v>9260805729</v>
      </c>
      <c r="I805" s="308"/>
      <c r="J805" s="285">
        <f t="shared" si="141"/>
        <v>9.43</v>
      </c>
      <c r="K805" s="286" t="str">
        <f t="shared" si="143"/>
        <v>อ้อยตอ 2</v>
      </c>
      <c r="L805" s="98"/>
      <c r="M805" s="374"/>
      <c r="N805" s="360">
        <v>0</v>
      </c>
      <c r="O805" s="98"/>
      <c r="P805" s="98"/>
      <c r="Q805" s="362">
        <v>9.43</v>
      </c>
      <c r="R805" s="360"/>
      <c r="S805" s="288">
        <f t="shared" si="142"/>
        <v>9.43</v>
      </c>
      <c r="T805" s="360">
        <f t="shared" si="144"/>
        <v>113.16</v>
      </c>
      <c r="U805" s="288">
        <v>12</v>
      </c>
      <c r="V805" s="288">
        <f t="shared" si="145"/>
        <v>113.16</v>
      </c>
      <c r="W805" s="288">
        <v>12</v>
      </c>
      <c r="X805" s="364">
        <v>110.75329213432683</v>
      </c>
      <c r="Y805" s="365">
        <v>11.74478177458397</v>
      </c>
      <c r="Z805" s="364">
        <v>113.26602378378379</v>
      </c>
      <c r="AA805" s="365">
        <f t="shared" si="146"/>
        <v>12.011243243243245</v>
      </c>
      <c r="AB805" s="366">
        <v>242896</v>
      </c>
      <c r="AC805" s="96" t="s">
        <v>95</v>
      </c>
      <c r="AD805" s="96" t="s">
        <v>2</v>
      </c>
      <c r="AE805" s="368" t="s">
        <v>280</v>
      </c>
      <c r="AF805" s="98" t="s">
        <v>91</v>
      </c>
      <c r="AG805" s="367">
        <v>1.85</v>
      </c>
      <c r="AH805" s="98" t="s">
        <v>232</v>
      </c>
      <c r="AI805" s="368" t="s">
        <v>90</v>
      </c>
      <c r="AJ805" s="367" t="s">
        <v>220</v>
      </c>
      <c r="AK805" s="367" t="s">
        <v>306</v>
      </c>
      <c r="AL805" s="367" t="s">
        <v>236</v>
      </c>
      <c r="AM805" s="367"/>
      <c r="AN805" s="369"/>
      <c r="AO805" s="369" t="s">
        <v>101</v>
      </c>
      <c r="AP805" s="370" t="str">
        <f t="shared" si="147"/>
        <v>พื้นที่ 6 - 10 ไร่</v>
      </c>
      <c r="AQ805" s="440">
        <v>11.094379639448569</v>
      </c>
      <c r="AR805" s="371">
        <v>12.404192315044924</v>
      </c>
      <c r="AS805" s="372" t="s">
        <v>233</v>
      </c>
      <c r="AT805" s="373">
        <v>243284</v>
      </c>
    </row>
    <row r="806" spans="1:46" ht="18.75" customHeight="1">
      <c r="A806" s="95">
        <v>3</v>
      </c>
      <c r="B806" s="95" t="s">
        <v>228</v>
      </c>
      <c r="C806" s="380" t="s">
        <v>40</v>
      </c>
      <c r="D806" s="98">
        <f t="shared" si="148"/>
        <v>15</v>
      </c>
      <c r="E806" s="447">
        <v>805730</v>
      </c>
      <c r="F806" s="98" t="s">
        <v>404</v>
      </c>
      <c r="G806" s="308">
        <v>805730</v>
      </c>
      <c r="H806" s="96">
        <v>9260805730</v>
      </c>
      <c r="I806" s="308"/>
      <c r="J806" s="285">
        <f t="shared" si="141"/>
        <v>16.73</v>
      </c>
      <c r="K806" s="286" t="str">
        <f t="shared" si="143"/>
        <v>อ้อยตอ 2</v>
      </c>
      <c r="L806" s="98"/>
      <c r="M806" s="374"/>
      <c r="N806" s="360">
        <v>0</v>
      </c>
      <c r="O806" s="98"/>
      <c r="P806" s="374"/>
      <c r="Q806" s="362">
        <v>16.73</v>
      </c>
      <c r="R806" s="360"/>
      <c r="S806" s="288">
        <f t="shared" si="142"/>
        <v>16.73</v>
      </c>
      <c r="T806" s="360">
        <f t="shared" si="144"/>
        <v>200.76</v>
      </c>
      <c r="U806" s="288">
        <v>12</v>
      </c>
      <c r="V806" s="288">
        <f t="shared" si="145"/>
        <v>150.57</v>
      </c>
      <c r="W806" s="288">
        <v>9</v>
      </c>
      <c r="X806" s="364">
        <v>202.97070474414099</v>
      </c>
      <c r="Y806" s="365">
        <v>11.534411520869156</v>
      </c>
      <c r="Z806" s="364">
        <v>178.18263783783789</v>
      </c>
      <c r="AA806" s="365">
        <f t="shared" si="146"/>
        <v>10.650486421867178</v>
      </c>
      <c r="AB806" s="366">
        <v>242900</v>
      </c>
      <c r="AC806" s="96" t="s">
        <v>95</v>
      </c>
      <c r="AD806" s="96" t="s">
        <v>2</v>
      </c>
      <c r="AE806" s="368" t="s">
        <v>280</v>
      </c>
      <c r="AF806" s="98" t="s">
        <v>91</v>
      </c>
      <c r="AG806" s="367">
        <v>1.85</v>
      </c>
      <c r="AH806" s="98" t="s">
        <v>232</v>
      </c>
      <c r="AI806" s="368" t="s">
        <v>90</v>
      </c>
      <c r="AJ806" s="367" t="s">
        <v>220</v>
      </c>
      <c r="AK806" s="367" t="s">
        <v>306</v>
      </c>
      <c r="AL806" s="367" t="s">
        <v>236</v>
      </c>
      <c r="AM806" s="367"/>
      <c r="AN806" s="369"/>
      <c r="AO806" s="369" t="s">
        <v>1</v>
      </c>
      <c r="AP806" s="370" t="str">
        <f t="shared" si="147"/>
        <v>พื้นที่มากกว่า 15 ไร่</v>
      </c>
      <c r="AQ806" s="440">
        <v>10.951583980872684</v>
      </c>
      <c r="AR806" s="371">
        <v>12.934482589236984</v>
      </c>
      <c r="AS806" s="372" t="s">
        <v>233</v>
      </c>
      <c r="AT806" s="373">
        <v>243276</v>
      </c>
    </row>
    <row r="807" spans="1:46" ht="18.75" customHeight="1">
      <c r="A807" s="95">
        <v>3</v>
      </c>
      <c r="B807" s="95" t="s">
        <v>228</v>
      </c>
      <c r="C807" s="380" t="s">
        <v>40</v>
      </c>
      <c r="D807" s="98">
        <f t="shared" si="148"/>
        <v>16</v>
      </c>
      <c r="E807" s="447">
        <v>805731</v>
      </c>
      <c r="F807" s="98" t="s">
        <v>404</v>
      </c>
      <c r="G807" s="308">
        <v>805731</v>
      </c>
      <c r="H807" s="96">
        <v>9260805731</v>
      </c>
      <c r="I807" s="308"/>
      <c r="J807" s="285">
        <f t="shared" si="141"/>
        <v>16.73</v>
      </c>
      <c r="K807" s="286" t="str">
        <f t="shared" si="143"/>
        <v>อ้อยตอ 2</v>
      </c>
      <c r="L807" s="98" t="s">
        <v>245</v>
      </c>
      <c r="M807" s="374">
        <f>16.73-Q807</f>
        <v>0.89000000000000057</v>
      </c>
      <c r="N807" s="360">
        <v>0</v>
      </c>
      <c r="O807" s="98"/>
      <c r="P807" s="98"/>
      <c r="Q807" s="362">
        <v>15.84</v>
      </c>
      <c r="R807" s="360"/>
      <c r="S807" s="288">
        <f t="shared" si="142"/>
        <v>15.84</v>
      </c>
      <c r="T807" s="360">
        <f t="shared" si="144"/>
        <v>221.76</v>
      </c>
      <c r="U807" s="288">
        <v>14</v>
      </c>
      <c r="V807" s="288">
        <f t="shared" si="145"/>
        <v>205.92</v>
      </c>
      <c r="W807" s="288">
        <v>13</v>
      </c>
      <c r="X807" s="364">
        <v>185.1415683238879</v>
      </c>
      <c r="Y807" s="365">
        <v>11.688230323477772</v>
      </c>
      <c r="Z807" s="364">
        <v>151.73932281081082</v>
      </c>
      <c r="AA807" s="365">
        <f t="shared" si="146"/>
        <v>9.5795027027027029</v>
      </c>
      <c r="AB807" s="366">
        <v>242903</v>
      </c>
      <c r="AC807" s="96" t="s">
        <v>95</v>
      </c>
      <c r="AD807" s="96" t="s">
        <v>2</v>
      </c>
      <c r="AE807" s="367" t="s">
        <v>231</v>
      </c>
      <c r="AF807" s="98" t="s">
        <v>149</v>
      </c>
      <c r="AG807" s="367">
        <v>1.85</v>
      </c>
      <c r="AH807" s="98" t="s">
        <v>232</v>
      </c>
      <c r="AI807" s="368" t="s">
        <v>90</v>
      </c>
      <c r="AJ807" s="367" t="s">
        <v>220</v>
      </c>
      <c r="AK807" s="367" t="s">
        <v>306</v>
      </c>
      <c r="AL807" s="367" t="s">
        <v>236</v>
      </c>
      <c r="AM807" s="367"/>
      <c r="AN807" s="369"/>
      <c r="AO807" s="369" t="s">
        <v>101</v>
      </c>
      <c r="AP807" s="370" t="str">
        <f t="shared" si="147"/>
        <v>พื้นที่มากกว่า 15 ไร่</v>
      </c>
      <c r="AQ807" s="440">
        <v>11.886363636363637</v>
      </c>
      <c r="AR807" s="371">
        <v>12.563658381134481</v>
      </c>
      <c r="AS807" s="372" t="s">
        <v>233</v>
      </c>
      <c r="AT807" s="373">
        <v>243288</v>
      </c>
    </row>
    <row r="808" spans="1:46" ht="18.75" customHeight="1">
      <c r="A808" s="95">
        <v>3</v>
      </c>
      <c r="B808" s="95" t="s">
        <v>228</v>
      </c>
      <c r="C808" s="380" t="s">
        <v>40</v>
      </c>
      <c r="D808" s="98"/>
      <c r="E808" s="447" t="s">
        <v>405</v>
      </c>
      <c r="F808" s="98" t="s">
        <v>404</v>
      </c>
      <c r="G808" s="308">
        <v>8057311</v>
      </c>
      <c r="H808" s="308"/>
      <c r="I808" s="308"/>
      <c r="J808" s="285">
        <f t="shared" si="141"/>
        <v>8.5299999999999994</v>
      </c>
      <c r="K808" s="286" t="s">
        <v>406</v>
      </c>
      <c r="L808" s="98"/>
      <c r="M808" s="374">
        <v>8.5299999999999994</v>
      </c>
      <c r="N808" s="360"/>
      <c r="O808" s="98"/>
      <c r="P808" s="98"/>
      <c r="Q808" s="362"/>
      <c r="R808" s="360"/>
      <c r="S808" s="288">
        <f t="shared" si="142"/>
        <v>0</v>
      </c>
      <c r="T808" s="363"/>
      <c r="U808" s="288"/>
      <c r="V808" s="288"/>
      <c r="W808" s="288"/>
      <c r="X808" s="364"/>
      <c r="Y808" s="365"/>
      <c r="Z808" s="364"/>
      <c r="AA808" s="365"/>
      <c r="AB808" s="366"/>
      <c r="AC808" s="96"/>
      <c r="AD808" s="96"/>
      <c r="AE808" s="367"/>
      <c r="AF808" s="98"/>
      <c r="AG808" s="367"/>
      <c r="AH808" s="98"/>
      <c r="AI808" s="368"/>
      <c r="AJ808" s="367"/>
      <c r="AK808" s="367"/>
      <c r="AL808" s="367"/>
      <c r="AM808" s="367"/>
      <c r="AN808" s="369"/>
      <c r="AO808" s="369">
        <v>0</v>
      </c>
      <c r="AP808" s="370"/>
      <c r="AQ808" s="441"/>
      <c r="AR808" s="370"/>
      <c r="AS808" s="376"/>
      <c r="AT808" s="377"/>
    </row>
    <row r="809" spans="1:46" ht="18.75" customHeight="1">
      <c r="A809" s="95">
        <v>3</v>
      </c>
      <c r="B809" s="95" t="s">
        <v>228</v>
      </c>
      <c r="C809" s="380" t="s">
        <v>40</v>
      </c>
      <c r="D809" s="98">
        <f>D807+1</f>
        <v>17</v>
      </c>
      <c r="E809" s="447">
        <v>805732</v>
      </c>
      <c r="F809" s="98" t="s">
        <v>404</v>
      </c>
      <c r="G809" s="308">
        <v>805732</v>
      </c>
      <c r="H809" s="96">
        <v>9260805732</v>
      </c>
      <c r="I809" s="308"/>
      <c r="J809" s="285">
        <f t="shared" si="141"/>
        <v>22.71</v>
      </c>
      <c r="K809" s="286" t="str">
        <f>AC809</f>
        <v>อ้อยตอ 2</v>
      </c>
      <c r="L809" s="98"/>
      <c r="M809" s="374"/>
      <c r="N809" s="360">
        <v>0</v>
      </c>
      <c r="O809" s="98"/>
      <c r="P809" s="98"/>
      <c r="Q809" s="362">
        <v>22.71</v>
      </c>
      <c r="R809" s="360"/>
      <c r="S809" s="288">
        <f t="shared" si="142"/>
        <v>22.71</v>
      </c>
      <c r="T809" s="360">
        <f>Q809*U809</f>
        <v>272.52</v>
      </c>
      <c r="U809" s="288">
        <v>12</v>
      </c>
      <c r="V809" s="288">
        <f>Q809*W809</f>
        <v>227.10000000000002</v>
      </c>
      <c r="W809" s="288">
        <v>10</v>
      </c>
      <c r="X809" s="364">
        <v>263.00324924600164</v>
      </c>
      <c r="Y809" s="365">
        <v>11.580944484632392</v>
      </c>
      <c r="Z809" s="364">
        <v>336.09817945945946</v>
      </c>
      <c r="AA809" s="365">
        <f>Z809/Q809</f>
        <v>14.799567567567568</v>
      </c>
      <c r="AB809" s="366">
        <v>242898</v>
      </c>
      <c r="AC809" s="96" t="s">
        <v>95</v>
      </c>
      <c r="AD809" s="96" t="s">
        <v>2</v>
      </c>
      <c r="AE809" s="367" t="s">
        <v>234</v>
      </c>
      <c r="AF809" s="98" t="s">
        <v>131</v>
      </c>
      <c r="AG809" s="367">
        <v>1.85</v>
      </c>
      <c r="AH809" s="98" t="s">
        <v>232</v>
      </c>
      <c r="AI809" s="368" t="s">
        <v>90</v>
      </c>
      <c r="AJ809" s="367" t="s">
        <v>220</v>
      </c>
      <c r="AK809" s="367" t="s">
        <v>306</v>
      </c>
      <c r="AL809" s="367" t="s">
        <v>236</v>
      </c>
      <c r="AM809" s="367"/>
      <c r="AN809" s="369"/>
      <c r="AO809" s="369" t="s">
        <v>248</v>
      </c>
      <c r="AP809" s="370" t="str">
        <f>IF(Q809&gt;15,"พื้นที่มากกว่า 15 ไร่",IF(Q809&gt;10,"พื้นที่ 10 - 15 ไร่",IF(Q809&gt;6,"พื้นที่ 6 - 10 ไร่",IF(Q809&gt;3,"พื้นที่ 3 - 6 ไร่","พื้นที่น้อยกว่า 3 ไร่"))))</f>
        <v>พื้นที่มากกว่า 15 ไร่</v>
      </c>
      <c r="AQ809" s="440">
        <v>11.876706296785555</v>
      </c>
      <c r="AR809" s="371">
        <v>13.254371199762719</v>
      </c>
      <c r="AS809" s="372" t="s">
        <v>233</v>
      </c>
      <c r="AT809" s="373">
        <v>243283</v>
      </c>
    </row>
    <row r="810" spans="1:46" ht="18" customHeight="1">
      <c r="A810" s="95">
        <v>3</v>
      </c>
      <c r="B810" s="95" t="s">
        <v>228</v>
      </c>
      <c r="C810" s="380" t="s">
        <v>40</v>
      </c>
      <c r="D810" s="98">
        <f>D809+1</f>
        <v>18</v>
      </c>
      <c r="E810" s="447">
        <v>805733</v>
      </c>
      <c r="F810" s="98" t="s">
        <v>404</v>
      </c>
      <c r="G810" s="308">
        <v>805733</v>
      </c>
      <c r="H810" s="96">
        <v>9260805733</v>
      </c>
      <c r="I810" s="308"/>
      <c r="J810" s="285">
        <f t="shared" si="141"/>
        <v>20.18</v>
      </c>
      <c r="K810" s="286" t="str">
        <f>AC810</f>
        <v>อ้อยตอ 2</v>
      </c>
      <c r="L810" s="98"/>
      <c r="M810" s="374"/>
      <c r="N810" s="360">
        <v>0</v>
      </c>
      <c r="O810" s="98"/>
      <c r="P810" s="98"/>
      <c r="Q810" s="362">
        <v>20.18</v>
      </c>
      <c r="R810" s="360"/>
      <c r="S810" s="288">
        <f t="shared" si="142"/>
        <v>20.18</v>
      </c>
      <c r="T810" s="360">
        <f>Q810*U810</f>
        <v>282.52</v>
      </c>
      <c r="U810" s="288">
        <v>14</v>
      </c>
      <c r="V810" s="288">
        <f>Q810*W810</f>
        <v>221.98</v>
      </c>
      <c r="W810" s="288">
        <v>11</v>
      </c>
      <c r="X810" s="364">
        <v>238.52936657323187</v>
      </c>
      <c r="Y810" s="365">
        <v>11.820087540794443</v>
      </c>
      <c r="Z810" s="364">
        <v>247.34527999999997</v>
      </c>
      <c r="AA810" s="365">
        <f>Z810/Q810</f>
        <v>12.256951437066402</v>
      </c>
      <c r="AB810" s="366">
        <v>242897</v>
      </c>
      <c r="AC810" s="96" t="s">
        <v>95</v>
      </c>
      <c r="AD810" s="96" t="s">
        <v>2</v>
      </c>
      <c r="AE810" s="367" t="s">
        <v>234</v>
      </c>
      <c r="AF810" s="98" t="s">
        <v>138</v>
      </c>
      <c r="AG810" s="367">
        <v>1.85</v>
      </c>
      <c r="AH810" s="98" t="s">
        <v>232</v>
      </c>
      <c r="AI810" s="368" t="s">
        <v>90</v>
      </c>
      <c r="AJ810" s="367" t="s">
        <v>220</v>
      </c>
      <c r="AK810" s="367" t="s">
        <v>306</v>
      </c>
      <c r="AL810" s="367" t="s">
        <v>236</v>
      </c>
      <c r="AM810" s="367"/>
      <c r="AN810" s="369"/>
      <c r="AO810" s="369" t="s">
        <v>248</v>
      </c>
      <c r="AP810" s="370" t="str">
        <f>IF(Q810&gt;15,"พื้นที่มากกว่า 15 ไร่",IF(Q810&gt;10,"พื้นที่ 10 - 15 ไร่",IF(Q810&gt;6,"พื้นที่ 6 - 10 ไร่",IF(Q810&gt;3,"พื้นที่ 3 - 6 ไร่","พื้นที่น้อยกว่า 3 ไร่"))))</f>
        <v>พื้นที่มากกว่า 15 ไร่</v>
      </c>
      <c r="AQ810" s="440">
        <v>12.805252725470764</v>
      </c>
      <c r="AR810" s="371">
        <v>12.848167253589256</v>
      </c>
      <c r="AS810" s="372" t="s">
        <v>233</v>
      </c>
      <c r="AT810" s="373">
        <v>243282</v>
      </c>
    </row>
    <row r="811" spans="1:46" ht="18.75" customHeight="1">
      <c r="A811" s="95">
        <v>3</v>
      </c>
      <c r="B811" s="95" t="s">
        <v>228</v>
      </c>
      <c r="C811" s="380" t="s">
        <v>40</v>
      </c>
      <c r="D811" s="98">
        <f>D810+1</f>
        <v>19</v>
      </c>
      <c r="E811" s="447">
        <v>805736</v>
      </c>
      <c r="F811" s="98" t="s">
        <v>404</v>
      </c>
      <c r="G811" s="308">
        <v>805736</v>
      </c>
      <c r="H811" s="96">
        <v>9260805736</v>
      </c>
      <c r="I811" s="308"/>
      <c r="J811" s="285">
        <f t="shared" si="141"/>
        <v>30.94</v>
      </c>
      <c r="K811" s="286" t="str">
        <f>AC811</f>
        <v>อ้อยตอ 1</v>
      </c>
      <c r="L811" s="98"/>
      <c r="M811" s="374"/>
      <c r="N811" s="360">
        <v>0</v>
      </c>
      <c r="O811" s="96"/>
      <c r="P811" s="360"/>
      <c r="Q811" s="362">
        <v>30.94</v>
      </c>
      <c r="R811" s="360"/>
      <c r="S811" s="288">
        <f t="shared" si="142"/>
        <v>30.94</v>
      </c>
      <c r="T811" s="360">
        <f>Q811*U811</f>
        <v>402.22</v>
      </c>
      <c r="U811" s="288">
        <v>13</v>
      </c>
      <c r="V811" s="288">
        <f>Q811*W811</f>
        <v>340.34000000000003</v>
      </c>
      <c r="W811" s="288">
        <v>11</v>
      </c>
      <c r="X811" s="364">
        <v>371.32518134780236</v>
      </c>
      <c r="Y811" s="365">
        <v>11.678254083639377</v>
      </c>
      <c r="Z811" s="364">
        <v>428.11861967567569</v>
      </c>
      <c r="AA811" s="365">
        <f>Z811/Q811</f>
        <v>13.837059459459459</v>
      </c>
      <c r="AB811" s="366">
        <v>242887</v>
      </c>
      <c r="AC811" s="96" t="s">
        <v>93</v>
      </c>
      <c r="AD811" s="96" t="s">
        <v>2</v>
      </c>
      <c r="AE811" s="367" t="s">
        <v>234</v>
      </c>
      <c r="AF811" s="98" t="s">
        <v>99</v>
      </c>
      <c r="AG811" s="367">
        <v>1.85</v>
      </c>
      <c r="AH811" s="98" t="s">
        <v>232</v>
      </c>
      <c r="AI811" s="368" t="s">
        <v>90</v>
      </c>
      <c r="AJ811" s="367" t="s">
        <v>220</v>
      </c>
      <c r="AK811" s="367" t="s">
        <v>306</v>
      </c>
      <c r="AL811" s="367" t="s">
        <v>236</v>
      </c>
      <c r="AM811" s="367"/>
      <c r="AN811" s="369"/>
      <c r="AO811" s="369" t="s">
        <v>95</v>
      </c>
      <c r="AP811" s="370" t="str">
        <f>IF(Q811&gt;15,"พื้นที่มากกว่า 15 ไร่",IF(Q811&gt;10,"พื้นที่ 10 - 15 ไร่",IF(Q811&gt;6,"พื้นที่ 6 - 10 ไร่",IF(Q811&gt;3,"พื้นที่ 3 - 6 ไร่","พื้นที่น้อยกว่า 3 ไร่"))))</f>
        <v>พื้นที่มากกว่า 15 ไร่</v>
      </c>
      <c r="AQ811" s="440">
        <v>15.634453781512605</v>
      </c>
      <c r="AR811" s="371">
        <v>13.055661836148264</v>
      </c>
      <c r="AS811" s="372" t="s">
        <v>233</v>
      </c>
      <c r="AT811" s="373">
        <v>243292</v>
      </c>
    </row>
    <row r="812" spans="1:46" ht="18.75" customHeight="1">
      <c r="A812" s="95">
        <v>3</v>
      </c>
      <c r="B812" s="95" t="s">
        <v>228</v>
      </c>
      <c r="C812" s="380" t="s">
        <v>40</v>
      </c>
      <c r="D812" s="98">
        <f>D811+1</f>
        <v>20</v>
      </c>
      <c r="E812" s="447">
        <v>805738</v>
      </c>
      <c r="F812" s="98" t="s">
        <v>404</v>
      </c>
      <c r="G812" s="308">
        <v>805738</v>
      </c>
      <c r="H812" s="96">
        <v>9260805738</v>
      </c>
      <c r="I812" s="308"/>
      <c r="J812" s="285">
        <f t="shared" si="141"/>
        <v>36.47</v>
      </c>
      <c r="K812" s="286" t="str">
        <f>AC812</f>
        <v>อ้อยตอ 1</v>
      </c>
      <c r="L812" s="98"/>
      <c r="M812" s="374">
        <v>1.4499999999999957</v>
      </c>
      <c r="N812" s="360">
        <v>0</v>
      </c>
      <c r="O812" s="96"/>
      <c r="P812" s="360"/>
      <c r="Q812" s="362">
        <v>35.020000000000003</v>
      </c>
      <c r="R812" s="360"/>
      <c r="S812" s="288">
        <f t="shared" si="142"/>
        <v>35.020000000000003</v>
      </c>
      <c r="T812" s="360">
        <f>Q812*U812</f>
        <v>455.26000000000005</v>
      </c>
      <c r="U812" s="288">
        <v>13</v>
      </c>
      <c r="V812" s="288">
        <f>Q812*W812</f>
        <v>385.22</v>
      </c>
      <c r="W812" s="288">
        <v>11</v>
      </c>
      <c r="X812" s="364">
        <v>410.24356005015972</v>
      </c>
      <c r="Y812" s="365">
        <v>11.714550543979431</v>
      </c>
      <c r="Z812" s="364">
        <v>608.41665729729732</v>
      </c>
      <c r="AA812" s="365">
        <f>Z812/Q812</f>
        <v>17.373405405405403</v>
      </c>
      <c r="AB812" s="366">
        <v>242892</v>
      </c>
      <c r="AC812" s="96" t="s">
        <v>93</v>
      </c>
      <c r="AD812" s="96" t="s">
        <v>2</v>
      </c>
      <c r="AE812" s="367" t="s">
        <v>231</v>
      </c>
      <c r="AF812" s="98" t="s">
        <v>149</v>
      </c>
      <c r="AG812" s="367">
        <v>1.85</v>
      </c>
      <c r="AH812" s="98" t="s">
        <v>232</v>
      </c>
      <c r="AI812" s="368" t="s">
        <v>90</v>
      </c>
      <c r="AJ812" s="367" t="s">
        <v>220</v>
      </c>
      <c r="AK812" s="367" t="s">
        <v>306</v>
      </c>
      <c r="AL812" s="367" t="s">
        <v>236</v>
      </c>
      <c r="AM812" s="367"/>
      <c r="AN812" s="369"/>
      <c r="AO812" s="369" t="s">
        <v>95</v>
      </c>
      <c r="AP812" s="370" t="str">
        <f>IF(Q812&gt;15,"พื้นที่มากกว่า 15 ไร่",IF(Q812&gt;10,"พื้นที่ 10 - 15 ไร่",IF(Q812&gt;6,"พื้นที่ 6 - 10 ไร่",IF(Q812&gt;3,"พื้นที่ 3 - 6 ไร่","พื้นที่น้อยกว่า 3 ไร่"))))</f>
        <v>พื้นที่มากกว่า 15 ไร่</v>
      </c>
      <c r="AQ812" s="440">
        <v>12.610793832095945</v>
      </c>
      <c r="AR812" s="371">
        <v>12.617077417747888</v>
      </c>
      <c r="AS812" s="372" t="s">
        <v>233</v>
      </c>
      <c r="AT812" s="373">
        <v>243280</v>
      </c>
    </row>
    <row r="813" spans="1:46" ht="18.75" customHeight="1">
      <c r="A813" s="95">
        <v>3</v>
      </c>
      <c r="B813" s="95" t="s">
        <v>228</v>
      </c>
      <c r="C813" s="380" t="s">
        <v>40</v>
      </c>
      <c r="D813" s="98">
        <f>D812+1</f>
        <v>21</v>
      </c>
      <c r="E813" s="447">
        <v>805740</v>
      </c>
      <c r="F813" s="98" t="s">
        <v>404</v>
      </c>
      <c r="G813" s="308">
        <v>805740</v>
      </c>
      <c r="H813" s="96">
        <v>9260805740</v>
      </c>
      <c r="I813" s="308"/>
      <c r="J813" s="285">
        <f t="shared" si="141"/>
        <v>20.260000000000002</v>
      </c>
      <c r="K813" s="286" t="str">
        <f>AC813</f>
        <v>อ้อยตอ 1</v>
      </c>
      <c r="L813" s="98"/>
      <c r="M813" s="398"/>
      <c r="N813" s="360">
        <v>0</v>
      </c>
      <c r="O813" s="96"/>
      <c r="P813" s="96"/>
      <c r="Q813" s="362">
        <v>20.260000000000002</v>
      </c>
      <c r="R813" s="360"/>
      <c r="S813" s="288">
        <f t="shared" si="142"/>
        <v>20.260000000000002</v>
      </c>
      <c r="T813" s="360">
        <f>Q813*U813</f>
        <v>263.38</v>
      </c>
      <c r="U813" s="288">
        <v>13</v>
      </c>
      <c r="V813" s="288">
        <f>Q813*W813</f>
        <v>283.64000000000004</v>
      </c>
      <c r="W813" s="288">
        <v>14</v>
      </c>
      <c r="X813" s="364">
        <v>241.06014826761623</v>
      </c>
      <c r="Y813" s="365">
        <v>11.750254109951442</v>
      </c>
      <c r="Z813" s="364">
        <v>233.02723459459466</v>
      </c>
      <c r="AA813" s="365">
        <f>Z813/Q813</f>
        <v>11.50183783783784</v>
      </c>
      <c r="AB813" s="366">
        <v>242905</v>
      </c>
      <c r="AC813" s="96" t="s">
        <v>93</v>
      </c>
      <c r="AD813" s="96" t="s">
        <v>2</v>
      </c>
      <c r="AE813" s="367" t="s">
        <v>234</v>
      </c>
      <c r="AF813" s="98" t="s">
        <v>91</v>
      </c>
      <c r="AG813" s="367">
        <v>1.85</v>
      </c>
      <c r="AH813" s="98" t="s">
        <v>232</v>
      </c>
      <c r="AI813" s="368" t="s">
        <v>90</v>
      </c>
      <c r="AJ813" s="367" t="s">
        <v>220</v>
      </c>
      <c r="AK813" s="367" t="s">
        <v>306</v>
      </c>
      <c r="AL813" s="367" t="s">
        <v>236</v>
      </c>
      <c r="AM813" s="367"/>
      <c r="AN813" s="369"/>
      <c r="AO813" s="369" t="s">
        <v>95</v>
      </c>
      <c r="AP813" s="370" t="str">
        <f>IF(Q813&gt;15,"พื้นที่มากกว่า 15 ไร่",IF(Q813&gt;10,"พื้นที่ 10 - 15 ไร่",IF(Q813&gt;6,"พื้นที่ 6 - 10 ไร่",IF(Q813&gt;3,"พื้นที่ 3 - 6 ไร่","พื้นที่น้อยกว่า 3 ไร่"))))</f>
        <v>พื้นที่มากกว่า 15 ไร่</v>
      </c>
      <c r="AQ813" s="440">
        <v>20.36327739387956</v>
      </c>
      <c r="AR813" s="371">
        <v>12.882427040915264</v>
      </c>
      <c r="AS813" s="372" t="s">
        <v>233</v>
      </c>
      <c r="AT813" s="373">
        <v>243288</v>
      </c>
    </row>
    <row r="814" spans="1:46" ht="18.75" customHeight="1">
      <c r="A814" s="95">
        <v>3</v>
      </c>
      <c r="B814" s="95" t="s">
        <v>228</v>
      </c>
      <c r="C814" s="380" t="s">
        <v>40</v>
      </c>
      <c r="D814" s="98">
        <f>D813+1</f>
        <v>22</v>
      </c>
      <c r="E814" s="447">
        <v>805752</v>
      </c>
      <c r="F814" s="98" t="s">
        <v>404</v>
      </c>
      <c r="G814" s="308">
        <v>805752</v>
      </c>
      <c r="H814" s="308"/>
      <c r="I814" s="308"/>
      <c r="J814" s="285">
        <f t="shared" si="141"/>
        <v>22.14</v>
      </c>
      <c r="K814" s="286" t="s">
        <v>237</v>
      </c>
      <c r="L814" s="98"/>
      <c r="M814" s="374"/>
      <c r="N814" s="360">
        <v>0</v>
      </c>
      <c r="O814" s="374">
        <v>22.14</v>
      </c>
      <c r="P814" s="98"/>
      <c r="Q814" s="362"/>
      <c r="R814" s="360"/>
      <c r="S814" s="288">
        <f t="shared" si="142"/>
        <v>0</v>
      </c>
      <c r="T814" s="288"/>
      <c r="U814" s="288"/>
      <c r="V814" s="288"/>
      <c r="W814" s="288"/>
      <c r="X814" s="364"/>
      <c r="Y814" s="365"/>
      <c r="Z814" s="364"/>
      <c r="AA814" s="365"/>
      <c r="AB814" s="366"/>
      <c r="AC814" s="98"/>
      <c r="AD814" s="98"/>
      <c r="AE814" s="368"/>
      <c r="AF814" s="98"/>
      <c r="AG814" s="368"/>
      <c r="AH814" s="98"/>
      <c r="AI814" s="368" t="s">
        <v>90</v>
      </c>
      <c r="AJ814" s="368"/>
      <c r="AK814" s="367"/>
      <c r="AL814" s="367"/>
      <c r="AM814" s="367"/>
      <c r="AN814" s="369"/>
      <c r="AO814" s="369">
        <v>0</v>
      </c>
      <c r="AP814" s="370"/>
      <c r="AQ814" s="441"/>
      <c r="AR814" s="370"/>
      <c r="AS814" s="376"/>
      <c r="AT814" s="377"/>
    </row>
    <row r="815" spans="1:46" ht="18.75" customHeight="1">
      <c r="A815" s="95">
        <v>3</v>
      </c>
      <c r="B815" s="95" t="s">
        <v>228</v>
      </c>
      <c r="C815" s="380" t="s">
        <v>40</v>
      </c>
      <c r="D815" s="98">
        <f>D813+1</f>
        <v>22</v>
      </c>
      <c r="E815" s="447">
        <v>805754</v>
      </c>
      <c r="F815" s="98" t="s">
        <v>404</v>
      </c>
      <c r="G815" s="308">
        <v>805754</v>
      </c>
      <c r="H815" s="96">
        <v>9260805754</v>
      </c>
      <c r="I815" s="308"/>
      <c r="J815" s="285">
        <f t="shared" si="141"/>
        <v>19.18</v>
      </c>
      <c r="K815" s="286" t="str">
        <f>AC815</f>
        <v>อ้อยตอ 2</v>
      </c>
      <c r="L815" s="98"/>
      <c r="M815" s="360"/>
      <c r="N815" s="360">
        <v>0</v>
      </c>
      <c r="O815" s="96"/>
      <c r="P815" s="360"/>
      <c r="Q815" s="362">
        <v>19.18</v>
      </c>
      <c r="R815" s="360"/>
      <c r="S815" s="288">
        <f t="shared" si="142"/>
        <v>19.18</v>
      </c>
      <c r="T815" s="360">
        <f>Q815*U815</f>
        <v>249.34</v>
      </c>
      <c r="U815" s="288">
        <v>13</v>
      </c>
      <c r="V815" s="288">
        <f>Q815*W815</f>
        <v>191.8</v>
      </c>
      <c r="W815" s="288">
        <v>10</v>
      </c>
      <c r="X815" s="364">
        <v>222.30373655096952</v>
      </c>
      <c r="Y815" s="365">
        <v>11.590392938006753</v>
      </c>
      <c r="Z815" s="364">
        <v>208.04996151351352</v>
      </c>
      <c r="AA815" s="365">
        <f>Z815/Q815</f>
        <v>10.847234698306233</v>
      </c>
      <c r="AB815" s="366">
        <v>242877</v>
      </c>
      <c r="AC815" s="98" t="s">
        <v>95</v>
      </c>
      <c r="AD815" s="96" t="s">
        <v>2</v>
      </c>
      <c r="AE815" s="367" t="s">
        <v>280</v>
      </c>
      <c r="AF815" s="98" t="s">
        <v>91</v>
      </c>
      <c r="AG815" s="367">
        <v>1.85</v>
      </c>
      <c r="AH815" s="98" t="s">
        <v>232</v>
      </c>
      <c r="AI815" s="368" t="s">
        <v>90</v>
      </c>
      <c r="AJ815" s="367" t="s">
        <v>220</v>
      </c>
      <c r="AK815" s="367" t="s">
        <v>306</v>
      </c>
      <c r="AL815" s="367" t="s">
        <v>236</v>
      </c>
      <c r="AM815" s="367"/>
      <c r="AN815" s="369"/>
      <c r="AO815" s="369" t="s">
        <v>1</v>
      </c>
      <c r="AP815" s="370" t="str">
        <f>IF(Q815&gt;15,"พื้นที่มากกว่า 15 ไร่",IF(Q815&gt;10,"พื้นที่ 10 - 15 ไร่",IF(Q815&gt;6,"พื้นที่ 6 - 10 ไร่",IF(Q815&gt;3,"พื้นที่ 3 - 6 ไร่","พื้นที่น้อยกว่า 3 ไร่"))))</f>
        <v>พื้นที่มากกว่า 15 ไร่</v>
      </c>
      <c r="AQ815" s="440">
        <v>13.804483837330553</v>
      </c>
      <c r="AR815" s="371">
        <v>11.844180987271972</v>
      </c>
      <c r="AS815" s="372" t="s">
        <v>233</v>
      </c>
      <c r="AT815" s="373">
        <v>243248</v>
      </c>
    </row>
    <row r="816" spans="1:46" ht="18.75" customHeight="1">
      <c r="A816" s="95">
        <v>3</v>
      </c>
      <c r="B816" s="95" t="s">
        <v>228</v>
      </c>
      <c r="C816" s="380" t="s">
        <v>40</v>
      </c>
      <c r="D816" s="98">
        <f>D815+1</f>
        <v>23</v>
      </c>
      <c r="E816" s="447">
        <v>805755</v>
      </c>
      <c r="F816" s="98" t="s">
        <v>404</v>
      </c>
      <c r="G816" s="308">
        <v>805755</v>
      </c>
      <c r="H816" s="96">
        <v>9260805755</v>
      </c>
      <c r="I816" s="308"/>
      <c r="J816" s="285">
        <f t="shared" si="141"/>
        <v>19.2</v>
      </c>
      <c r="K816" s="286" t="str">
        <f>AC816</f>
        <v>อ้อยตอ 2</v>
      </c>
      <c r="L816" s="96"/>
      <c r="M816" s="360"/>
      <c r="N816" s="360">
        <v>0</v>
      </c>
      <c r="O816" s="98"/>
      <c r="P816" s="374"/>
      <c r="Q816" s="362">
        <v>19.2</v>
      </c>
      <c r="R816" s="360"/>
      <c r="S816" s="288">
        <f t="shared" si="142"/>
        <v>19.2</v>
      </c>
      <c r="T816" s="360">
        <f>Q816*U816</f>
        <v>249.6</v>
      </c>
      <c r="U816" s="288">
        <v>13</v>
      </c>
      <c r="V816" s="288">
        <f>Q816*W816</f>
        <v>211.2</v>
      </c>
      <c r="W816" s="288">
        <v>11</v>
      </c>
      <c r="X816" s="364">
        <v>220.85737754141246</v>
      </c>
      <c r="Y816" s="365">
        <v>11.502988413615233</v>
      </c>
      <c r="Z816" s="364">
        <v>192.54076540540541</v>
      </c>
      <c r="AA816" s="365">
        <f>Z816/Q816</f>
        <v>10.028164864864866</v>
      </c>
      <c r="AB816" s="366">
        <v>242876</v>
      </c>
      <c r="AC816" s="98" t="s">
        <v>95</v>
      </c>
      <c r="AD816" s="96" t="s">
        <v>2</v>
      </c>
      <c r="AE816" s="367" t="s">
        <v>280</v>
      </c>
      <c r="AF816" s="98" t="s">
        <v>91</v>
      </c>
      <c r="AG816" s="367">
        <v>1.85</v>
      </c>
      <c r="AH816" s="98" t="s">
        <v>232</v>
      </c>
      <c r="AI816" s="368" t="s">
        <v>90</v>
      </c>
      <c r="AJ816" s="367" t="s">
        <v>220</v>
      </c>
      <c r="AK816" s="367" t="s">
        <v>306</v>
      </c>
      <c r="AL816" s="367" t="s">
        <v>236</v>
      </c>
      <c r="AM816" s="367"/>
      <c r="AN816" s="369"/>
      <c r="AO816" s="369" t="s">
        <v>1</v>
      </c>
      <c r="AP816" s="370" t="str">
        <f>IF(Q816&gt;15,"พื้นที่มากกว่า 15 ไร่",IF(Q816&gt;10,"พื้นที่ 10 - 15 ไร่",IF(Q816&gt;6,"พื้นที่ 6 - 10 ไร่",IF(Q816&gt;3,"พื้นที่ 3 - 6 ไร่","พื้นที่น้อยกว่า 3 ไร่"))))</f>
        <v>พื้นที่มากกว่า 15 ไร่</v>
      </c>
      <c r="AQ816" s="440">
        <v>12.466145833333336</v>
      </c>
      <c r="AR816" s="371">
        <v>11.711341967829535</v>
      </c>
      <c r="AS816" s="372" t="s">
        <v>233</v>
      </c>
      <c r="AT816" s="373">
        <v>243249</v>
      </c>
    </row>
    <row r="817" spans="1:46" ht="18.75" customHeight="1">
      <c r="A817" s="95">
        <v>3</v>
      </c>
      <c r="B817" s="95" t="s">
        <v>228</v>
      </c>
      <c r="C817" s="380" t="s">
        <v>40</v>
      </c>
      <c r="D817" s="98">
        <f>D816+1</f>
        <v>24</v>
      </c>
      <c r="E817" s="447">
        <v>805757</v>
      </c>
      <c r="F817" s="98" t="s">
        <v>404</v>
      </c>
      <c r="G817" s="308">
        <v>805757</v>
      </c>
      <c r="H817" s="96">
        <v>9260805757</v>
      </c>
      <c r="I817" s="308"/>
      <c r="J817" s="285">
        <f t="shared" si="141"/>
        <v>16.62</v>
      </c>
      <c r="K817" s="286" t="str">
        <f>AC817</f>
        <v>อ้อยตอ 2</v>
      </c>
      <c r="L817" s="98"/>
      <c r="M817" s="374"/>
      <c r="N817" s="360">
        <v>0</v>
      </c>
      <c r="O817" s="98"/>
      <c r="P817" s="374"/>
      <c r="Q817" s="362">
        <v>16.62</v>
      </c>
      <c r="R817" s="360"/>
      <c r="S817" s="288">
        <f t="shared" si="142"/>
        <v>16.62</v>
      </c>
      <c r="T817" s="360">
        <f>Q817*U817</f>
        <v>216.06</v>
      </c>
      <c r="U817" s="288">
        <v>13</v>
      </c>
      <c r="V817" s="288">
        <f>Q817*W817</f>
        <v>99.72</v>
      </c>
      <c r="W817" s="288">
        <v>6</v>
      </c>
      <c r="X817" s="364">
        <v>192.73265587234698</v>
      </c>
      <c r="Y817" s="365">
        <v>11.596429354533512</v>
      </c>
      <c r="Z817" s="364">
        <v>131.45876756756758</v>
      </c>
      <c r="AA817" s="365">
        <f>Z817/Q817</f>
        <v>7.9096731388428143</v>
      </c>
      <c r="AB817" s="366">
        <v>242875</v>
      </c>
      <c r="AC817" s="98" t="s">
        <v>95</v>
      </c>
      <c r="AD817" s="96" t="s">
        <v>2</v>
      </c>
      <c r="AE817" s="367" t="s">
        <v>280</v>
      </c>
      <c r="AF817" s="98" t="s">
        <v>91</v>
      </c>
      <c r="AG817" s="367">
        <v>1.85</v>
      </c>
      <c r="AH817" s="98" t="s">
        <v>232</v>
      </c>
      <c r="AI817" s="368" t="s">
        <v>90</v>
      </c>
      <c r="AJ817" s="367" t="s">
        <v>220</v>
      </c>
      <c r="AK817" s="367" t="s">
        <v>306</v>
      </c>
      <c r="AL817" s="367" t="s">
        <v>236</v>
      </c>
      <c r="AM817" s="367"/>
      <c r="AN817" s="369"/>
      <c r="AO817" s="369" t="s">
        <v>248</v>
      </c>
      <c r="AP817" s="370" t="str">
        <f>IF(Q817&gt;15,"พื้นที่มากกว่า 15 ไร่",IF(Q817&gt;10,"พื้นที่ 10 - 15 ไร่",IF(Q817&gt;6,"พื้นที่ 6 - 10 ไร่",IF(Q817&gt;3,"พื้นที่ 3 - 6 ไร่","พื้นที่น้อยกว่า 3 ไร่"))))</f>
        <v>พื้นที่มากกว่า 15 ไร่</v>
      </c>
      <c r="AQ817" s="440">
        <v>10.35018050541516</v>
      </c>
      <c r="AR817" s="371">
        <v>11.781544587838622</v>
      </c>
      <c r="AS817" s="372" t="s">
        <v>233</v>
      </c>
      <c r="AT817" s="373">
        <v>243249</v>
      </c>
    </row>
    <row r="818" spans="1:46" ht="18.75" customHeight="1">
      <c r="A818" s="95">
        <v>3</v>
      </c>
      <c r="B818" s="95" t="s">
        <v>228</v>
      </c>
      <c r="C818" s="380" t="s">
        <v>40</v>
      </c>
      <c r="D818" s="98">
        <f>D817+1</f>
        <v>25</v>
      </c>
      <c r="E818" s="447">
        <v>805759</v>
      </c>
      <c r="F818" s="98" t="s">
        <v>404</v>
      </c>
      <c r="G818" s="308">
        <v>805759</v>
      </c>
      <c r="H818" s="308"/>
      <c r="I818" s="308"/>
      <c r="J818" s="285">
        <f t="shared" si="141"/>
        <v>5.8</v>
      </c>
      <c r="K818" s="286" t="s">
        <v>205</v>
      </c>
      <c r="L818" s="400"/>
      <c r="M818" s="374"/>
      <c r="N818" s="360">
        <v>0</v>
      </c>
      <c r="O818" s="98"/>
      <c r="P818" s="374">
        <v>5.8</v>
      </c>
      <c r="Q818" s="362"/>
      <c r="R818" s="360"/>
      <c r="S818" s="288">
        <f t="shared" si="142"/>
        <v>5.8</v>
      </c>
      <c r="T818" s="363"/>
      <c r="U818" s="288"/>
      <c r="V818" s="288"/>
      <c r="W818" s="288"/>
      <c r="X818" s="364"/>
      <c r="Y818" s="365"/>
      <c r="Z818" s="364"/>
      <c r="AA818" s="365"/>
      <c r="AB818" s="366"/>
      <c r="AC818" s="96"/>
      <c r="AD818" s="96"/>
      <c r="AE818" s="367" t="s">
        <v>280</v>
      </c>
      <c r="AF818" s="98"/>
      <c r="AG818" s="367"/>
      <c r="AH818" s="98"/>
      <c r="AI818" s="368" t="s">
        <v>90</v>
      </c>
      <c r="AJ818" s="367" t="s">
        <v>220</v>
      </c>
      <c r="AK818" s="367"/>
      <c r="AL818" s="367"/>
      <c r="AM818" s="367"/>
      <c r="AN818" s="369"/>
      <c r="AO818" s="369" t="s">
        <v>248</v>
      </c>
      <c r="AP818" s="370"/>
      <c r="AQ818" s="441"/>
      <c r="AR818" s="370"/>
      <c r="AS818" s="376"/>
      <c r="AT818" s="377"/>
    </row>
    <row r="819" spans="1:46" ht="21" customHeight="1">
      <c r="A819" s="95">
        <v>4</v>
      </c>
      <c r="B819" s="95" t="s">
        <v>228</v>
      </c>
      <c r="C819" s="359" t="s">
        <v>49</v>
      </c>
      <c r="D819" s="98">
        <v>1</v>
      </c>
      <c r="E819" s="446">
        <v>1720</v>
      </c>
      <c r="F819" s="96" t="s">
        <v>407</v>
      </c>
      <c r="G819" s="96">
        <v>1720</v>
      </c>
      <c r="H819" s="96">
        <v>9130001720</v>
      </c>
      <c r="I819" s="96"/>
      <c r="J819" s="285">
        <f t="shared" si="141"/>
        <v>13.52</v>
      </c>
      <c r="K819" s="286" t="str">
        <f>AC819</f>
        <v>อ้อยตอ 2</v>
      </c>
      <c r="L819" s="96"/>
      <c r="M819" s="374"/>
      <c r="N819" s="360">
        <v>0</v>
      </c>
      <c r="O819" s="96"/>
      <c r="P819" s="360"/>
      <c r="Q819" s="362">
        <v>13.52</v>
      </c>
      <c r="R819" s="360"/>
      <c r="S819" s="288">
        <f t="shared" si="142"/>
        <v>13.52</v>
      </c>
      <c r="T819" s="360">
        <f>Q819*U819</f>
        <v>148.72</v>
      </c>
      <c r="U819" s="288">
        <v>11</v>
      </c>
      <c r="V819" s="288">
        <f>Q819*W819</f>
        <v>94.64</v>
      </c>
      <c r="W819" s="288">
        <v>7</v>
      </c>
      <c r="X819" s="364">
        <v>119.0637600791849</v>
      </c>
      <c r="Y819" s="365">
        <v>8.8064911301172266</v>
      </c>
      <c r="Z819" s="364">
        <v>139.59151450505047</v>
      </c>
      <c r="AA819" s="365">
        <f>Z819/Q819</f>
        <v>10.324816161616159</v>
      </c>
      <c r="AB819" s="366">
        <v>242959</v>
      </c>
      <c r="AC819" s="96" t="s">
        <v>95</v>
      </c>
      <c r="AD819" s="96" t="s">
        <v>2</v>
      </c>
      <c r="AE819" s="367" t="s">
        <v>280</v>
      </c>
      <c r="AF819" s="98" t="s">
        <v>91</v>
      </c>
      <c r="AG819" s="367">
        <v>1.65</v>
      </c>
      <c r="AH819" s="98" t="s">
        <v>247</v>
      </c>
      <c r="AI819" s="368" t="s">
        <v>90</v>
      </c>
      <c r="AJ819" s="367" t="s">
        <v>220</v>
      </c>
      <c r="AK819" s="367" t="s">
        <v>408</v>
      </c>
      <c r="AL819" s="367" t="s">
        <v>236</v>
      </c>
      <c r="AM819" s="367"/>
      <c r="AN819" s="369"/>
      <c r="AO819" s="369" t="s">
        <v>1</v>
      </c>
      <c r="AP819" s="370" t="str">
        <f>IF(Q819&gt;15,"พื้นที่มากกว่า 15 ไร่",IF(Q819&gt;10,"พื้นที่ 10 - 15 ไร่",IF(Q819&gt;6,"พื้นที่ 6 - 10 ไร่",IF(Q819&gt;3,"พื้นที่ 3 - 6 ไร่","พื้นที่น้อยกว่า 3 ไร่"))))</f>
        <v>พื้นที่ 10 - 15 ไร่</v>
      </c>
      <c r="AQ819" s="440">
        <v>7.584319526627219</v>
      </c>
      <c r="AR819" s="371">
        <v>13.683781938755608</v>
      </c>
      <c r="AS819" s="372" t="s">
        <v>233</v>
      </c>
      <c r="AT819" s="373">
        <v>243286</v>
      </c>
    </row>
    <row r="820" spans="1:46" ht="21" customHeight="1">
      <c r="A820" s="95">
        <v>4</v>
      </c>
      <c r="B820" s="95" t="s">
        <v>228</v>
      </c>
      <c r="C820" s="359" t="s">
        <v>49</v>
      </c>
      <c r="D820" s="98">
        <f>D819+1</f>
        <v>2</v>
      </c>
      <c r="E820" s="447">
        <v>1721</v>
      </c>
      <c r="F820" s="98" t="s">
        <v>407</v>
      </c>
      <c r="G820" s="98">
        <v>1721</v>
      </c>
      <c r="H820" s="96">
        <v>9130001721</v>
      </c>
      <c r="I820" s="98"/>
      <c r="J820" s="285">
        <f t="shared" si="141"/>
        <v>18.61</v>
      </c>
      <c r="K820" s="286" t="str">
        <f>AC820</f>
        <v>อ้อยตอ 2</v>
      </c>
      <c r="L820" s="98" t="s">
        <v>409</v>
      </c>
      <c r="M820" s="374">
        <v>3.41</v>
      </c>
      <c r="N820" s="360">
        <v>0</v>
      </c>
      <c r="O820" s="96"/>
      <c r="P820" s="96"/>
      <c r="Q820" s="362">
        <v>15.2</v>
      </c>
      <c r="R820" s="360"/>
      <c r="S820" s="288">
        <f t="shared" si="142"/>
        <v>15.2</v>
      </c>
      <c r="T820" s="360">
        <f>Q820*U820</f>
        <v>167.2</v>
      </c>
      <c r="U820" s="288">
        <v>11</v>
      </c>
      <c r="V820" s="288">
        <f>Q820*W820</f>
        <v>121.6</v>
      </c>
      <c r="W820" s="288">
        <v>8</v>
      </c>
      <c r="X820" s="364">
        <v>135.95736842104446</v>
      </c>
      <c r="Y820" s="365">
        <v>8.9445637119108206</v>
      </c>
      <c r="Z820" s="364">
        <v>148.23018090090088</v>
      </c>
      <c r="AA820" s="365">
        <f>Z820/Q820</f>
        <v>9.7519855855855848</v>
      </c>
      <c r="AB820" s="366">
        <v>242954</v>
      </c>
      <c r="AC820" s="96" t="s">
        <v>95</v>
      </c>
      <c r="AD820" s="96" t="s">
        <v>2</v>
      </c>
      <c r="AE820" s="367" t="s">
        <v>231</v>
      </c>
      <c r="AF820" s="98" t="s">
        <v>91</v>
      </c>
      <c r="AG820" s="367">
        <v>1.85</v>
      </c>
      <c r="AH820" s="98" t="s">
        <v>232</v>
      </c>
      <c r="AI820" s="368" t="s">
        <v>90</v>
      </c>
      <c r="AJ820" s="367" t="s">
        <v>220</v>
      </c>
      <c r="AK820" s="367" t="s">
        <v>408</v>
      </c>
      <c r="AL820" s="367" t="s">
        <v>236</v>
      </c>
      <c r="AM820" s="367"/>
      <c r="AN820" s="369"/>
      <c r="AO820" s="369" t="s">
        <v>101</v>
      </c>
      <c r="AP820" s="370" t="str">
        <f>IF(Q820&gt;15,"พื้นที่มากกว่า 15 ไร่",IF(Q820&gt;10,"พื้นที่ 10 - 15 ไร่",IF(Q820&gt;6,"พื้นที่ 6 - 10 ไร่",IF(Q820&gt;3,"พื้นที่ 3 - 6 ไร่","พื้นที่น้อยกว่า 3 ไร่"))))</f>
        <v>พื้นที่มากกว่า 15 ไร่</v>
      </c>
      <c r="AQ820" s="440">
        <v>10.736842105263158</v>
      </c>
      <c r="AR820" s="371">
        <v>13.914422794117648</v>
      </c>
      <c r="AS820" s="372" t="s">
        <v>233</v>
      </c>
      <c r="AT820" s="373">
        <v>243301</v>
      </c>
    </row>
    <row r="821" spans="1:46" ht="21" customHeight="1">
      <c r="A821" s="95">
        <v>4</v>
      </c>
      <c r="B821" s="95" t="s">
        <v>228</v>
      </c>
      <c r="C821" s="359" t="s">
        <v>49</v>
      </c>
      <c r="D821" s="98">
        <f>D820+1</f>
        <v>3</v>
      </c>
      <c r="E821" s="447" t="s">
        <v>150</v>
      </c>
      <c r="F821" s="98" t="s">
        <v>407</v>
      </c>
      <c r="G821" s="98">
        <v>17211</v>
      </c>
      <c r="H821" s="96">
        <v>9130017211</v>
      </c>
      <c r="I821" s="299" t="s">
        <v>230</v>
      </c>
      <c r="J821" s="285">
        <f t="shared" si="141"/>
        <v>9.4700000000000006</v>
      </c>
      <c r="K821" s="286" t="str">
        <f>AC821</f>
        <v>อ้อยตอ 2</v>
      </c>
      <c r="L821" s="96"/>
      <c r="M821" s="360"/>
      <c r="N821" s="360">
        <v>0</v>
      </c>
      <c r="O821" s="96"/>
      <c r="P821" s="96"/>
      <c r="Q821" s="362">
        <v>9.4700000000000006</v>
      </c>
      <c r="R821" s="360"/>
      <c r="S821" s="288">
        <f t="shared" si="142"/>
        <v>9.4700000000000006</v>
      </c>
      <c r="T821" s="360">
        <f>Q821*U821</f>
        <v>104.17</v>
      </c>
      <c r="U821" s="288">
        <v>11</v>
      </c>
      <c r="V821" s="288">
        <f>Q821*W821</f>
        <v>47.35</v>
      </c>
      <c r="W821" s="288">
        <v>5</v>
      </c>
      <c r="X821" s="364">
        <v>84.89505382459582</v>
      </c>
      <c r="Y821" s="365">
        <v>8.9646308156912156</v>
      </c>
      <c r="Z821" s="364">
        <v>78.882338594594614</v>
      </c>
      <c r="AA821" s="365">
        <f>Z821/Q821</f>
        <v>8.3297084049202326</v>
      </c>
      <c r="AB821" s="366">
        <v>242961</v>
      </c>
      <c r="AC821" s="96" t="s">
        <v>95</v>
      </c>
      <c r="AD821" s="96" t="s">
        <v>2</v>
      </c>
      <c r="AE821" s="367" t="s">
        <v>280</v>
      </c>
      <c r="AF821" s="98" t="s">
        <v>91</v>
      </c>
      <c r="AG821" s="367">
        <v>1.85</v>
      </c>
      <c r="AH821" s="98" t="s">
        <v>232</v>
      </c>
      <c r="AI821" s="368" t="s">
        <v>90</v>
      </c>
      <c r="AJ821" s="367" t="s">
        <v>220</v>
      </c>
      <c r="AK821" s="367" t="s">
        <v>408</v>
      </c>
      <c r="AL821" s="367" t="s">
        <v>236</v>
      </c>
      <c r="AM821" s="367"/>
      <c r="AN821" s="369"/>
      <c r="AO821" s="369" t="s">
        <v>1</v>
      </c>
      <c r="AP821" s="370" t="str">
        <f>IF(Q821&gt;15,"พื้นที่มากกว่า 15 ไร่",IF(Q821&gt;10,"พื้นที่ 10 - 15 ไร่",IF(Q821&gt;6,"พื้นที่ 6 - 10 ไร่",IF(Q821&gt;3,"พื้นที่ 3 - 6 ไร่","พื้นที่น้อยกว่า 3 ไร่"))))</f>
        <v>พื้นที่ 6 - 10 ไร่</v>
      </c>
      <c r="AQ821" s="440">
        <v>6.4498416050686371</v>
      </c>
      <c r="AR821" s="371">
        <v>13.906856581532418</v>
      </c>
      <c r="AS821" s="372" t="s">
        <v>233</v>
      </c>
      <c r="AT821" s="373">
        <v>243285</v>
      </c>
    </row>
    <row r="822" spans="1:46" ht="21" customHeight="1">
      <c r="A822" s="95">
        <v>4</v>
      </c>
      <c r="B822" s="95" t="s">
        <v>228</v>
      </c>
      <c r="C822" s="359" t="s">
        <v>49</v>
      </c>
      <c r="D822" s="98">
        <f>D821+1</f>
        <v>4</v>
      </c>
      <c r="E822" s="447" t="s">
        <v>151</v>
      </c>
      <c r="F822" s="98" t="s">
        <v>407</v>
      </c>
      <c r="G822" s="98">
        <v>17212</v>
      </c>
      <c r="H822" s="96">
        <v>9130017212</v>
      </c>
      <c r="I822" s="299" t="s">
        <v>230</v>
      </c>
      <c r="J822" s="285">
        <f t="shared" si="141"/>
        <v>13.59</v>
      </c>
      <c r="K822" s="286" t="str">
        <f>AC822</f>
        <v>อ้อยตอ 2</v>
      </c>
      <c r="L822" s="96"/>
      <c r="M822" s="360"/>
      <c r="N822" s="360">
        <v>0</v>
      </c>
      <c r="O822" s="96"/>
      <c r="P822" s="96"/>
      <c r="Q822" s="362">
        <v>13.59</v>
      </c>
      <c r="R822" s="360"/>
      <c r="S822" s="288">
        <f t="shared" si="142"/>
        <v>13.59</v>
      </c>
      <c r="T822" s="360">
        <f>Q822*U822</f>
        <v>149.49</v>
      </c>
      <c r="U822" s="288">
        <v>11</v>
      </c>
      <c r="V822" s="288">
        <f>Q822*W822</f>
        <v>95.13</v>
      </c>
      <c r="W822" s="288">
        <v>7</v>
      </c>
      <c r="X822" s="364">
        <v>118.66236854396631</v>
      </c>
      <c r="Y822" s="365">
        <v>8.7315944476796403</v>
      </c>
      <c r="Z822" s="364">
        <v>170.73858940540538</v>
      </c>
      <c r="AA822" s="365">
        <f>Z822/Q822</f>
        <v>12.563545945945943</v>
      </c>
      <c r="AB822" s="366">
        <v>242961</v>
      </c>
      <c r="AC822" s="96" t="s">
        <v>95</v>
      </c>
      <c r="AD822" s="96" t="s">
        <v>2</v>
      </c>
      <c r="AE822" s="367" t="s">
        <v>280</v>
      </c>
      <c r="AF822" s="98" t="s">
        <v>91</v>
      </c>
      <c r="AG822" s="367">
        <v>1.85</v>
      </c>
      <c r="AH822" s="98" t="s">
        <v>232</v>
      </c>
      <c r="AI822" s="368" t="s">
        <v>90</v>
      </c>
      <c r="AJ822" s="367" t="s">
        <v>220</v>
      </c>
      <c r="AK822" s="367" t="s">
        <v>408</v>
      </c>
      <c r="AL822" s="367" t="s">
        <v>236</v>
      </c>
      <c r="AM822" s="367"/>
      <c r="AN822" s="369"/>
      <c r="AO822" s="369" t="s">
        <v>101</v>
      </c>
      <c r="AP822" s="370" t="str">
        <f>IF(Q822&gt;15,"พื้นที่มากกว่า 15 ไร่",IF(Q822&gt;10,"พื้นที่ 10 - 15 ไร่",IF(Q822&gt;6,"พื้นที่ 6 - 10 ไร่",IF(Q822&gt;3,"พื้นที่ 3 - 6 ไร่","พื้นที่น้อยกว่า 3 ไร่"))))</f>
        <v>พื้นที่ 10 - 15 ไร่</v>
      </c>
      <c r="AQ822" s="440">
        <v>9.2111846946284039</v>
      </c>
      <c r="AR822" s="371">
        <v>13.241683176226234</v>
      </c>
      <c r="AS822" s="372" t="s">
        <v>233</v>
      </c>
      <c r="AT822" s="373">
        <v>243286</v>
      </c>
    </row>
    <row r="823" spans="1:46" ht="21" customHeight="1">
      <c r="A823" s="95">
        <v>4</v>
      </c>
      <c r="B823" s="95" t="s">
        <v>228</v>
      </c>
      <c r="C823" s="359" t="s">
        <v>49</v>
      </c>
      <c r="D823" s="98">
        <f>D822+1</f>
        <v>5</v>
      </c>
      <c r="E823" s="447">
        <v>1722</v>
      </c>
      <c r="F823" s="98" t="s">
        <v>407</v>
      </c>
      <c r="G823" s="98">
        <v>1722</v>
      </c>
      <c r="H823" s="98"/>
      <c r="I823" s="98"/>
      <c r="J823" s="285">
        <f t="shared" si="141"/>
        <v>4.59</v>
      </c>
      <c r="K823" s="286" t="s">
        <v>205</v>
      </c>
      <c r="L823" s="98" t="s">
        <v>410</v>
      </c>
      <c r="M823" s="374"/>
      <c r="N823" s="360">
        <v>4.59</v>
      </c>
      <c r="O823" s="98"/>
      <c r="P823" s="98"/>
      <c r="Q823" s="362"/>
      <c r="R823" s="360"/>
      <c r="S823" s="288">
        <f t="shared" si="142"/>
        <v>0</v>
      </c>
      <c r="T823" s="375"/>
      <c r="U823" s="288"/>
      <c r="V823" s="288"/>
      <c r="W823" s="288"/>
      <c r="X823" s="364"/>
      <c r="Y823" s="365"/>
      <c r="Z823" s="364"/>
      <c r="AA823" s="365"/>
      <c r="AB823" s="366"/>
      <c r="AC823" s="98"/>
      <c r="AD823" s="98"/>
      <c r="AE823" s="368"/>
      <c r="AF823" s="98"/>
      <c r="AG823" s="368"/>
      <c r="AH823" s="98"/>
      <c r="AI823" s="368" t="s">
        <v>90</v>
      </c>
      <c r="AJ823" s="368"/>
      <c r="AK823" s="367"/>
      <c r="AL823" s="367"/>
      <c r="AM823" s="367"/>
      <c r="AN823" s="369"/>
      <c r="AO823" s="369">
        <v>0</v>
      </c>
      <c r="AP823" s="370"/>
      <c r="AQ823" s="441"/>
      <c r="AR823" s="370"/>
      <c r="AS823" s="376"/>
      <c r="AT823" s="377"/>
    </row>
    <row r="824" spans="1:46" ht="21" customHeight="1">
      <c r="A824" s="95">
        <v>4</v>
      </c>
      <c r="B824" s="95" t="s">
        <v>228</v>
      </c>
      <c r="C824" s="359" t="s">
        <v>49</v>
      </c>
      <c r="D824" s="98">
        <f>D822+1</f>
        <v>5</v>
      </c>
      <c r="E824" s="447">
        <v>1723</v>
      </c>
      <c r="F824" s="98" t="s">
        <v>407</v>
      </c>
      <c r="G824" s="98">
        <v>1723</v>
      </c>
      <c r="H824" s="96">
        <v>9130001723</v>
      </c>
      <c r="I824" s="299" t="s">
        <v>230</v>
      </c>
      <c r="J824" s="285">
        <f t="shared" si="141"/>
        <v>9.08</v>
      </c>
      <c r="K824" s="286" t="str">
        <f>AC824</f>
        <v>อ้อยตอ 2</v>
      </c>
      <c r="L824" s="98"/>
      <c r="M824" s="374"/>
      <c r="N824" s="360">
        <v>0</v>
      </c>
      <c r="O824" s="98"/>
      <c r="P824" s="98"/>
      <c r="Q824" s="362">
        <v>9.08</v>
      </c>
      <c r="R824" s="360"/>
      <c r="S824" s="288">
        <f t="shared" si="142"/>
        <v>9.08</v>
      </c>
      <c r="T824" s="360">
        <f>Q824*U824</f>
        <v>99.88</v>
      </c>
      <c r="U824" s="288">
        <v>11</v>
      </c>
      <c r="V824" s="288">
        <f>Q824*W824</f>
        <v>63.56</v>
      </c>
      <c r="W824" s="288">
        <v>7</v>
      </c>
      <c r="X824" s="364">
        <v>79.88273036572869</v>
      </c>
      <c r="Y824" s="365">
        <v>8.7976575292652743</v>
      </c>
      <c r="Z824" s="364">
        <v>100.72013722522524</v>
      </c>
      <c r="AA824" s="365">
        <f>Z824/Q824</f>
        <v>11.092526126126128</v>
      </c>
      <c r="AB824" s="366">
        <v>242954</v>
      </c>
      <c r="AC824" s="96" t="s">
        <v>95</v>
      </c>
      <c r="AD824" s="96" t="s">
        <v>2</v>
      </c>
      <c r="AE824" s="367" t="s">
        <v>231</v>
      </c>
      <c r="AF824" s="98" t="s">
        <v>91</v>
      </c>
      <c r="AG824" s="367">
        <v>1.85</v>
      </c>
      <c r="AH824" s="98" t="s">
        <v>232</v>
      </c>
      <c r="AI824" s="368" t="s">
        <v>90</v>
      </c>
      <c r="AJ824" s="367" t="s">
        <v>220</v>
      </c>
      <c r="AK824" s="367" t="s">
        <v>408</v>
      </c>
      <c r="AL824" s="367" t="s">
        <v>236</v>
      </c>
      <c r="AM824" s="367"/>
      <c r="AN824" s="369"/>
      <c r="AO824" s="369" t="s">
        <v>101</v>
      </c>
      <c r="AP824" s="370" t="str">
        <f>IF(Q824&gt;15,"พื้นที่มากกว่า 15 ไร่",IF(Q824&gt;10,"พื้นที่ 10 - 15 ไร่",IF(Q824&gt;6,"พื้นที่ 6 - 10 ไร่",IF(Q824&gt;3,"พื้นที่ 3 - 6 ไร่","พื้นที่น้อยกว่า 3 ไร่"))))</f>
        <v>พื้นที่ 6 - 10 ไร่</v>
      </c>
      <c r="AQ824" s="440">
        <v>10.594713656387665</v>
      </c>
      <c r="AR824" s="371">
        <v>13.083379417879415</v>
      </c>
      <c r="AS824" s="372" t="s">
        <v>233</v>
      </c>
      <c r="AT824" s="373">
        <v>243302</v>
      </c>
    </row>
    <row r="825" spans="1:46" ht="21" customHeight="1">
      <c r="A825" s="95">
        <v>4</v>
      </c>
      <c r="B825" s="95" t="s">
        <v>228</v>
      </c>
      <c r="C825" s="359" t="s">
        <v>49</v>
      </c>
      <c r="D825" s="98">
        <f>D824+1</f>
        <v>6</v>
      </c>
      <c r="E825" s="447" t="s">
        <v>152</v>
      </c>
      <c r="F825" s="98" t="s">
        <v>407</v>
      </c>
      <c r="G825" s="98">
        <v>17231</v>
      </c>
      <c r="H825" s="96">
        <v>9130017231</v>
      </c>
      <c r="I825" s="299" t="s">
        <v>230</v>
      </c>
      <c r="J825" s="285">
        <f t="shared" si="141"/>
        <v>28.98</v>
      </c>
      <c r="K825" s="286" t="str">
        <f>AC825</f>
        <v>อ้อยตอ 2</v>
      </c>
      <c r="L825" s="96"/>
      <c r="M825" s="360"/>
      <c r="N825" s="360">
        <v>0</v>
      </c>
      <c r="O825" s="98"/>
      <c r="P825" s="98"/>
      <c r="Q825" s="362">
        <v>28.98</v>
      </c>
      <c r="R825" s="360"/>
      <c r="S825" s="288">
        <f t="shared" si="142"/>
        <v>28.98</v>
      </c>
      <c r="T825" s="360">
        <f>Q825*U825</f>
        <v>318.78000000000003</v>
      </c>
      <c r="U825" s="288">
        <v>11</v>
      </c>
      <c r="V825" s="288">
        <f>Q825*W825</f>
        <v>173.88</v>
      </c>
      <c r="W825" s="288">
        <v>6</v>
      </c>
      <c r="X825" s="364">
        <v>255.65018233644588</v>
      </c>
      <c r="Y825" s="365">
        <v>8.8216073960126256</v>
      </c>
      <c r="Z825" s="364">
        <v>273.43595243243237</v>
      </c>
      <c r="AA825" s="365">
        <f>Z825/Q825</f>
        <v>9.435333072202635</v>
      </c>
      <c r="AB825" s="366">
        <v>242961</v>
      </c>
      <c r="AC825" s="96" t="s">
        <v>95</v>
      </c>
      <c r="AD825" s="96" t="s">
        <v>2</v>
      </c>
      <c r="AE825" s="367" t="s">
        <v>280</v>
      </c>
      <c r="AF825" s="98" t="s">
        <v>91</v>
      </c>
      <c r="AG825" s="367">
        <v>1.85</v>
      </c>
      <c r="AH825" s="98" t="s">
        <v>232</v>
      </c>
      <c r="AI825" s="368" t="s">
        <v>90</v>
      </c>
      <c r="AJ825" s="367" t="s">
        <v>220</v>
      </c>
      <c r="AK825" s="367" t="s">
        <v>408</v>
      </c>
      <c r="AL825" s="367" t="s">
        <v>236</v>
      </c>
      <c r="AM825" s="367"/>
      <c r="AN825" s="369"/>
      <c r="AO825" s="369" t="s">
        <v>1</v>
      </c>
      <c r="AP825" s="370" t="str">
        <f>IF(Q825&gt;15,"พื้นที่มากกว่า 15 ไร่",IF(Q825&gt;10,"พื้นที่ 10 - 15 ไร่",IF(Q825&gt;6,"พื้นที่ 6 - 10 ไร่",IF(Q825&gt;3,"พื้นที่ 3 - 6 ไร่","พื้นที่น้อยกว่า 3 ไร่"))))</f>
        <v>พื้นที่มากกว่า 15 ไร่</v>
      </c>
      <c r="AQ825" s="440">
        <v>11.456866804692892</v>
      </c>
      <c r="AR825" s="371">
        <v>13.275268658514548</v>
      </c>
      <c r="AS825" s="372" t="s">
        <v>233</v>
      </c>
      <c r="AT825" s="373">
        <v>243286</v>
      </c>
    </row>
    <row r="826" spans="1:46" ht="21" customHeight="1">
      <c r="A826" s="95">
        <v>4</v>
      </c>
      <c r="B826" s="95" t="s">
        <v>228</v>
      </c>
      <c r="C826" s="359" t="s">
        <v>49</v>
      </c>
      <c r="D826" s="98">
        <f>D825+1</f>
        <v>7</v>
      </c>
      <c r="E826" s="447">
        <v>1724</v>
      </c>
      <c r="F826" s="98" t="s">
        <v>407</v>
      </c>
      <c r="G826" s="98">
        <v>1724</v>
      </c>
      <c r="H826" s="96">
        <v>9130001724</v>
      </c>
      <c r="I826" s="299" t="s">
        <v>230</v>
      </c>
      <c r="J826" s="285">
        <f t="shared" si="141"/>
        <v>17.399999999999999</v>
      </c>
      <c r="K826" s="286" t="str">
        <f>AC826</f>
        <v>อ้อยตอ 2</v>
      </c>
      <c r="L826" s="96"/>
      <c r="M826" s="360"/>
      <c r="N826" s="360">
        <v>0</v>
      </c>
      <c r="O826" s="98"/>
      <c r="P826" s="98"/>
      <c r="Q826" s="362">
        <v>17.399999999999999</v>
      </c>
      <c r="R826" s="360"/>
      <c r="S826" s="288">
        <f t="shared" si="142"/>
        <v>17.399999999999999</v>
      </c>
      <c r="T826" s="360">
        <f>Q826*U826</f>
        <v>191.39999999999998</v>
      </c>
      <c r="U826" s="288">
        <v>11</v>
      </c>
      <c r="V826" s="288">
        <f>Q826*W826</f>
        <v>139.19999999999999</v>
      </c>
      <c r="W826" s="288">
        <v>8</v>
      </c>
      <c r="X826" s="364">
        <v>151.76375321833893</v>
      </c>
      <c r="Y826" s="365">
        <v>8.7220547826631574</v>
      </c>
      <c r="Z826" s="364">
        <v>227.87366054054053</v>
      </c>
      <c r="AA826" s="365">
        <f>Z826/Q826</f>
        <v>13.096187387387388</v>
      </c>
      <c r="AB826" s="366">
        <v>242956</v>
      </c>
      <c r="AC826" s="96" t="s">
        <v>95</v>
      </c>
      <c r="AD826" s="96" t="s">
        <v>2</v>
      </c>
      <c r="AE826" s="367" t="s">
        <v>280</v>
      </c>
      <c r="AF826" s="98" t="s">
        <v>91</v>
      </c>
      <c r="AG826" s="367">
        <v>1.85</v>
      </c>
      <c r="AH826" s="98" t="s">
        <v>232</v>
      </c>
      <c r="AI826" s="368" t="s">
        <v>90</v>
      </c>
      <c r="AJ826" s="367" t="s">
        <v>220</v>
      </c>
      <c r="AK826" s="367" t="s">
        <v>408</v>
      </c>
      <c r="AL826" s="367" t="s">
        <v>236</v>
      </c>
      <c r="AM826" s="367"/>
      <c r="AN826" s="369"/>
      <c r="AO826" s="369" t="s">
        <v>101</v>
      </c>
      <c r="AP826" s="370" t="str">
        <f>IF(Q826&gt;15,"พื้นที่มากกว่า 15 ไร่",IF(Q826&gt;10,"พื้นที่ 10 - 15 ไร่",IF(Q826&gt;6,"พื้นที่ 6 - 10 ไร่",IF(Q826&gt;3,"พื้นที่ 3 - 6 ไร่","พื้นที่น้อยกว่า 3 ไร่"))))</f>
        <v>พื้นที่มากกว่า 15 ไร่</v>
      </c>
      <c r="AQ826" s="440">
        <v>5.6229885057471272</v>
      </c>
      <c r="AR826" s="371">
        <v>13.086773303352413</v>
      </c>
      <c r="AS826" s="372" t="s">
        <v>233</v>
      </c>
      <c r="AT826" s="373">
        <v>243286</v>
      </c>
    </row>
    <row r="827" spans="1:46" ht="21" customHeight="1">
      <c r="A827" s="95">
        <v>4</v>
      </c>
      <c r="B827" s="95" t="s">
        <v>228</v>
      </c>
      <c r="C827" s="359" t="s">
        <v>49</v>
      </c>
      <c r="D827" s="98">
        <f>D826+1</f>
        <v>8</v>
      </c>
      <c r="E827" s="447" t="s">
        <v>411</v>
      </c>
      <c r="F827" s="98" t="s">
        <v>407</v>
      </c>
      <c r="G827" s="98">
        <v>17241</v>
      </c>
      <c r="H827" s="98"/>
      <c r="I827" s="98"/>
      <c r="J827" s="285">
        <f t="shared" si="141"/>
        <v>18.72</v>
      </c>
      <c r="K827" s="286" t="s">
        <v>245</v>
      </c>
      <c r="L827" s="96" t="s">
        <v>245</v>
      </c>
      <c r="M827" s="360">
        <v>18.72</v>
      </c>
      <c r="N827" s="360">
        <v>0</v>
      </c>
      <c r="O827" s="96"/>
      <c r="P827" s="96"/>
      <c r="Q827" s="362"/>
      <c r="R827" s="360"/>
      <c r="S827" s="288">
        <f t="shared" si="142"/>
        <v>0</v>
      </c>
      <c r="T827" s="375"/>
      <c r="U827" s="288"/>
      <c r="V827" s="288"/>
      <c r="W827" s="288"/>
      <c r="X827" s="364"/>
      <c r="Y827" s="365"/>
      <c r="Z827" s="364"/>
      <c r="AA827" s="365"/>
      <c r="AB827" s="366"/>
      <c r="AC827" s="96"/>
      <c r="AD827" s="96"/>
      <c r="AE827" s="368"/>
      <c r="AF827" s="98"/>
      <c r="AG827" s="368"/>
      <c r="AH827" s="98"/>
      <c r="AI827" s="368" t="s">
        <v>90</v>
      </c>
      <c r="AJ827" s="367"/>
      <c r="AK827" s="367"/>
      <c r="AL827" s="367"/>
      <c r="AM827" s="367"/>
      <c r="AN827" s="369"/>
      <c r="AO827" s="369">
        <v>0</v>
      </c>
      <c r="AP827" s="370"/>
      <c r="AQ827" s="441"/>
      <c r="AR827" s="370"/>
      <c r="AS827" s="376"/>
      <c r="AT827" s="377"/>
    </row>
    <row r="828" spans="1:46" ht="21" customHeight="1">
      <c r="A828" s="95">
        <v>4</v>
      </c>
      <c r="B828" s="95" t="s">
        <v>228</v>
      </c>
      <c r="C828" s="359" t="s">
        <v>49</v>
      </c>
      <c r="D828" s="98">
        <f>D826+1</f>
        <v>8</v>
      </c>
      <c r="E828" s="447">
        <v>1725</v>
      </c>
      <c r="F828" s="98" t="s">
        <v>407</v>
      </c>
      <c r="G828" s="98">
        <v>1725</v>
      </c>
      <c r="H828" s="96">
        <v>9130001725</v>
      </c>
      <c r="I828" s="98"/>
      <c r="J828" s="285">
        <f t="shared" si="141"/>
        <v>10.81</v>
      </c>
      <c r="K828" s="286" t="str">
        <f>AC828</f>
        <v>อ้อยตอ 1</v>
      </c>
      <c r="L828" s="96"/>
      <c r="M828" s="360"/>
      <c r="N828" s="360">
        <v>0</v>
      </c>
      <c r="O828" s="96"/>
      <c r="P828" s="96"/>
      <c r="Q828" s="362">
        <v>10.81</v>
      </c>
      <c r="R828" s="360"/>
      <c r="S828" s="288">
        <f t="shared" si="142"/>
        <v>10.81</v>
      </c>
      <c r="T828" s="360">
        <f>Q828*U828</f>
        <v>108.10000000000001</v>
      </c>
      <c r="U828" s="288">
        <v>10</v>
      </c>
      <c r="V828" s="288">
        <f>Q828*W828</f>
        <v>75.67</v>
      </c>
      <c r="W828" s="288">
        <v>7</v>
      </c>
      <c r="X828" s="364">
        <v>96</v>
      </c>
      <c r="Y828" s="365">
        <v>8.9561453643181768</v>
      </c>
      <c r="Z828" s="364">
        <v>90.268353729729739</v>
      </c>
      <c r="AA828" s="365">
        <f>Z828/Q828</f>
        <v>8.3504490036752763</v>
      </c>
      <c r="AB828" s="366">
        <v>242958</v>
      </c>
      <c r="AC828" s="96" t="s">
        <v>93</v>
      </c>
      <c r="AD828" s="96" t="s">
        <v>2</v>
      </c>
      <c r="AE828" s="367" t="s">
        <v>265</v>
      </c>
      <c r="AF828" s="98" t="s">
        <v>91</v>
      </c>
      <c r="AG828" s="367">
        <v>1.85</v>
      </c>
      <c r="AH828" s="98" t="s">
        <v>232</v>
      </c>
      <c r="AI828" s="368" t="s">
        <v>90</v>
      </c>
      <c r="AJ828" s="367" t="s">
        <v>220</v>
      </c>
      <c r="AK828" s="367" t="s">
        <v>408</v>
      </c>
      <c r="AL828" s="367" t="s">
        <v>236</v>
      </c>
      <c r="AM828" s="367"/>
      <c r="AN828" s="369"/>
      <c r="AO828" s="369" t="s">
        <v>248</v>
      </c>
      <c r="AP828" s="370" t="str">
        <f>IF(Q828&gt;15,"พื้นที่มากกว่า 15 ไร่",IF(Q828&gt;10,"พื้นที่ 10 - 15 ไร่",IF(Q828&gt;6,"พื้นที่ 6 - 10 ไร่",IF(Q828&gt;3,"พื้นที่ 3 - 6 ไร่","พื้นที่น้อยกว่า 3 ไร่"))))</f>
        <v>พื้นที่ 10 - 15 ไร่</v>
      </c>
      <c r="AQ828" s="440">
        <v>8.4468085106382969</v>
      </c>
      <c r="AR828" s="371">
        <v>13.857206220567297</v>
      </c>
      <c r="AS828" s="372" t="s">
        <v>233</v>
      </c>
      <c r="AT828" s="373">
        <v>243302</v>
      </c>
    </row>
    <row r="829" spans="1:46" ht="21" customHeight="1">
      <c r="A829" s="95">
        <v>4</v>
      </c>
      <c r="B829" s="95" t="s">
        <v>228</v>
      </c>
      <c r="C829" s="359" t="s">
        <v>49</v>
      </c>
      <c r="D829" s="98">
        <f>D828+1</f>
        <v>9</v>
      </c>
      <c r="E829" s="447" t="s">
        <v>153</v>
      </c>
      <c r="F829" s="98" t="s">
        <v>407</v>
      </c>
      <c r="G829" s="98">
        <v>17251</v>
      </c>
      <c r="H829" s="96">
        <v>9130017251</v>
      </c>
      <c r="I829" s="98"/>
      <c r="J829" s="285">
        <f t="shared" si="141"/>
        <v>17.97</v>
      </c>
      <c r="K829" s="286" t="str">
        <f>AC829</f>
        <v>อ้อยตอ 1</v>
      </c>
      <c r="L829" s="96"/>
      <c r="M829" s="360"/>
      <c r="N829" s="360">
        <v>0</v>
      </c>
      <c r="O829" s="96"/>
      <c r="P829" s="96"/>
      <c r="Q829" s="362">
        <v>17.97</v>
      </c>
      <c r="R829" s="360"/>
      <c r="S829" s="288">
        <f t="shared" si="142"/>
        <v>17.97</v>
      </c>
      <c r="T829" s="360">
        <f>Q829*U829</f>
        <v>179.7</v>
      </c>
      <c r="U829" s="288">
        <v>10</v>
      </c>
      <c r="V829" s="288">
        <f>Q829*W829</f>
        <v>125.78999999999999</v>
      </c>
      <c r="W829" s="288">
        <v>7</v>
      </c>
      <c r="X829" s="364">
        <v>158.4916478136654</v>
      </c>
      <c r="Y829" s="365">
        <v>8.8197911971989651</v>
      </c>
      <c r="Z829" s="364">
        <v>196.62520475675674</v>
      </c>
      <c r="AA829" s="365">
        <f>Z829/Q829</f>
        <v>10.941858918016514</v>
      </c>
      <c r="AB829" s="366">
        <v>242958</v>
      </c>
      <c r="AC829" s="96" t="s">
        <v>93</v>
      </c>
      <c r="AD829" s="96" t="s">
        <v>2</v>
      </c>
      <c r="AE829" s="367" t="s">
        <v>280</v>
      </c>
      <c r="AF829" s="98" t="s">
        <v>91</v>
      </c>
      <c r="AG829" s="367">
        <v>1.85</v>
      </c>
      <c r="AH829" s="98" t="s">
        <v>232</v>
      </c>
      <c r="AI829" s="368" t="s">
        <v>90</v>
      </c>
      <c r="AJ829" s="367" t="s">
        <v>220</v>
      </c>
      <c r="AK829" s="367" t="s">
        <v>408</v>
      </c>
      <c r="AL829" s="367" t="s">
        <v>236</v>
      </c>
      <c r="AM829" s="367"/>
      <c r="AN829" s="369"/>
      <c r="AO829" s="369" t="s">
        <v>248</v>
      </c>
      <c r="AP829" s="370" t="str">
        <f>IF(Q829&gt;15,"พื้นที่มากกว่า 15 ไร่",IF(Q829&gt;10,"พื้นที่ 10 - 15 ไร่",IF(Q829&gt;6,"พื้นที่ 6 - 10 ไร่",IF(Q829&gt;3,"พื้นที่ 3 - 6 ไร่","พื้นที่น้อยกว่า 3 ไร่"))))</f>
        <v>พื้นที่มากกว่า 15 ไร่</v>
      </c>
      <c r="AQ829" s="440">
        <v>9.2342793544796891</v>
      </c>
      <c r="AR829" s="371">
        <v>13.239026756659035</v>
      </c>
      <c r="AS829" s="372" t="s">
        <v>233</v>
      </c>
      <c r="AT829" s="373">
        <v>243303</v>
      </c>
    </row>
    <row r="830" spans="1:46" ht="21" customHeight="1">
      <c r="A830" s="95">
        <v>4</v>
      </c>
      <c r="B830" s="95" t="s">
        <v>228</v>
      </c>
      <c r="C830" s="359" t="s">
        <v>49</v>
      </c>
      <c r="D830" s="98">
        <f>D829+1</f>
        <v>10</v>
      </c>
      <c r="E830" s="447">
        <v>1727</v>
      </c>
      <c r="F830" s="98" t="s">
        <v>407</v>
      </c>
      <c r="G830" s="98">
        <v>1727</v>
      </c>
      <c r="H830" s="98"/>
      <c r="I830" s="98"/>
      <c r="J830" s="285">
        <f t="shared" si="141"/>
        <v>13.9</v>
      </c>
      <c r="K830" s="286" t="s">
        <v>311</v>
      </c>
      <c r="L830" s="98" t="s">
        <v>241</v>
      </c>
      <c r="M830" s="374">
        <v>13.9</v>
      </c>
      <c r="N830" s="360">
        <v>0</v>
      </c>
      <c r="O830" s="98"/>
      <c r="P830" s="98"/>
      <c r="Q830" s="362"/>
      <c r="R830" s="360"/>
      <c r="S830" s="288">
        <f t="shared" si="142"/>
        <v>0</v>
      </c>
      <c r="T830" s="375"/>
      <c r="U830" s="288"/>
      <c r="V830" s="288"/>
      <c r="W830" s="288"/>
      <c r="X830" s="364"/>
      <c r="Y830" s="365"/>
      <c r="Z830" s="364"/>
      <c r="AA830" s="365"/>
      <c r="AB830" s="366"/>
      <c r="AC830" s="98"/>
      <c r="AD830" s="98"/>
      <c r="AE830" s="368"/>
      <c r="AF830" s="98"/>
      <c r="AG830" s="368"/>
      <c r="AH830" s="98"/>
      <c r="AI830" s="368" t="s">
        <v>90</v>
      </c>
      <c r="AJ830" s="367"/>
      <c r="AK830" s="367"/>
      <c r="AL830" s="367"/>
      <c r="AM830" s="367"/>
      <c r="AN830" s="369"/>
      <c r="AO830" s="369">
        <v>0</v>
      </c>
      <c r="AP830" s="370"/>
      <c r="AQ830" s="441"/>
      <c r="AR830" s="370"/>
      <c r="AS830" s="376"/>
      <c r="AT830" s="377"/>
    </row>
    <row r="831" spans="1:46" ht="21" customHeight="1">
      <c r="A831" s="95">
        <v>4</v>
      </c>
      <c r="B831" s="95" t="s">
        <v>228</v>
      </c>
      <c r="C831" s="359" t="s">
        <v>49</v>
      </c>
      <c r="D831" s="98">
        <f>D829+1</f>
        <v>10</v>
      </c>
      <c r="E831" s="447" t="s">
        <v>154</v>
      </c>
      <c r="F831" s="98" t="s">
        <v>407</v>
      </c>
      <c r="G831" s="98">
        <v>17271</v>
      </c>
      <c r="H831" s="96">
        <v>9130017271</v>
      </c>
      <c r="I831" s="299" t="s">
        <v>230</v>
      </c>
      <c r="J831" s="285">
        <f t="shared" si="141"/>
        <v>22.64</v>
      </c>
      <c r="K831" s="286" t="str">
        <f>AC831</f>
        <v>อ้อยตอ 2</v>
      </c>
      <c r="L831" s="96"/>
      <c r="M831" s="360"/>
      <c r="N831" s="360">
        <v>0</v>
      </c>
      <c r="O831" s="96"/>
      <c r="P831" s="96"/>
      <c r="Q831" s="362">
        <v>22.64</v>
      </c>
      <c r="R831" s="360"/>
      <c r="S831" s="288">
        <f t="shared" si="142"/>
        <v>22.64</v>
      </c>
      <c r="T831" s="360">
        <f>Q831*U831</f>
        <v>249.04000000000002</v>
      </c>
      <c r="U831" s="288">
        <v>11</v>
      </c>
      <c r="V831" s="288">
        <f>Q831*W831</f>
        <v>181.12</v>
      </c>
      <c r="W831" s="288">
        <v>8</v>
      </c>
      <c r="X831" s="364">
        <v>203.39179269888348</v>
      </c>
      <c r="Y831" s="365">
        <v>8.9837364266291289</v>
      </c>
      <c r="Z831" s="364">
        <v>293.28121276767678</v>
      </c>
      <c r="AA831" s="365">
        <f>Z831/Q831</f>
        <v>12.954117171717172</v>
      </c>
      <c r="AB831" s="366">
        <v>242957</v>
      </c>
      <c r="AC831" s="96" t="s">
        <v>95</v>
      </c>
      <c r="AD831" s="96" t="s">
        <v>2</v>
      </c>
      <c r="AE831" s="367" t="s">
        <v>231</v>
      </c>
      <c r="AF831" s="98" t="s">
        <v>91</v>
      </c>
      <c r="AG831" s="367">
        <v>1.65</v>
      </c>
      <c r="AH831" s="98" t="s">
        <v>247</v>
      </c>
      <c r="AI831" s="368" t="s">
        <v>90</v>
      </c>
      <c r="AJ831" s="367" t="s">
        <v>220</v>
      </c>
      <c r="AK831" s="367" t="s">
        <v>408</v>
      </c>
      <c r="AL831" s="367" t="s">
        <v>236</v>
      </c>
      <c r="AM831" s="367"/>
      <c r="AN831" s="369"/>
      <c r="AO831" s="369" t="s">
        <v>101</v>
      </c>
      <c r="AP831" s="370" t="str">
        <f>IF(Q831&gt;15,"พื้นที่มากกว่า 15 ไร่",IF(Q831&gt;10,"พื้นที่ 10 - 15 ไร่",IF(Q831&gt;6,"พื้นที่ 6 - 10 ไร่",IF(Q831&gt;3,"พื้นที่ 3 - 6 ไร่","พื้นที่น้อยกว่า 3 ไร่"))))</f>
        <v>พื้นที่มากกว่า 15 ไร่</v>
      </c>
      <c r="AQ831" s="440">
        <v>13.06934628975265</v>
      </c>
      <c r="AR831" s="371">
        <v>13.115143465477036</v>
      </c>
      <c r="AS831" s="372" t="s">
        <v>233</v>
      </c>
      <c r="AT831" s="373">
        <v>243304</v>
      </c>
    </row>
    <row r="832" spans="1:46" ht="21" customHeight="1">
      <c r="A832" s="95">
        <v>4</v>
      </c>
      <c r="B832" s="95" t="s">
        <v>228</v>
      </c>
      <c r="C832" s="359" t="s">
        <v>49</v>
      </c>
      <c r="D832" s="98">
        <f>D831+1</f>
        <v>11</v>
      </c>
      <c r="E832" s="447">
        <v>1862</v>
      </c>
      <c r="F832" s="98" t="s">
        <v>407</v>
      </c>
      <c r="G832" s="98">
        <v>1862</v>
      </c>
      <c r="H832" s="96">
        <v>9130001862</v>
      </c>
      <c r="I832" s="299" t="s">
        <v>230</v>
      </c>
      <c r="J832" s="285">
        <f t="shared" si="141"/>
        <v>77.19</v>
      </c>
      <c r="K832" s="286" t="str">
        <f>AC832</f>
        <v>อ้อยตอ 1</v>
      </c>
      <c r="L832" s="96"/>
      <c r="M832" s="360"/>
      <c r="N832" s="360">
        <v>0</v>
      </c>
      <c r="O832" s="96"/>
      <c r="P832" s="96"/>
      <c r="Q832" s="362">
        <v>77.19</v>
      </c>
      <c r="R832" s="360"/>
      <c r="S832" s="288">
        <f t="shared" si="142"/>
        <v>77.19</v>
      </c>
      <c r="T832" s="360">
        <f>Q832*U832</f>
        <v>771.9</v>
      </c>
      <c r="U832" s="288">
        <v>10</v>
      </c>
      <c r="V832" s="288">
        <f>Q832*W832</f>
        <v>694.71</v>
      </c>
      <c r="W832" s="288">
        <v>9</v>
      </c>
      <c r="X832" s="364">
        <v>692.92531865088836</v>
      </c>
      <c r="Y832" s="365">
        <v>8.976879371044026</v>
      </c>
      <c r="Z832" s="364">
        <v>1123.8381405405405</v>
      </c>
      <c r="AA832" s="365">
        <f>Z832/Q832</f>
        <v>14.55937479648323</v>
      </c>
      <c r="AB832" s="366">
        <v>242960</v>
      </c>
      <c r="AC832" s="96" t="s">
        <v>93</v>
      </c>
      <c r="AD832" s="96" t="s">
        <v>2</v>
      </c>
      <c r="AE832" s="367" t="s">
        <v>231</v>
      </c>
      <c r="AF832" s="98" t="s">
        <v>91</v>
      </c>
      <c r="AG832" s="367">
        <v>1.85</v>
      </c>
      <c r="AH832" s="98" t="s">
        <v>232</v>
      </c>
      <c r="AI832" s="368" t="s">
        <v>90</v>
      </c>
      <c r="AJ832" s="367" t="s">
        <v>220</v>
      </c>
      <c r="AK832" s="367" t="s">
        <v>408</v>
      </c>
      <c r="AL832" s="367" t="s">
        <v>236</v>
      </c>
      <c r="AM832" s="367"/>
      <c r="AN832" s="369"/>
      <c r="AO832" s="369" t="s">
        <v>95</v>
      </c>
      <c r="AP832" s="370" t="str">
        <f>IF(Q832&gt;15,"พื้นที่มากกว่า 15 ไร่",IF(Q832&gt;10,"พื้นที่ 10 - 15 ไร่",IF(Q832&gt;6,"พื้นที่ 6 - 10 ไร่",IF(Q832&gt;3,"พื้นที่ 3 - 6 ไร่","พื้นที่น้อยกว่า 3 ไร่"))))</f>
        <v>พื้นที่มากกว่า 15 ไร่</v>
      </c>
      <c r="AQ832" s="440">
        <v>9.6432180334240183</v>
      </c>
      <c r="AR832" s="371">
        <v>13.485330619592672</v>
      </c>
      <c r="AS832" s="372" t="s">
        <v>233</v>
      </c>
      <c r="AT832" s="373">
        <v>243318</v>
      </c>
    </row>
    <row r="833" spans="1:46" ht="21" customHeight="1">
      <c r="A833" s="95">
        <v>4</v>
      </c>
      <c r="B833" s="95" t="s">
        <v>228</v>
      </c>
      <c r="C833" s="359" t="s">
        <v>49</v>
      </c>
      <c r="D833" s="98">
        <f>D832+1</f>
        <v>12</v>
      </c>
      <c r="E833" s="447" t="s">
        <v>412</v>
      </c>
      <c r="F833" s="98" t="s">
        <v>407</v>
      </c>
      <c r="G833" s="98">
        <v>18651</v>
      </c>
      <c r="H833" s="98"/>
      <c r="I833" s="98"/>
      <c r="J833" s="285">
        <f t="shared" si="141"/>
        <v>3.18</v>
      </c>
      <c r="K833" s="286" t="s">
        <v>250</v>
      </c>
      <c r="L833" s="288" t="s">
        <v>250</v>
      </c>
      <c r="M833" s="360">
        <v>3.18</v>
      </c>
      <c r="N833" s="360">
        <v>0</v>
      </c>
      <c r="O833" s="96"/>
      <c r="P833" s="96"/>
      <c r="Q833" s="362"/>
      <c r="R833" s="360"/>
      <c r="S833" s="288">
        <f t="shared" si="142"/>
        <v>0</v>
      </c>
      <c r="T833" s="375"/>
      <c r="U833" s="288"/>
      <c r="V833" s="288"/>
      <c r="W833" s="288"/>
      <c r="X833" s="364"/>
      <c r="Y833" s="365"/>
      <c r="Z833" s="364"/>
      <c r="AA833" s="365"/>
      <c r="AB833" s="366"/>
      <c r="AC833" s="96"/>
      <c r="AD833" s="96"/>
      <c r="AE833" s="368"/>
      <c r="AF833" s="98"/>
      <c r="AG833" s="368"/>
      <c r="AH833" s="98"/>
      <c r="AI833" s="368" t="s">
        <v>90</v>
      </c>
      <c r="AJ833" s="367"/>
      <c r="AK833" s="367"/>
      <c r="AL833" s="367"/>
      <c r="AM833" s="367"/>
      <c r="AN833" s="369"/>
      <c r="AO833" s="369">
        <v>0</v>
      </c>
      <c r="AP833" s="370"/>
      <c r="AQ833" s="441"/>
      <c r="AR833" s="370"/>
      <c r="AS833" s="376"/>
      <c r="AT833" s="377"/>
    </row>
    <row r="834" spans="1:46" ht="21" customHeight="1">
      <c r="A834" s="95">
        <v>4</v>
      </c>
      <c r="B834" s="95" t="s">
        <v>228</v>
      </c>
      <c r="C834" s="359" t="s">
        <v>49</v>
      </c>
      <c r="D834" s="98">
        <f>D832+1</f>
        <v>12</v>
      </c>
      <c r="E834" s="447">
        <v>1866</v>
      </c>
      <c r="F834" s="98" t="s">
        <v>407</v>
      </c>
      <c r="G834" s="98">
        <v>1866</v>
      </c>
      <c r="H834" s="96">
        <v>9130001866</v>
      </c>
      <c r="I834" s="98"/>
      <c r="J834" s="285">
        <f t="shared" si="141"/>
        <v>18.34</v>
      </c>
      <c r="K834" s="286" t="str">
        <f>AC834</f>
        <v>อ้อยน้ำราด</v>
      </c>
      <c r="L834" s="98"/>
      <c r="M834" s="374"/>
      <c r="N834" s="360">
        <v>0</v>
      </c>
      <c r="O834" s="96"/>
      <c r="P834" s="361"/>
      <c r="Q834" s="362">
        <v>18.34</v>
      </c>
      <c r="R834" s="360"/>
      <c r="S834" s="288">
        <f t="shared" si="142"/>
        <v>18.34</v>
      </c>
      <c r="T834" s="360">
        <f>Q834*U834</f>
        <v>256.76</v>
      </c>
      <c r="U834" s="288">
        <v>14</v>
      </c>
      <c r="V834" s="288">
        <f>Q834*W834</f>
        <v>128.38</v>
      </c>
      <c r="W834" s="288">
        <v>7</v>
      </c>
      <c r="X834" s="364">
        <v>190.86087178387913</v>
      </c>
      <c r="Y834" s="365">
        <v>10.079654950047935</v>
      </c>
      <c r="Z834" s="364">
        <v>173.65997578378381</v>
      </c>
      <c r="AA834" s="365">
        <f>Z834/Q834</f>
        <v>9.4689190721801424</v>
      </c>
      <c r="AB834" s="366">
        <v>242908</v>
      </c>
      <c r="AC834" s="96" t="s">
        <v>1</v>
      </c>
      <c r="AD834" s="96" t="s">
        <v>88</v>
      </c>
      <c r="AE834" s="367" t="s">
        <v>231</v>
      </c>
      <c r="AF834" s="98" t="s">
        <v>109</v>
      </c>
      <c r="AG834" s="367">
        <v>1.85</v>
      </c>
      <c r="AH834" s="96" t="s">
        <v>232</v>
      </c>
      <c r="AI834" s="368" t="s">
        <v>90</v>
      </c>
      <c r="AJ834" s="367" t="s">
        <v>220</v>
      </c>
      <c r="AK834" s="367" t="s">
        <v>408</v>
      </c>
      <c r="AL834" s="367" t="s">
        <v>236</v>
      </c>
      <c r="AM834" s="367"/>
      <c r="AN834" s="369"/>
      <c r="AO834" s="369" t="s">
        <v>1</v>
      </c>
      <c r="AP834" s="370" t="str">
        <f>IF(Q834&gt;15,"พื้นที่มากกว่า 15 ไร่",IF(Q834&gt;10,"พื้นที่ 10 - 15 ไร่",IF(Q834&gt;6,"พื้นที่ 6 - 10 ไร่",IF(Q834&gt;3,"พื้นที่ 3 - 6 ไร่","พื้นที่น้อยกว่า 3 ไร่"))))</f>
        <v>พื้นที่มากกว่า 15 ไร่</v>
      </c>
      <c r="AQ834" s="440">
        <v>9.7039258451472197</v>
      </c>
      <c r="AR834" s="371">
        <v>12.562777996291512</v>
      </c>
      <c r="AS834" s="372" t="s">
        <v>233</v>
      </c>
      <c r="AT834" s="373">
        <v>243300</v>
      </c>
    </row>
    <row r="835" spans="1:46" ht="21" customHeight="1">
      <c r="A835" s="95">
        <v>4</v>
      </c>
      <c r="B835" s="95" t="s">
        <v>228</v>
      </c>
      <c r="C835" s="359" t="s">
        <v>49</v>
      </c>
      <c r="D835" s="98">
        <f>D834+1</f>
        <v>13</v>
      </c>
      <c r="E835" s="447">
        <v>1867</v>
      </c>
      <c r="F835" s="98" t="s">
        <v>407</v>
      </c>
      <c r="G835" s="98">
        <v>1867</v>
      </c>
      <c r="H835" s="96">
        <v>9130001867</v>
      </c>
      <c r="I835" s="98"/>
      <c r="J835" s="285">
        <f t="shared" si="141"/>
        <v>16.989999999999998</v>
      </c>
      <c r="K835" s="286" t="str">
        <f>AC835</f>
        <v>อ้อยน้ำราด</v>
      </c>
      <c r="L835" s="98"/>
      <c r="M835" s="374"/>
      <c r="N835" s="360">
        <v>0</v>
      </c>
      <c r="O835" s="96"/>
      <c r="P835" s="96"/>
      <c r="Q835" s="362">
        <v>16.989999999999998</v>
      </c>
      <c r="R835" s="360"/>
      <c r="S835" s="288">
        <f t="shared" si="142"/>
        <v>16.989999999999998</v>
      </c>
      <c r="T835" s="360">
        <f>Q835*U835</f>
        <v>237.85999999999999</v>
      </c>
      <c r="U835" s="288">
        <v>14</v>
      </c>
      <c r="V835" s="288">
        <f>Q835*W835</f>
        <v>101.94</v>
      </c>
      <c r="W835" s="288">
        <v>6</v>
      </c>
      <c r="X835" s="364">
        <v>170.07184099952232</v>
      </c>
      <c r="Y835" s="365">
        <v>9.7746816362285074</v>
      </c>
      <c r="Z835" s="364">
        <v>300.76807264864863</v>
      </c>
      <c r="AA835" s="365">
        <f>Z835/Q835</f>
        <v>17.702652892798625</v>
      </c>
      <c r="AB835" s="366">
        <v>242908</v>
      </c>
      <c r="AC835" s="96" t="s">
        <v>1</v>
      </c>
      <c r="AD835" s="96" t="s">
        <v>88</v>
      </c>
      <c r="AE835" s="367" t="s">
        <v>280</v>
      </c>
      <c r="AF835" s="98" t="s">
        <v>109</v>
      </c>
      <c r="AG835" s="367">
        <v>1.85</v>
      </c>
      <c r="AH835" s="96" t="s">
        <v>232</v>
      </c>
      <c r="AI835" s="368" t="s">
        <v>90</v>
      </c>
      <c r="AJ835" s="367" t="s">
        <v>220</v>
      </c>
      <c r="AK835" s="367" t="s">
        <v>408</v>
      </c>
      <c r="AL835" s="367" t="s">
        <v>236</v>
      </c>
      <c r="AM835" s="367"/>
      <c r="AN835" s="369"/>
      <c r="AO835" s="369" t="s">
        <v>1</v>
      </c>
      <c r="AP835" s="370" t="str">
        <f>IF(Q835&gt;15,"พื้นที่มากกว่า 15 ไร่",IF(Q835&gt;10,"พื้นที่ 10 - 15 ไร่",IF(Q835&gt;6,"พื้นที่ 6 - 10 ไร่",IF(Q835&gt;3,"พื้นที่ 3 - 6 ไร่","พื้นที่น้อยกว่า 3 ไร่"))))</f>
        <v>พื้นที่มากกว่า 15 ไร่</v>
      </c>
      <c r="AQ835" s="440">
        <v>9.7639788110653321</v>
      </c>
      <c r="AR835" s="371">
        <v>13.593219000542529</v>
      </c>
      <c r="AS835" s="372" t="s">
        <v>233</v>
      </c>
      <c r="AT835" s="373">
        <v>243288</v>
      </c>
    </row>
    <row r="836" spans="1:46" ht="21" customHeight="1">
      <c r="A836" s="95">
        <v>4</v>
      </c>
      <c r="B836" s="95" t="s">
        <v>228</v>
      </c>
      <c r="C836" s="359" t="s">
        <v>49</v>
      </c>
      <c r="D836" s="98">
        <f>D835+1</f>
        <v>14</v>
      </c>
      <c r="E836" s="447">
        <v>1868</v>
      </c>
      <c r="F836" s="98" t="s">
        <v>407</v>
      </c>
      <c r="G836" s="98">
        <v>1868</v>
      </c>
      <c r="H836" s="96">
        <v>9130001868</v>
      </c>
      <c r="I836" s="299" t="s">
        <v>230</v>
      </c>
      <c r="J836" s="285">
        <f t="shared" si="141"/>
        <v>14.84</v>
      </c>
      <c r="K836" s="286" t="str">
        <f>AC836</f>
        <v>อ้อยตอ 2</v>
      </c>
      <c r="L836" s="98"/>
      <c r="M836" s="374"/>
      <c r="N836" s="360">
        <v>0</v>
      </c>
      <c r="O836" s="96"/>
      <c r="P836" s="360"/>
      <c r="Q836" s="362">
        <v>14.84</v>
      </c>
      <c r="R836" s="360"/>
      <c r="S836" s="288">
        <f t="shared" si="142"/>
        <v>14.84</v>
      </c>
      <c r="T836" s="360">
        <f>Q836*U836</f>
        <v>163.24</v>
      </c>
      <c r="U836" s="288">
        <v>11</v>
      </c>
      <c r="V836" s="288">
        <f>Q836*W836</f>
        <v>89.039999999999992</v>
      </c>
      <c r="W836" s="288">
        <v>6</v>
      </c>
      <c r="X836" s="364">
        <v>133.0761000376296</v>
      </c>
      <c r="Y836" s="365">
        <v>8.9673921858240977</v>
      </c>
      <c r="Z836" s="364">
        <v>164.56606642424242</v>
      </c>
      <c r="AA836" s="365">
        <f>Z836/Q836</f>
        <v>11.089357575757576</v>
      </c>
      <c r="AB836" s="366">
        <v>242951</v>
      </c>
      <c r="AC836" s="96" t="s">
        <v>95</v>
      </c>
      <c r="AD836" s="96" t="s">
        <v>2</v>
      </c>
      <c r="AE836" s="367" t="s">
        <v>280</v>
      </c>
      <c r="AF836" s="98" t="s">
        <v>91</v>
      </c>
      <c r="AG836" s="367">
        <v>1.65</v>
      </c>
      <c r="AH836" s="98" t="s">
        <v>247</v>
      </c>
      <c r="AI836" s="368" t="s">
        <v>90</v>
      </c>
      <c r="AJ836" s="367" t="s">
        <v>220</v>
      </c>
      <c r="AK836" s="367" t="s">
        <v>408</v>
      </c>
      <c r="AL836" s="367" t="s">
        <v>236</v>
      </c>
      <c r="AM836" s="367"/>
      <c r="AN836" s="369"/>
      <c r="AO836" s="369" t="s">
        <v>1</v>
      </c>
      <c r="AP836" s="370" t="str">
        <f>IF(Q836&gt;15,"พื้นที่มากกว่า 15 ไร่",IF(Q836&gt;10,"พื้นที่ 10 - 15 ไร่",IF(Q836&gt;6,"พื้นที่ 6 - 10 ไร่",IF(Q836&gt;3,"พื้นที่ 3 - 6 ไร่","พื้นที่น้อยกว่า 3 ไร่"))))</f>
        <v>พื้นที่ 10 - 15 ไร่</v>
      </c>
      <c r="AQ836" s="440">
        <v>8.5350404312668449</v>
      </c>
      <c r="AR836" s="371">
        <v>13.677809095215538</v>
      </c>
      <c r="AS836" s="372" t="s">
        <v>233</v>
      </c>
      <c r="AT836" s="373">
        <v>243288</v>
      </c>
    </row>
    <row r="837" spans="1:46" ht="21" customHeight="1">
      <c r="A837" s="95">
        <v>4</v>
      </c>
      <c r="B837" s="95" t="s">
        <v>228</v>
      </c>
      <c r="C837" s="359" t="s">
        <v>49</v>
      </c>
      <c r="D837" s="98">
        <f>D836+1</f>
        <v>15</v>
      </c>
      <c r="E837" s="447">
        <v>1870</v>
      </c>
      <c r="F837" s="98" t="s">
        <v>407</v>
      </c>
      <c r="G837" s="98">
        <v>1870</v>
      </c>
      <c r="H837" s="96">
        <v>9130001870</v>
      </c>
      <c r="I837" s="299" t="s">
        <v>230</v>
      </c>
      <c r="J837" s="285">
        <f t="shared" ref="J837:J900" si="149">M837+N837+O837+P837+Q837</f>
        <v>8.85</v>
      </c>
      <c r="K837" s="286" t="str">
        <f>AC837</f>
        <v>อ้อยตอ 1</v>
      </c>
      <c r="L837" s="98"/>
      <c r="M837" s="374"/>
      <c r="N837" s="360">
        <v>0</v>
      </c>
      <c r="O837" s="96"/>
      <c r="P837" s="96"/>
      <c r="Q837" s="362">
        <v>8.85</v>
      </c>
      <c r="R837" s="360"/>
      <c r="S837" s="288">
        <f t="shared" ref="S837:S900" si="150">P837+Q837</f>
        <v>8.85</v>
      </c>
      <c r="T837" s="360">
        <f>Q837*U837</f>
        <v>88.5</v>
      </c>
      <c r="U837" s="288">
        <v>10</v>
      </c>
      <c r="V837" s="288">
        <f>Q837*W837</f>
        <v>44.25</v>
      </c>
      <c r="W837" s="288">
        <v>5</v>
      </c>
      <c r="X837" s="364">
        <v>79.381029996128291</v>
      </c>
      <c r="Y837" s="365">
        <v>8.9696079091670384</v>
      </c>
      <c r="Z837" s="364">
        <v>44.080872727272727</v>
      </c>
      <c r="AA837" s="365">
        <f>Z837/Q837</f>
        <v>4.9808895737031333</v>
      </c>
      <c r="AB837" s="366" t="s">
        <v>155</v>
      </c>
      <c r="AC837" s="96" t="s">
        <v>93</v>
      </c>
      <c r="AD837" s="96" t="s">
        <v>2</v>
      </c>
      <c r="AE837" s="367" t="s">
        <v>265</v>
      </c>
      <c r="AF837" s="98" t="s">
        <v>91</v>
      </c>
      <c r="AG837" s="367">
        <v>1.65</v>
      </c>
      <c r="AH837" s="98" t="s">
        <v>247</v>
      </c>
      <c r="AI837" s="368" t="s">
        <v>90</v>
      </c>
      <c r="AJ837" s="367" t="s">
        <v>220</v>
      </c>
      <c r="AK837" s="367" t="s">
        <v>408</v>
      </c>
      <c r="AL837" s="367" t="s">
        <v>236</v>
      </c>
      <c r="AM837" s="367"/>
      <c r="AN837" s="369"/>
      <c r="AO837" s="369" t="s">
        <v>248</v>
      </c>
      <c r="AP837" s="370" t="str">
        <f>IF(Q837&gt;15,"พื้นที่มากกว่า 15 ไร่",IF(Q837&gt;10,"พื้นที่ 10 - 15 ไร่",IF(Q837&gt;6,"พื้นที่ 6 - 10 ไร่",IF(Q837&gt;3,"พื้นที่ 3 - 6 ไร่","พื้นที่น้อยกว่า 3 ไร่"))))</f>
        <v>พื้นที่ 6 - 10 ไร่</v>
      </c>
      <c r="AQ837" s="440">
        <v>4.2587570621468922</v>
      </c>
      <c r="AR837" s="371">
        <v>13.362637304324755</v>
      </c>
      <c r="AS837" s="372" t="s">
        <v>233</v>
      </c>
      <c r="AT837" s="373">
        <v>243319</v>
      </c>
    </row>
    <row r="838" spans="1:46" ht="21" customHeight="1">
      <c r="A838" s="95">
        <v>4</v>
      </c>
      <c r="B838" s="95" t="s">
        <v>228</v>
      </c>
      <c r="C838" s="359" t="s">
        <v>49</v>
      </c>
      <c r="D838" s="98">
        <f>D837+1</f>
        <v>16</v>
      </c>
      <c r="E838" s="447" t="s">
        <v>413</v>
      </c>
      <c r="F838" s="98" t="s">
        <v>407</v>
      </c>
      <c r="G838" s="98">
        <v>18701</v>
      </c>
      <c r="H838" s="98"/>
      <c r="I838" s="299" t="s">
        <v>230</v>
      </c>
      <c r="J838" s="285">
        <f t="shared" si="149"/>
        <v>9.0500000000000007</v>
      </c>
      <c r="K838" s="286" t="s">
        <v>205</v>
      </c>
      <c r="L838" s="98" t="s">
        <v>367</v>
      </c>
      <c r="M838" s="374"/>
      <c r="N838" s="360">
        <v>9.0500000000000007</v>
      </c>
      <c r="O838" s="98"/>
      <c r="P838" s="98"/>
      <c r="Q838" s="362"/>
      <c r="R838" s="360"/>
      <c r="S838" s="288">
        <f t="shared" si="150"/>
        <v>0</v>
      </c>
      <c r="T838" s="375"/>
      <c r="U838" s="288"/>
      <c r="V838" s="288"/>
      <c r="W838" s="288"/>
      <c r="X838" s="364"/>
      <c r="Y838" s="365"/>
      <c r="Z838" s="364"/>
      <c r="AA838" s="365"/>
      <c r="AB838" s="366"/>
      <c r="AC838" s="98"/>
      <c r="AD838" s="98"/>
      <c r="AE838" s="368"/>
      <c r="AF838" s="98"/>
      <c r="AG838" s="368"/>
      <c r="AH838" s="98"/>
      <c r="AI838" s="368" t="s">
        <v>90</v>
      </c>
      <c r="AJ838" s="367"/>
      <c r="AK838" s="367"/>
      <c r="AL838" s="367"/>
      <c r="AM838" s="367"/>
      <c r="AN838" s="369"/>
      <c r="AO838" s="369">
        <v>0</v>
      </c>
      <c r="AP838" s="370"/>
      <c r="AQ838" s="441"/>
      <c r="AR838" s="370"/>
      <c r="AS838" s="376"/>
      <c r="AT838" s="377"/>
    </row>
    <row r="839" spans="1:46" ht="21" customHeight="1">
      <c r="A839" s="95">
        <v>4</v>
      </c>
      <c r="B839" s="95" t="s">
        <v>228</v>
      </c>
      <c r="C839" s="380" t="s">
        <v>47</v>
      </c>
      <c r="D839" s="98">
        <v>1</v>
      </c>
      <c r="E839" s="447">
        <v>1701</v>
      </c>
      <c r="F839" s="98" t="s">
        <v>414</v>
      </c>
      <c r="G839" s="98">
        <v>1701</v>
      </c>
      <c r="H839" s="98"/>
      <c r="I839" s="98"/>
      <c r="J839" s="285">
        <f t="shared" si="149"/>
        <v>30.05</v>
      </c>
      <c r="K839" s="286" t="s">
        <v>205</v>
      </c>
      <c r="L839" s="98"/>
      <c r="M839" s="374"/>
      <c r="N839" s="360">
        <v>30.05</v>
      </c>
      <c r="O839" s="360"/>
      <c r="P839" s="361"/>
      <c r="Q839" s="362"/>
      <c r="R839" s="360"/>
      <c r="S839" s="288">
        <f t="shared" si="150"/>
        <v>0</v>
      </c>
      <c r="T839" s="375"/>
      <c r="U839" s="288"/>
      <c r="V839" s="288"/>
      <c r="W839" s="288"/>
      <c r="X839" s="364"/>
      <c r="Y839" s="365"/>
      <c r="Z839" s="364"/>
      <c r="AA839" s="365"/>
      <c r="AB839" s="366"/>
      <c r="AC839" s="96"/>
      <c r="AD839" s="96"/>
      <c r="AE839" s="367"/>
      <c r="AF839" s="98"/>
      <c r="AG839" s="367"/>
      <c r="AH839" s="98"/>
      <c r="AI839" s="98" t="s">
        <v>119</v>
      </c>
      <c r="AJ839" s="96"/>
      <c r="AK839" s="367"/>
      <c r="AL839" s="367"/>
      <c r="AM839" s="367"/>
      <c r="AN839" s="369"/>
      <c r="AO839" s="369">
        <v>0</v>
      </c>
      <c r="AP839" s="370"/>
      <c r="AQ839" s="441"/>
      <c r="AR839" s="370"/>
      <c r="AS839" s="376"/>
      <c r="AT839" s="377"/>
    </row>
    <row r="840" spans="1:46" ht="21" customHeight="1">
      <c r="A840" s="95">
        <v>4</v>
      </c>
      <c r="B840" s="95" t="s">
        <v>228</v>
      </c>
      <c r="C840" s="380" t="s">
        <v>47</v>
      </c>
      <c r="D840" s="98">
        <v>1</v>
      </c>
      <c r="E840" s="447">
        <v>1702</v>
      </c>
      <c r="F840" s="98" t="s">
        <v>414</v>
      </c>
      <c r="G840" s="98">
        <v>1702</v>
      </c>
      <c r="H840" s="96">
        <v>9100001702</v>
      </c>
      <c r="I840" s="98"/>
      <c r="J840" s="285">
        <f t="shared" si="149"/>
        <v>31.7</v>
      </c>
      <c r="K840" s="286" t="str">
        <f>AC840</f>
        <v>อ้อยตอ 1</v>
      </c>
      <c r="L840" s="98"/>
      <c r="M840" s="374">
        <v>2.5199999999999996</v>
      </c>
      <c r="N840" s="360">
        <v>0</v>
      </c>
      <c r="O840" s="96"/>
      <c r="P840" s="361"/>
      <c r="Q840" s="362">
        <v>29.18</v>
      </c>
      <c r="R840" s="360"/>
      <c r="S840" s="288">
        <f t="shared" si="150"/>
        <v>29.18</v>
      </c>
      <c r="T840" s="360">
        <f>Q840*U840</f>
        <v>350.15999999999997</v>
      </c>
      <c r="U840" s="288">
        <v>12</v>
      </c>
      <c r="V840" s="288">
        <f>Q840*W840</f>
        <v>204.26</v>
      </c>
      <c r="W840" s="288">
        <v>7</v>
      </c>
      <c r="X840" s="364">
        <v>256.23424876313061</v>
      </c>
      <c r="Y840" s="365">
        <v>8.7811599987364843</v>
      </c>
      <c r="Z840" s="364">
        <v>374.27119740540536</v>
      </c>
      <c r="AA840" s="365">
        <f>Z840/Q840</f>
        <v>12.826291891891891</v>
      </c>
      <c r="AB840" s="366">
        <v>242879</v>
      </c>
      <c r="AC840" s="96" t="s">
        <v>93</v>
      </c>
      <c r="AD840" s="96" t="s">
        <v>2</v>
      </c>
      <c r="AE840" s="367" t="s">
        <v>234</v>
      </c>
      <c r="AF840" s="98" t="s">
        <v>96</v>
      </c>
      <c r="AG840" s="367">
        <v>1.85</v>
      </c>
      <c r="AH840" s="98" t="s">
        <v>232</v>
      </c>
      <c r="AI840" s="98" t="s">
        <v>119</v>
      </c>
      <c r="AJ840" s="367" t="s">
        <v>220</v>
      </c>
      <c r="AK840" s="367" t="s">
        <v>408</v>
      </c>
      <c r="AL840" s="367" t="s">
        <v>236</v>
      </c>
      <c r="AM840" s="367">
        <v>29.18</v>
      </c>
      <c r="AN840" s="390">
        <v>243205</v>
      </c>
      <c r="AO840" s="369" t="s">
        <v>95</v>
      </c>
      <c r="AP840" s="370" t="str">
        <f>IF(Q840&gt;15,"พื้นที่มากกว่า 15 ไร่",IF(Q840&gt;10,"พื้นที่ 10 - 15 ไร่",IF(Q840&gt;6,"พื้นที่ 6 - 10 ไร่",IF(Q840&gt;3,"พื้นที่ 3 - 6 ไร่","พื้นที่น้อยกว่า 3 ไร่"))))</f>
        <v>พื้นที่มากกว่า 15 ไร่</v>
      </c>
      <c r="AQ840" s="440">
        <v>13.098012337217272</v>
      </c>
      <c r="AR840" s="371">
        <v>11.522559654631085</v>
      </c>
      <c r="AS840" s="372" t="s">
        <v>233</v>
      </c>
      <c r="AT840" s="373">
        <v>243231</v>
      </c>
    </row>
    <row r="841" spans="1:46" ht="21" customHeight="1">
      <c r="A841" s="95">
        <v>4</v>
      </c>
      <c r="B841" s="95" t="s">
        <v>228</v>
      </c>
      <c r="C841" s="380" t="s">
        <v>47</v>
      </c>
      <c r="D841" s="98">
        <f>D840+1</f>
        <v>2</v>
      </c>
      <c r="E841" s="447" t="s">
        <v>415</v>
      </c>
      <c r="F841" s="98" t="s">
        <v>414</v>
      </c>
      <c r="G841" s="98">
        <v>17021</v>
      </c>
      <c r="H841" s="98"/>
      <c r="I841" s="98"/>
      <c r="J841" s="285">
        <f t="shared" si="149"/>
        <v>2.5</v>
      </c>
      <c r="K841" s="286" t="s">
        <v>416</v>
      </c>
      <c r="L841" s="98" t="s">
        <v>271</v>
      </c>
      <c r="M841" s="374">
        <v>2.5</v>
      </c>
      <c r="N841" s="360">
        <v>0</v>
      </c>
      <c r="O841" s="388"/>
      <c r="P841" s="388"/>
      <c r="Q841" s="362"/>
      <c r="R841" s="360"/>
      <c r="S841" s="288">
        <f t="shared" si="150"/>
        <v>0</v>
      </c>
      <c r="T841" s="375"/>
      <c r="U841" s="288"/>
      <c r="V841" s="288"/>
      <c r="W841" s="288"/>
      <c r="X841" s="364"/>
      <c r="Y841" s="365"/>
      <c r="Z841" s="364"/>
      <c r="AA841" s="365"/>
      <c r="AB841" s="366"/>
      <c r="AC841" s="388"/>
      <c r="AD841" s="388"/>
      <c r="AE841" s="368"/>
      <c r="AF841" s="98"/>
      <c r="AG841" s="368"/>
      <c r="AH841" s="98"/>
      <c r="AI841" s="98" t="s">
        <v>119</v>
      </c>
      <c r="AJ841" s="98"/>
      <c r="AK841" s="367"/>
      <c r="AL841" s="367"/>
      <c r="AM841" s="367"/>
      <c r="AN841" s="369"/>
      <c r="AO841" s="369">
        <v>0</v>
      </c>
      <c r="AP841" s="370"/>
      <c r="AQ841" s="441"/>
      <c r="AR841" s="370"/>
      <c r="AS841" s="376"/>
      <c r="AT841" s="377"/>
    </row>
    <row r="842" spans="1:46" ht="21" customHeight="1">
      <c r="A842" s="95">
        <v>4</v>
      </c>
      <c r="B842" s="95" t="s">
        <v>228</v>
      </c>
      <c r="C842" s="380" t="s">
        <v>47</v>
      </c>
      <c r="D842" s="98">
        <f>D840+1</f>
        <v>2</v>
      </c>
      <c r="E842" s="447">
        <v>1703</v>
      </c>
      <c r="F842" s="98" t="s">
        <v>414</v>
      </c>
      <c r="G842" s="98">
        <v>1703</v>
      </c>
      <c r="H842" s="96">
        <v>9100001703</v>
      </c>
      <c r="I842" s="98"/>
      <c r="J842" s="285">
        <f t="shared" si="149"/>
        <v>36.83</v>
      </c>
      <c r="K842" s="286" t="str">
        <f t="shared" ref="K842:K851" si="151">AC842</f>
        <v>อ้อยตอ 1</v>
      </c>
      <c r="L842" s="98"/>
      <c r="M842" s="374">
        <v>1.7800000000000011</v>
      </c>
      <c r="N842" s="360">
        <v>0</v>
      </c>
      <c r="O842" s="96"/>
      <c r="P842" s="361"/>
      <c r="Q842" s="362">
        <v>35.049999999999997</v>
      </c>
      <c r="R842" s="360"/>
      <c r="S842" s="288">
        <f t="shared" si="150"/>
        <v>35.049999999999997</v>
      </c>
      <c r="T842" s="360">
        <f t="shared" ref="T842:T851" si="152">Q842*U842</f>
        <v>420.59999999999997</v>
      </c>
      <c r="U842" s="288">
        <v>12</v>
      </c>
      <c r="V842" s="288">
        <f t="shared" ref="V842:V851" si="153">Q842*W842</f>
        <v>280.39999999999998</v>
      </c>
      <c r="W842" s="288">
        <v>8</v>
      </c>
      <c r="X842" s="364">
        <v>307.20419411383517</v>
      </c>
      <c r="Y842" s="365">
        <v>8.7647416294960117</v>
      </c>
      <c r="Z842" s="364">
        <v>402.01175351351344</v>
      </c>
      <c r="AA842" s="365">
        <f t="shared" ref="AA842:AA851" si="154">Z842/Q842</f>
        <v>11.469664864864864</v>
      </c>
      <c r="AB842" s="366">
        <v>242879</v>
      </c>
      <c r="AC842" s="96" t="s">
        <v>93</v>
      </c>
      <c r="AD842" s="96" t="s">
        <v>2</v>
      </c>
      <c r="AE842" s="367" t="s">
        <v>234</v>
      </c>
      <c r="AF842" s="98" t="s">
        <v>91</v>
      </c>
      <c r="AG842" s="367">
        <v>1.85</v>
      </c>
      <c r="AH842" s="98" t="s">
        <v>232</v>
      </c>
      <c r="AI842" s="98" t="s">
        <v>119</v>
      </c>
      <c r="AJ842" s="367" t="s">
        <v>220</v>
      </c>
      <c r="AK842" s="367" t="s">
        <v>408</v>
      </c>
      <c r="AL842" s="367" t="s">
        <v>236</v>
      </c>
      <c r="AM842" s="367">
        <v>35.049999999999997</v>
      </c>
      <c r="AN842" s="390">
        <v>243205</v>
      </c>
      <c r="AO842" s="369" t="s">
        <v>95</v>
      </c>
      <c r="AP842" s="370" t="str">
        <f t="shared" ref="AP842:AP851" si="155">IF(Q842&gt;15,"พื้นที่มากกว่า 15 ไร่",IF(Q842&gt;10,"พื้นที่ 10 - 15 ไร่",IF(Q842&gt;6,"พื้นที่ 6 - 10 ไร่",IF(Q842&gt;3,"พื้นที่ 3 - 6 ไร่","พื้นที่น้อยกว่า 3 ไร่"))))</f>
        <v>พื้นที่มากกว่า 15 ไร่</v>
      </c>
      <c r="AQ842" s="440">
        <v>13.012553495007134</v>
      </c>
      <c r="AR842" s="371">
        <v>11.515586178166592</v>
      </c>
      <c r="AS842" s="372" t="s">
        <v>233</v>
      </c>
      <c r="AT842" s="373">
        <v>243239</v>
      </c>
    </row>
    <row r="843" spans="1:46" ht="21" customHeight="1">
      <c r="A843" s="95">
        <v>4</v>
      </c>
      <c r="B843" s="95" t="s">
        <v>228</v>
      </c>
      <c r="C843" s="380" t="s">
        <v>47</v>
      </c>
      <c r="D843" s="98">
        <f t="shared" ref="D843:D851" si="156">D842+1</f>
        <v>3</v>
      </c>
      <c r="E843" s="447">
        <v>1704</v>
      </c>
      <c r="F843" s="98" t="s">
        <v>414</v>
      </c>
      <c r="G843" s="98">
        <v>1704</v>
      </c>
      <c r="H843" s="96">
        <v>9100001704</v>
      </c>
      <c r="I843" s="98"/>
      <c r="J843" s="285">
        <f t="shared" si="149"/>
        <v>25.01</v>
      </c>
      <c r="K843" s="286" t="str">
        <f t="shared" si="151"/>
        <v>อ้อยตอ 2</v>
      </c>
      <c r="L843" s="98"/>
      <c r="M843" s="374"/>
      <c r="N843" s="360">
        <v>0</v>
      </c>
      <c r="O843" s="96"/>
      <c r="P843" s="96"/>
      <c r="Q843" s="362">
        <v>25.01</v>
      </c>
      <c r="R843" s="360"/>
      <c r="S843" s="288">
        <f t="shared" si="150"/>
        <v>25.01</v>
      </c>
      <c r="T843" s="360">
        <f t="shared" si="152"/>
        <v>300.12</v>
      </c>
      <c r="U843" s="288">
        <v>12</v>
      </c>
      <c r="V843" s="288">
        <f t="shared" si="153"/>
        <v>175.07000000000002</v>
      </c>
      <c r="W843" s="288">
        <v>7</v>
      </c>
      <c r="X843" s="364">
        <v>217.62868789297374</v>
      </c>
      <c r="Y843" s="365">
        <v>8.7016668489793574</v>
      </c>
      <c r="Z843" s="364">
        <v>188.25207236036039</v>
      </c>
      <c r="AA843" s="365">
        <f t="shared" si="154"/>
        <v>7.5270720655881798</v>
      </c>
      <c r="AB843" s="366">
        <v>242875</v>
      </c>
      <c r="AC843" s="96" t="s">
        <v>95</v>
      </c>
      <c r="AD843" s="96" t="s">
        <v>2</v>
      </c>
      <c r="AE843" s="367" t="s">
        <v>231</v>
      </c>
      <c r="AF843" s="98" t="s">
        <v>91</v>
      </c>
      <c r="AG843" s="367">
        <v>1.85</v>
      </c>
      <c r="AH843" s="98" t="s">
        <v>232</v>
      </c>
      <c r="AI843" s="98" t="s">
        <v>119</v>
      </c>
      <c r="AJ843" s="367" t="s">
        <v>220</v>
      </c>
      <c r="AK843" s="367" t="s">
        <v>408</v>
      </c>
      <c r="AL843" s="367" t="s">
        <v>236</v>
      </c>
      <c r="AM843" s="367">
        <v>25.01</v>
      </c>
      <c r="AN843" s="390">
        <v>243205</v>
      </c>
      <c r="AO843" s="369" t="s">
        <v>248</v>
      </c>
      <c r="AP843" s="370" t="str">
        <f t="shared" si="155"/>
        <v>พื้นที่มากกว่า 15 ไร่</v>
      </c>
      <c r="AQ843" s="440">
        <v>10.600559776089563</v>
      </c>
      <c r="AR843" s="371">
        <v>11.528082754978877</v>
      </c>
      <c r="AS843" s="372" t="s">
        <v>233</v>
      </c>
      <c r="AT843" s="373">
        <v>243242</v>
      </c>
    </row>
    <row r="844" spans="1:46" ht="21" customHeight="1">
      <c r="A844" s="95">
        <v>4</v>
      </c>
      <c r="B844" s="95" t="s">
        <v>228</v>
      </c>
      <c r="C844" s="380" t="s">
        <v>47</v>
      </c>
      <c r="D844" s="98">
        <f t="shared" si="156"/>
        <v>4</v>
      </c>
      <c r="E844" s="447" t="s">
        <v>156</v>
      </c>
      <c r="F844" s="98" t="s">
        <v>414</v>
      </c>
      <c r="G844" s="98">
        <v>17041</v>
      </c>
      <c r="H844" s="96">
        <v>9100017041</v>
      </c>
      <c r="I844" s="98"/>
      <c r="J844" s="285">
        <f t="shared" si="149"/>
        <v>16.010000000000002</v>
      </c>
      <c r="K844" s="286" t="str">
        <f t="shared" si="151"/>
        <v>อ้อยน้ำราด</v>
      </c>
      <c r="L844" s="98"/>
      <c r="M844" s="374"/>
      <c r="N844" s="360">
        <v>0</v>
      </c>
      <c r="O844" s="96"/>
      <c r="P844" s="361"/>
      <c r="Q844" s="362">
        <v>16.010000000000002</v>
      </c>
      <c r="R844" s="360">
        <v>16.010000000000002</v>
      </c>
      <c r="S844" s="288">
        <f t="shared" si="150"/>
        <v>16.010000000000002</v>
      </c>
      <c r="T844" s="360">
        <f t="shared" si="152"/>
        <v>208.13000000000002</v>
      </c>
      <c r="U844" s="288">
        <v>13</v>
      </c>
      <c r="V844" s="288">
        <f t="shared" si="153"/>
        <v>64.040000000000006</v>
      </c>
      <c r="W844" s="288">
        <v>4</v>
      </c>
      <c r="X844" s="364">
        <v>162.71386523290957</v>
      </c>
      <c r="Y844" s="365">
        <v>10.163264536721396</v>
      </c>
      <c r="Z844" s="364">
        <v>77.181567999999999</v>
      </c>
      <c r="AA844" s="365">
        <f t="shared" si="154"/>
        <v>4.820834978138663</v>
      </c>
      <c r="AB844" s="366">
        <v>242898</v>
      </c>
      <c r="AC844" s="96" t="s">
        <v>1</v>
      </c>
      <c r="AD844" s="96" t="s">
        <v>88</v>
      </c>
      <c r="AE844" s="367" t="s">
        <v>265</v>
      </c>
      <c r="AF844" s="98" t="s">
        <v>109</v>
      </c>
      <c r="AG844" s="367">
        <v>1.85</v>
      </c>
      <c r="AH844" s="96" t="s">
        <v>232</v>
      </c>
      <c r="AI844" s="98" t="s">
        <v>119</v>
      </c>
      <c r="AJ844" s="367" t="s">
        <v>220</v>
      </c>
      <c r="AK844" s="367" t="s">
        <v>408</v>
      </c>
      <c r="AL844" s="367" t="s">
        <v>236</v>
      </c>
      <c r="AM844" s="367"/>
      <c r="AN844" s="369"/>
      <c r="AO844" s="369" t="s">
        <v>248</v>
      </c>
      <c r="AP844" s="370" t="str">
        <f t="shared" si="155"/>
        <v>พื้นที่มากกว่า 15 ไร่</v>
      </c>
      <c r="AQ844" s="440">
        <v>4.1230480949406623</v>
      </c>
      <c r="AR844" s="371">
        <v>12.043711558854719</v>
      </c>
      <c r="AS844" s="372" t="s">
        <v>233</v>
      </c>
      <c r="AT844" s="373">
        <v>243248</v>
      </c>
    </row>
    <row r="845" spans="1:46" ht="21" customHeight="1">
      <c r="A845" s="95">
        <v>4</v>
      </c>
      <c r="B845" s="95" t="s">
        <v>228</v>
      </c>
      <c r="C845" s="380" t="s">
        <v>47</v>
      </c>
      <c r="D845" s="98">
        <f t="shared" si="156"/>
        <v>5</v>
      </c>
      <c r="E845" s="447">
        <v>1705</v>
      </c>
      <c r="F845" s="98" t="s">
        <v>414</v>
      </c>
      <c r="G845" s="98">
        <v>1705</v>
      </c>
      <c r="H845" s="96">
        <v>9100001705</v>
      </c>
      <c r="I845" s="299" t="s">
        <v>230</v>
      </c>
      <c r="J845" s="285">
        <f t="shared" si="149"/>
        <v>17.8</v>
      </c>
      <c r="K845" s="286" t="str">
        <f t="shared" si="151"/>
        <v>อ้อยตอ 1</v>
      </c>
      <c r="L845" s="98"/>
      <c r="M845" s="374"/>
      <c r="N845" s="360">
        <v>0</v>
      </c>
      <c r="O845" s="96"/>
      <c r="P845" s="361"/>
      <c r="Q845" s="362">
        <v>17.8</v>
      </c>
      <c r="R845" s="360"/>
      <c r="S845" s="288">
        <f t="shared" si="150"/>
        <v>17.8</v>
      </c>
      <c r="T845" s="360">
        <f t="shared" si="152"/>
        <v>213.60000000000002</v>
      </c>
      <c r="U845" s="288">
        <v>12</v>
      </c>
      <c r="V845" s="288">
        <f t="shared" si="153"/>
        <v>124.60000000000001</v>
      </c>
      <c r="W845" s="288">
        <v>7</v>
      </c>
      <c r="X845" s="364">
        <v>160.47238541605776</v>
      </c>
      <c r="Y845" s="365">
        <v>9.0153025514639182</v>
      </c>
      <c r="Z845" s="364">
        <v>210.23679423423425</v>
      </c>
      <c r="AA845" s="365">
        <f t="shared" si="154"/>
        <v>11.811055855855857</v>
      </c>
      <c r="AB845" s="366">
        <v>242922</v>
      </c>
      <c r="AC845" s="96" t="s">
        <v>93</v>
      </c>
      <c r="AD845" s="96" t="s">
        <v>2</v>
      </c>
      <c r="AE845" s="367" t="s">
        <v>231</v>
      </c>
      <c r="AF845" s="98" t="s">
        <v>91</v>
      </c>
      <c r="AG845" s="367">
        <v>1.85</v>
      </c>
      <c r="AH845" s="98" t="s">
        <v>232</v>
      </c>
      <c r="AI845" s="98" t="s">
        <v>119</v>
      </c>
      <c r="AJ845" s="367" t="s">
        <v>220</v>
      </c>
      <c r="AK845" s="367" t="s">
        <v>408</v>
      </c>
      <c r="AL845" s="367" t="s">
        <v>236</v>
      </c>
      <c r="AM845" s="367">
        <v>17.8</v>
      </c>
      <c r="AN845" s="390">
        <v>243205</v>
      </c>
      <c r="AO845" s="369" t="s">
        <v>1</v>
      </c>
      <c r="AP845" s="370" t="str">
        <f t="shared" si="155"/>
        <v>พื้นที่มากกว่า 15 ไร่</v>
      </c>
      <c r="AQ845" s="440">
        <v>10.564606741573034</v>
      </c>
      <c r="AR845" s="371">
        <v>11.45342143047062</v>
      </c>
      <c r="AS845" s="372" t="s">
        <v>233</v>
      </c>
      <c r="AT845" s="373">
        <v>243237</v>
      </c>
    </row>
    <row r="846" spans="1:46" ht="21" customHeight="1">
      <c r="A846" s="95">
        <v>4</v>
      </c>
      <c r="B846" s="95" t="s">
        <v>228</v>
      </c>
      <c r="C846" s="380" t="s">
        <v>47</v>
      </c>
      <c r="D846" s="98">
        <f t="shared" si="156"/>
        <v>6</v>
      </c>
      <c r="E846" s="447" t="s">
        <v>157</v>
      </c>
      <c r="F846" s="98" t="s">
        <v>414</v>
      </c>
      <c r="G846" s="98">
        <v>17051</v>
      </c>
      <c r="H846" s="96">
        <v>9100017051</v>
      </c>
      <c r="I846" s="98"/>
      <c r="J846" s="285">
        <f t="shared" si="149"/>
        <v>20.89</v>
      </c>
      <c r="K846" s="286" t="str">
        <f t="shared" si="151"/>
        <v>อ้อยน้ำราด</v>
      </c>
      <c r="L846" s="96"/>
      <c r="M846" s="360"/>
      <c r="N846" s="360">
        <v>0</v>
      </c>
      <c r="O846" s="96"/>
      <c r="P846" s="360"/>
      <c r="Q846" s="362">
        <v>20.89</v>
      </c>
      <c r="R846" s="360"/>
      <c r="S846" s="288">
        <f t="shared" si="150"/>
        <v>20.89</v>
      </c>
      <c r="T846" s="360">
        <f t="shared" si="152"/>
        <v>271.57</v>
      </c>
      <c r="U846" s="288">
        <v>13</v>
      </c>
      <c r="V846" s="288">
        <f t="shared" si="153"/>
        <v>146.23000000000002</v>
      </c>
      <c r="W846" s="288">
        <v>7</v>
      </c>
      <c r="X846" s="364">
        <v>206.87977518859108</v>
      </c>
      <c r="Y846" s="365">
        <v>9.9032922541211619</v>
      </c>
      <c r="Z846" s="364">
        <v>178.95570075675678</v>
      </c>
      <c r="AA846" s="365">
        <f t="shared" si="154"/>
        <v>8.5665725589639443</v>
      </c>
      <c r="AB846" s="366">
        <v>242901</v>
      </c>
      <c r="AC846" s="96" t="s">
        <v>1</v>
      </c>
      <c r="AD846" s="96" t="s">
        <v>88</v>
      </c>
      <c r="AE846" s="367" t="s">
        <v>231</v>
      </c>
      <c r="AF846" s="98" t="s">
        <v>158</v>
      </c>
      <c r="AG846" s="367">
        <v>1.85</v>
      </c>
      <c r="AH846" s="96" t="s">
        <v>232</v>
      </c>
      <c r="AI846" s="98" t="s">
        <v>119</v>
      </c>
      <c r="AJ846" s="367" t="s">
        <v>220</v>
      </c>
      <c r="AK846" s="367" t="s">
        <v>408</v>
      </c>
      <c r="AL846" s="367" t="s">
        <v>236</v>
      </c>
      <c r="AM846" s="367">
        <v>20.89</v>
      </c>
      <c r="AN846" s="390">
        <v>243205</v>
      </c>
      <c r="AO846" s="369" t="s">
        <v>93</v>
      </c>
      <c r="AP846" s="370" t="str">
        <f t="shared" si="155"/>
        <v>พื้นที่มากกว่า 15 ไร่</v>
      </c>
      <c r="AQ846" s="440">
        <v>12.548587841072282</v>
      </c>
      <c r="AR846" s="371">
        <v>13.527814447265175</v>
      </c>
      <c r="AS846" s="372" t="s">
        <v>233</v>
      </c>
      <c r="AT846" s="373">
        <v>243298</v>
      </c>
    </row>
    <row r="847" spans="1:46" ht="21" customHeight="1">
      <c r="A847" s="95">
        <v>4</v>
      </c>
      <c r="B847" s="95" t="s">
        <v>228</v>
      </c>
      <c r="C847" s="380" t="s">
        <v>47</v>
      </c>
      <c r="D847" s="98">
        <f t="shared" si="156"/>
        <v>7</v>
      </c>
      <c r="E847" s="447">
        <v>1706</v>
      </c>
      <c r="F847" s="98" t="s">
        <v>414</v>
      </c>
      <c r="G847" s="98">
        <v>1706</v>
      </c>
      <c r="H847" s="96">
        <v>9100001706</v>
      </c>
      <c r="I847" s="299" t="s">
        <v>230</v>
      </c>
      <c r="J847" s="285">
        <f t="shared" si="149"/>
        <v>24.35</v>
      </c>
      <c r="K847" s="286" t="str">
        <f t="shared" si="151"/>
        <v>อ้อยน้ำราด</v>
      </c>
      <c r="L847" s="96"/>
      <c r="M847" s="360"/>
      <c r="N847" s="360">
        <v>0</v>
      </c>
      <c r="O847" s="96"/>
      <c r="P847" s="360"/>
      <c r="Q847" s="362">
        <v>24.35</v>
      </c>
      <c r="R847" s="360"/>
      <c r="S847" s="288">
        <f t="shared" si="150"/>
        <v>24.35</v>
      </c>
      <c r="T847" s="360">
        <f t="shared" si="152"/>
        <v>316.55</v>
      </c>
      <c r="U847" s="288">
        <v>13</v>
      </c>
      <c r="V847" s="288">
        <f t="shared" si="153"/>
        <v>170.45000000000002</v>
      </c>
      <c r="W847" s="288">
        <v>7</v>
      </c>
      <c r="X847" s="364">
        <v>241.79241703588778</v>
      </c>
      <c r="Y847" s="365">
        <v>9.9298733895641789</v>
      </c>
      <c r="Z847" s="364">
        <v>211.71567855855855</v>
      </c>
      <c r="AA847" s="365">
        <f t="shared" si="154"/>
        <v>8.6946890578463467</v>
      </c>
      <c r="AB847" s="366">
        <v>242900</v>
      </c>
      <c r="AC847" s="96" t="s">
        <v>1</v>
      </c>
      <c r="AD847" s="96" t="s">
        <v>88</v>
      </c>
      <c r="AE847" s="367" t="s">
        <v>231</v>
      </c>
      <c r="AF847" s="98" t="s">
        <v>158</v>
      </c>
      <c r="AG847" s="367">
        <v>1.85</v>
      </c>
      <c r="AH847" s="96" t="s">
        <v>232</v>
      </c>
      <c r="AI847" s="98" t="s">
        <v>119</v>
      </c>
      <c r="AJ847" s="367" t="s">
        <v>220</v>
      </c>
      <c r="AK847" s="367" t="s">
        <v>408</v>
      </c>
      <c r="AL847" s="367" t="s">
        <v>236</v>
      </c>
      <c r="AM847" s="367">
        <v>24.35</v>
      </c>
      <c r="AN847" s="390">
        <v>243205</v>
      </c>
      <c r="AO847" s="369" t="s">
        <v>93</v>
      </c>
      <c r="AP847" s="370" t="str">
        <f t="shared" si="155"/>
        <v>พื้นที่มากกว่า 15 ไร่</v>
      </c>
      <c r="AQ847" s="440">
        <v>11.434086242299792</v>
      </c>
      <c r="AR847" s="371">
        <v>13.653487895984485</v>
      </c>
      <c r="AS847" s="372" t="s">
        <v>233</v>
      </c>
      <c r="AT847" s="373">
        <v>243312</v>
      </c>
    </row>
    <row r="848" spans="1:46" ht="21" customHeight="1">
      <c r="A848" s="95">
        <v>4</v>
      </c>
      <c r="B848" s="95" t="s">
        <v>228</v>
      </c>
      <c r="C848" s="380" t="s">
        <v>47</v>
      </c>
      <c r="D848" s="98">
        <f t="shared" si="156"/>
        <v>8</v>
      </c>
      <c r="E848" s="447" t="s">
        <v>159</v>
      </c>
      <c r="F848" s="98" t="s">
        <v>414</v>
      </c>
      <c r="G848" s="98">
        <v>17061</v>
      </c>
      <c r="H848" s="96">
        <v>9100017061</v>
      </c>
      <c r="I848" s="299" t="s">
        <v>230</v>
      </c>
      <c r="J848" s="285">
        <f t="shared" si="149"/>
        <v>11.31</v>
      </c>
      <c r="K848" s="286" t="str">
        <f t="shared" si="151"/>
        <v>อ้อยตอ 2</v>
      </c>
      <c r="L848" s="98"/>
      <c r="M848" s="374"/>
      <c r="N848" s="360">
        <v>0</v>
      </c>
      <c r="O848" s="96"/>
      <c r="P848" s="360"/>
      <c r="Q848" s="362">
        <v>11.31</v>
      </c>
      <c r="R848" s="360"/>
      <c r="S848" s="288">
        <f t="shared" si="150"/>
        <v>11.31</v>
      </c>
      <c r="T848" s="360">
        <f t="shared" si="152"/>
        <v>113.10000000000001</v>
      </c>
      <c r="U848" s="288">
        <v>10</v>
      </c>
      <c r="V848" s="288">
        <f t="shared" si="153"/>
        <v>67.86</v>
      </c>
      <c r="W848" s="288">
        <v>6</v>
      </c>
      <c r="X848" s="364">
        <v>98.094164558207183</v>
      </c>
      <c r="Y848" s="365">
        <v>8.6732240988688929</v>
      </c>
      <c r="Z848" s="364">
        <v>49.160079279279287</v>
      </c>
      <c r="AA848" s="365">
        <f t="shared" si="154"/>
        <v>4.3466029424650117</v>
      </c>
      <c r="AB848" s="366">
        <v>242961</v>
      </c>
      <c r="AC848" s="96" t="s">
        <v>95</v>
      </c>
      <c r="AD848" s="96" t="s">
        <v>2</v>
      </c>
      <c r="AE848" s="367" t="s">
        <v>231</v>
      </c>
      <c r="AF848" s="98" t="s">
        <v>91</v>
      </c>
      <c r="AG848" s="367">
        <v>1.85</v>
      </c>
      <c r="AH848" s="98" t="s">
        <v>232</v>
      </c>
      <c r="AI848" s="98" t="s">
        <v>119</v>
      </c>
      <c r="AJ848" s="367" t="s">
        <v>220</v>
      </c>
      <c r="AK848" s="367" t="s">
        <v>408</v>
      </c>
      <c r="AL848" s="367" t="s">
        <v>236</v>
      </c>
      <c r="AM848" s="367"/>
      <c r="AN848" s="369"/>
      <c r="AO848" s="369" t="s">
        <v>1</v>
      </c>
      <c r="AP848" s="370" t="str">
        <f t="shared" si="155"/>
        <v>พื้นที่ 10 - 15 ไร่</v>
      </c>
      <c r="AQ848" s="440">
        <v>6.0707338638373116</v>
      </c>
      <c r="AR848" s="371">
        <v>13.995980192251677</v>
      </c>
      <c r="AS848" s="372" t="s">
        <v>233</v>
      </c>
      <c r="AT848" s="373">
        <v>243299</v>
      </c>
    </row>
    <row r="849" spans="1:46" ht="21" customHeight="1">
      <c r="A849" s="95">
        <v>4</v>
      </c>
      <c r="B849" s="95" t="s">
        <v>228</v>
      </c>
      <c r="C849" s="380" t="s">
        <v>47</v>
      </c>
      <c r="D849" s="98">
        <f t="shared" si="156"/>
        <v>9</v>
      </c>
      <c r="E849" s="447">
        <v>1707</v>
      </c>
      <c r="F849" s="98" t="s">
        <v>414</v>
      </c>
      <c r="G849" s="98">
        <v>1707</v>
      </c>
      <c r="H849" s="96">
        <v>9100001707</v>
      </c>
      <c r="I849" s="299" t="s">
        <v>230</v>
      </c>
      <c r="J849" s="285">
        <f t="shared" si="149"/>
        <v>19.93</v>
      </c>
      <c r="K849" s="286" t="str">
        <f t="shared" si="151"/>
        <v>อ้อยตอ 2</v>
      </c>
      <c r="L849" s="98"/>
      <c r="M849" s="374"/>
      <c r="N849" s="360">
        <v>0</v>
      </c>
      <c r="O849" s="96"/>
      <c r="P849" s="96"/>
      <c r="Q849" s="362">
        <v>19.93</v>
      </c>
      <c r="R849" s="360"/>
      <c r="S849" s="288">
        <f t="shared" si="150"/>
        <v>19.93</v>
      </c>
      <c r="T849" s="360">
        <f t="shared" si="152"/>
        <v>219.23</v>
      </c>
      <c r="U849" s="288">
        <v>11</v>
      </c>
      <c r="V849" s="288">
        <f t="shared" si="153"/>
        <v>139.51</v>
      </c>
      <c r="W849" s="288">
        <v>7</v>
      </c>
      <c r="X849" s="364">
        <v>178.62129434269178</v>
      </c>
      <c r="Y849" s="365">
        <v>8.9624332334516694</v>
      </c>
      <c r="Z849" s="364">
        <v>175.92524800000001</v>
      </c>
      <c r="AA849" s="365">
        <f t="shared" si="154"/>
        <v>8.8271574510787758</v>
      </c>
      <c r="AB849" s="366">
        <v>242928</v>
      </c>
      <c r="AC849" s="96" t="s">
        <v>95</v>
      </c>
      <c r="AD849" s="96" t="s">
        <v>2</v>
      </c>
      <c r="AE849" s="367" t="s">
        <v>231</v>
      </c>
      <c r="AF849" s="98" t="s">
        <v>91</v>
      </c>
      <c r="AG849" s="367">
        <v>1.65</v>
      </c>
      <c r="AH849" s="98" t="s">
        <v>247</v>
      </c>
      <c r="AI849" s="98" t="s">
        <v>119</v>
      </c>
      <c r="AJ849" s="367" t="s">
        <v>220</v>
      </c>
      <c r="AK849" s="367" t="s">
        <v>408</v>
      </c>
      <c r="AL849" s="367" t="s">
        <v>236</v>
      </c>
      <c r="AM849" s="367"/>
      <c r="AN849" s="369"/>
      <c r="AO849" s="369" t="s">
        <v>1</v>
      </c>
      <c r="AP849" s="370" t="str">
        <f t="shared" si="155"/>
        <v>พื้นที่มากกว่า 15 ไร่</v>
      </c>
      <c r="AQ849" s="440">
        <v>9.6442548921224276</v>
      </c>
      <c r="AR849" s="371">
        <v>13.625937776390407</v>
      </c>
      <c r="AS849" s="372" t="s">
        <v>233</v>
      </c>
      <c r="AT849" s="373">
        <v>243297</v>
      </c>
    </row>
    <row r="850" spans="1:46" ht="21" customHeight="1">
      <c r="A850" s="95">
        <v>4</v>
      </c>
      <c r="B850" s="95" t="s">
        <v>228</v>
      </c>
      <c r="C850" s="380" t="s">
        <v>47</v>
      </c>
      <c r="D850" s="98">
        <f t="shared" si="156"/>
        <v>10</v>
      </c>
      <c r="E850" s="447" t="s">
        <v>160</v>
      </c>
      <c r="F850" s="98" t="s">
        <v>414</v>
      </c>
      <c r="G850" s="98">
        <v>17071</v>
      </c>
      <c r="H850" s="96">
        <v>9100017071</v>
      </c>
      <c r="I850" s="299" t="s">
        <v>230</v>
      </c>
      <c r="J850" s="285">
        <f t="shared" si="149"/>
        <v>16.02</v>
      </c>
      <c r="K850" s="286" t="str">
        <f t="shared" si="151"/>
        <v>อ้อยตอ 2</v>
      </c>
      <c r="L850" s="98"/>
      <c r="M850" s="374"/>
      <c r="N850" s="360">
        <v>0</v>
      </c>
      <c r="O850" s="96"/>
      <c r="P850" s="96"/>
      <c r="Q850" s="362">
        <v>16.02</v>
      </c>
      <c r="R850" s="360"/>
      <c r="S850" s="288">
        <f t="shared" si="150"/>
        <v>16.02</v>
      </c>
      <c r="T850" s="360">
        <f t="shared" si="152"/>
        <v>176.22</v>
      </c>
      <c r="U850" s="288">
        <v>11</v>
      </c>
      <c r="V850" s="288">
        <f t="shared" si="153"/>
        <v>112.14</v>
      </c>
      <c r="W850" s="288">
        <v>7</v>
      </c>
      <c r="X850" s="364">
        <v>144.36282855913635</v>
      </c>
      <c r="Y850" s="365">
        <v>9.0114125192969006</v>
      </c>
      <c r="Z850" s="364">
        <v>107.13251296969699</v>
      </c>
      <c r="AA850" s="365">
        <f t="shared" si="154"/>
        <v>6.6874227821284018</v>
      </c>
      <c r="AB850" s="366">
        <v>242929</v>
      </c>
      <c r="AC850" s="96" t="s">
        <v>95</v>
      </c>
      <c r="AD850" s="96" t="s">
        <v>2</v>
      </c>
      <c r="AE850" s="367" t="s">
        <v>231</v>
      </c>
      <c r="AF850" s="98" t="s">
        <v>91</v>
      </c>
      <c r="AG850" s="367">
        <v>1.65</v>
      </c>
      <c r="AH850" s="98" t="s">
        <v>247</v>
      </c>
      <c r="AI850" s="98" t="s">
        <v>119</v>
      </c>
      <c r="AJ850" s="367" t="s">
        <v>220</v>
      </c>
      <c r="AK850" s="367" t="s">
        <v>408</v>
      </c>
      <c r="AL850" s="367" t="s">
        <v>236</v>
      </c>
      <c r="AM850" s="367"/>
      <c r="AN850" s="369"/>
      <c r="AO850" s="369" t="s">
        <v>1</v>
      </c>
      <c r="AP850" s="370" t="str">
        <f t="shared" si="155"/>
        <v>พื้นที่มากกว่า 15 ไร่</v>
      </c>
      <c r="AQ850" s="440">
        <v>10.254681647940073</v>
      </c>
      <c r="AR850" s="371">
        <v>12.874720598977358</v>
      </c>
      <c r="AS850" s="372" t="s">
        <v>233</v>
      </c>
      <c r="AT850" s="373">
        <v>243297</v>
      </c>
    </row>
    <row r="851" spans="1:46" ht="21" customHeight="1">
      <c r="A851" s="95">
        <v>4</v>
      </c>
      <c r="B851" s="95" t="s">
        <v>228</v>
      </c>
      <c r="C851" s="380" t="s">
        <v>47</v>
      </c>
      <c r="D851" s="98">
        <f t="shared" si="156"/>
        <v>11</v>
      </c>
      <c r="E851" s="447">
        <v>1708</v>
      </c>
      <c r="F851" s="98" t="s">
        <v>414</v>
      </c>
      <c r="G851" s="98">
        <v>1708</v>
      </c>
      <c r="H851" s="96">
        <v>9100001708</v>
      </c>
      <c r="I851" s="299" t="s">
        <v>230</v>
      </c>
      <c r="J851" s="285">
        <f t="shared" si="149"/>
        <v>24.32</v>
      </c>
      <c r="K851" s="286" t="str">
        <f t="shared" si="151"/>
        <v>อ้อยตอ 2</v>
      </c>
      <c r="L851" s="98" t="s">
        <v>417</v>
      </c>
      <c r="M851" s="374"/>
      <c r="N851" s="360">
        <v>0</v>
      </c>
      <c r="O851" s="96"/>
      <c r="P851" s="96"/>
      <c r="Q851" s="362">
        <v>24.32</v>
      </c>
      <c r="R851" s="360"/>
      <c r="S851" s="288">
        <f t="shared" si="150"/>
        <v>24.32</v>
      </c>
      <c r="T851" s="360">
        <f t="shared" si="152"/>
        <v>243.2</v>
      </c>
      <c r="U851" s="288">
        <v>10</v>
      </c>
      <c r="V851" s="288">
        <f t="shared" si="153"/>
        <v>121.6</v>
      </c>
      <c r="W851" s="288">
        <v>5</v>
      </c>
      <c r="X851" s="364">
        <v>218.67498672237633</v>
      </c>
      <c r="Y851" s="365">
        <v>8.9915701777292902</v>
      </c>
      <c r="Z851" s="364">
        <v>111.4471783783784</v>
      </c>
      <c r="AA851" s="365">
        <f t="shared" si="154"/>
        <v>4.5825320056899015</v>
      </c>
      <c r="AB851" s="366">
        <v>242960</v>
      </c>
      <c r="AC851" s="96" t="s">
        <v>95</v>
      </c>
      <c r="AD851" s="96" t="s">
        <v>2</v>
      </c>
      <c r="AE851" s="367" t="s">
        <v>265</v>
      </c>
      <c r="AF851" s="98" t="s">
        <v>91</v>
      </c>
      <c r="AG851" s="367">
        <v>1.85</v>
      </c>
      <c r="AH851" s="98" t="s">
        <v>232</v>
      </c>
      <c r="AI851" s="98" t="s">
        <v>119</v>
      </c>
      <c r="AJ851" s="367" t="s">
        <v>220</v>
      </c>
      <c r="AK851" s="367" t="s">
        <v>408</v>
      </c>
      <c r="AL851" s="367" t="s">
        <v>236</v>
      </c>
      <c r="AM851" s="367"/>
      <c r="AN851" s="369"/>
      <c r="AO851" s="369" t="s">
        <v>248</v>
      </c>
      <c r="AP851" s="370" t="str">
        <f t="shared" si="155"/>
        <v>พื้นที่มากกว่า 15 ไร่</v>
      </c>
      <c r="AQ851" s="440">
        <v>6.4901315789473681</v>
      </c>
      <c r="AR851" s="371">
        <v>13.824104156107451</v>
      </c>
      <c r="AS851" s="372" t="s">
        <v>233</v>
      </c>
      <c r="AT851" s="373">
        <v>243314</v>
      </c>
    </row>
    <row r="852" spans="1:46" ht="21" customHeight="1">
      <c r="A852" s="95">
        <v>4</v>
      </c>
      <c r="B852" s="95" t="s">
        <v>228</v>
      </c>
      <c r="C852" s="380" t="s">
        <v>47</v>
      </c>
      <c r="D852" s="98"/>
      <c r="E852" s="447" t="s">
        <v>418</v>
      </c>
      <c r="F852" s="98" t="s">
        <v>414</v>
      </c>
      <c r="G852" s="98"/>
      <c r="H852" s="98"/>
      <c r="I852" s="98"/>
      <c r="J852" s="285">
        <f t="shared" si="149"/>
        <v>7.93</v>
      </c>
      <c r="K852" s="286" t="s">
        <v>205</v>
      </c>
      <c r="L852" s="98"/>
      <c r="M852" s="360"/>
      <c r="N852" s="360">
        <v>7.93</v>
      </c>
      <c r="O852" s="96"/>
      <c r="P852" s="96"/>
      <c r="Q852" s="362"/>
      <c r="R852" s="360"/>
      <c r="S852" s="288">
        <f t="shared" si="150"/>
        <v>0</v>
      </c>
      <c r="T852" s="360"/>
      <c r="U852" s="288"/>
      <c r="V852" s="288"/>
      <c r="W852" s="288"/>
      <c r="X852" s="364"/>
      <c r="Y852" s="365"/>
      <c r="Z852" s="364"/>
      <c r="AA852" s="365"/>
      <c r="AB852" s="366"/>
      <c r="AC852" s="96"/>
      <c r="AD852" s="96"/>
      <c r="AE852" s="367"/>
      <c r="AF852" s="98"/>
      <c r="AG852" s="367"/>
      <c r="AH852" s="98"/>
      <c r="AI852" s="98"/>
      <c r="AJ852" s="367"/>
      <c r="AK852" s="367"/>
      <c r="AL852" s="367"/>
      <c r="AM852" s="367"/>
      <c r="AN852" s="369"/>
      <c r="AO852" s="369" t="e">
        <v>#N/A</v>
      </c>
      <c r="AP852" s="370"/>
      <c r="AQ852" s="441"/>
      <c r="AR852" s="370"/>
      <c r="AS852" s="376"/>
      <c r="AT852" s="377"/>
    </row>
    <row r="853" spans="1:46" ht="21" customHeight="1">
      <c r="A853" s="95">
        <v>4</v>
      </c>
      <c r="B853" s="95" t="s">
        <v>228</v>
      </c>
      <c r="C853" s="380" t="s">
        <v>47</v>
      </c>
      <c r="D853" s="98">
        <f>D851+1</f>
        <v>12</v>
      </c>
      <c r="E853" s="447">
        <v>1709</v>
      </c>
      <c r="F853" s="98" t="s">
        <v>414</v>
      </c>
      <c r="G853" s="98">
        <v>1709</v>
      </c>
      <c r="H853" s="96">
        <v>9100001709</v>
      </c>
      <c r="I853" s="299" t="s">
        <v>230</v>
      </c>
      <c r="J853" s="285">
        <f t="shared" si="149"/>
        <v>53.92</v>
      </c>
      <c r="K853" s="286" t="str">
        <f t="shared" ref="K853:K865" si="157">AC853</f>
        <v>อ้อยตอ 1</v>
      </c>
      <c r="L853" s="98"/>
      <c r="M853" s="360"/>
      <c r="N853" s="360">
        <v>0</v>
      </c>
      <c r="O853" s="96"/>
      <c r="P853" s="96"/>
      <c r="Q853" s="362">
        <v>53.92</v>
      </c>
      <c r="R853" s="360"/>
      <c r="S853" s="288">
        <f t="shared" si="150"/>
        <v>53.92</v>
      </c>
      <c r="T853" s="360">
        <f t="shared" ref="T853:T861" si="158">Q853*U853</f>
        <v>647.04</v>
      </c>
      <c r="U853" s="288">
        <v>12</v>
      </c>
      <c r="V853" s="288">
        <f>Q853*W853</f>
        <v>485.28000000000003</v>
      </c>
      <c r="W853" s="288">
        <v>9</v>
      </c>
      <c r="X853" s="364">
        <v>477.73168672835351</v>
      </c>
      <c r="Y853" s="365">
        <v>8.8600090268611549</v>
      </c>
      <c r="Z853" s="364">
        <v>548.76453362162158</v>
      </c>
      <c r="AA853" s="365">
        <f>Z853/Q853</f>
        <v>10.177383783783783</v>
      </c>
      <c r="AB853" s="366">
        <v>242927</v>
      </c>
      <c r="AC853" s="96" t="s">
        <v>93</v>
      </c>
      <c r="AD853" s="96" t="s">
        <v>2</v>
      </c>
      <c r="AE853" s="367" t="s">
        <v>231</v>
      </c>
      <c r="AF853" s="98" t="s">
        <v>91</v>
      </c>
      <c r="AG853" s="367">
        <v>1.85</v>
      </c>
      <c r="AH853" s="98" t="s">
        <v>232</v>
      </c>
      <c r="AI853" s="368" t="s">
        <v>90</v>
      </c>
      <c r="AJ853" s="367" t="s">
        <v>220</v>
      </c>
      <c r="AK853" s="367" t="s">
        <v>408</v>
      </c>
      <c r="AL853" s="367" t="s">
        <v>236</v>
      </c>
      <c r="AM853" s="367"/>
      <c r="AN853" s="369"/>
      <c r="AO853" s="369" t="s">
        <v>95</v>
      </c>
      <c r="AP853" s="370" t="str">
        <f>IF(Q853&gt;15,"พื้นที่มากกว่า 15 ไร่",IF(Q853&gt;10,"พื้นที่ 10 - 15 ไร่",IF(Q853&gt;6,"พื้นที่ 6 - 10 ไร่",IF(Q853&gt;3,"พื้นที่ 3 - 6 ไร่","พื้นที่น้อยกว่า 3 ไร่"))))</f>
        <v>พื้นที่มากกว่า 15 ไร่</v>
      </c>
      <c r="AQ853" s="440">
        <v>10.870734421364983</v>
      </c>
      <c r="AR853" s="371">
        <v>13.928239358525978</v>
      </c>
      <c r="AS853" s="372" t="s">
        <v>233</v>
      </c>
      <c r="AT853" s="373">
        <v>243313</v>
      </c>
    </row>
    <row r="854" spans="1:46" ht="21" customHeight="1">
      <c r="A854" s="95">
        <v>4</v>
      </c>
      <c r="B854" s="95" t="s">
        <v>228</v>
      </c>
      <c r="C854" s="380" t="s">
        <v>47</v>
      </c>
      <c r="D854" s="98">
        <f>D853+1</f>
        <v>13</v>
      </c>
      <c r="E854" s="447">
        <v>1711</v>
      </c>
      <c r="F854" s="98" t="s">
        <v>414</v>
      </c>
      <c r="G854" s="98">
        <v>1711</v>
      </c>
      <c r="H854" s="96">
        <v>9100001711</v>
      </c>
      <c r="I854" s="98"/>
      <c r="J854" s="285">
        <f t="shared" si="149"/>
        <v>41.17</v>
      </c>
      <c r="K854" s="286" t="str">
        <f t="shared" si="157"/>
        <v>อ้อยน้ำราด</v>
      </c>
      <c r="L854" s="98"/>
      <c r="M854" s="360"/>
      <c r="N854" s="360">
        <v>0</v>
      </c>
      <c r="O854" s="96"/>
      <c r="P854" s="96"/>
      <c r="Q854" s="362">
        <v>41.17</v>
      </c>
      <c r="R854" s="360"/>
      <c r="S854" s="288">
        <f t="shared" si="150"/>
        <v>41.17</v>
      </c>
      <c r="T854" s="360">
        <f t="shared" si="158"/>
        <v>576.38</v>
      </c>
      <c r="U854" s="288">
        <v>14</v>
      </c>
      <c r="V854" s="288">
        <f>Q854*W854</f>
        <v>247.02</v>
      </c>
      <c r="W854" s="288">
        <v>6</v>
      </c>
      <c r="X854" s="364">
        <v>401.77129231005057</v>
      </c>
      <c r="Y854" s="365">
        <v>9.7588363446696764</v>
      </c>
      <c r="Z854" s="364">
        <v>262.37441066666668</v>
      </c>
      <c r="AA854" s="365">
        <f>Z854/Q854</f>
        <v>6.3729514371305971</v>
      </c>
      <c r="AB854" s="366">
        <v>242891</v>
      </c>
      <c r="AC854" s="96" t="s">
        <v>1</v>
      </c>
      <c r="AD854" s="96" t="s">
        <v>88</v>
      </c>
      <c r="AE854" s="367" t="s">
        <v>280</v>
      </c>
      <c r="AF854" s="98" t="s">
        <v>109</v>
      </c>
      <c r="AG854" s="367">
        <v>1.85</v>
      </c>
      <c r="AH854" s="96" t="s">
        <v>232</v>
      </c>
      <c r="AI854" s="368" t="s">
        <v>90</v>
      </c>
      <c r="AJ854" s="367" t="s">
        <v>220</v>
      </c>
      <c r="AK854" s="367" t="s">
        <v>408</v>
      </c>
      <c r="AL854" s="367" t="s">
        <v>236</v>
      </c>
      <c r="AM854" s="367"/>
      <c r="AN854" s="369"/>
      <c r="AO854" s="369" t="s">
        <v>1</v>
      </c>
      <c r="AP854" s="370" t="str">
        <f>IF(Q854&gt;15,"พื้นที่มากกว่า 15 ไร่",IF(Q854&gt;10,"พื้นที่ 10 - 15 ไร่",IF(Q854&gt;6,"พื้นที่ 6 - 10 ไร่",IF(Q854&gt;3,"พื้นที่ 3 - 6 ไร่","พื้นที่น้อยกว่า 3 ไร่"))))</f>
        <v>พื้นที่มากกว่า 15 ไร่</v>
      </c>
      <c r="AQ854" s="440">
        <v>6.4330823415108087</v>
      </c>
      <c r="AR854" s="371">
        <v>11.649319237304136</v>
      </c>
      <c r="AS854" s="372" t="s">
        <v>233</v>
      </c>
      <c r="AT854" s="373">
        <v>243243</v>
      </c>
    </row>
    <row r="855" spans="1:46" ht="21" customHeight="1">
      <c r="A855" s="95">
        <v>4</v>
      </c>
      <c r="B855" s="95" t="s">
        <v>228</v>
      </c>
      <c r="C855" s="380" t="s">
        <v>47</v>
      </c>
      <c r="D855" s="98">
        <f>D854+1</f>
        <v>14</v>
      </c>
      <c r="E855" s="447" t="s">
        <v>161</v>
      </c>
      <c r="F855" s="98" t="s">
        <v>414</v>
      </c>
      <c r="G855" s="98">
        <v>17111</v>
      </c>
      <c r="H855" s="96">
        <v>9100017111</v>
      </c>
      <c r="I855" s="299" t="s">
        <v>230</v>
      </c>
      <c r="J855" s="285">
        <f t="shared" si="149"/>
        <v>24.87</v>
      </c>
      <c r="K855" s="286" t="str">
        <f t="shared" si="157"/>
        <v>อ้อยตอ 1</v>
      </c>
      <c r="L855" s="98"/>
      <c r="M855" s="374"/>
      <c r="N855" s="360">
        <v>0</v>
      </c>
      <c r="O855" s="96"/>
      <c r="P855" s="96"/>
      <c r="Q855" s="362">
        <v>24.87</v>
      </c>
      <c r="R855" s="360"/>
      <c r="S855" s="288">
        <f t="shared" si="150"/>
        <v>24.87</v>
      </c>
      <c r="T855" s="360">
        <f t="shared" si="158"/>
        <v>248.70000000000002</v>
      </c>
      <c r="U855" s="288">
        <v>10</v>
      </c>
      <c r="V855" s="288">
        <f>Q855*W855</f>
        <v>149.22</v>
      </c>
      <c r="W855" s="288">
        <v>6</v>
      </c>
      <c r="X855" s="364">
        <v>224.54469868408404</v>
      </c>
      <c r="Y855" s="365">
        <v>9.0287373817484529</v>
      </c>
      <c r="Z855" s="364">
        <v>251.77796497297297</v>
      </c>
      <c r="AA855" s="365">
        <f>Z855/Q855</f>
        <v>10.123762162162162</v>
      </c>
      <c r="AB855" s="366">
        <v>242954</v>
      </c>
      <c r="AC855" s="96" t="s">
        <v>93</v>
      </c>
      <c r="AD855" s="96" t="s">
        <v>2</v>
      </c>
      <c r="AE855" s="367" t="s">
        <v>231</v>
      </c>
      <c r="AF855" s="98" t="s">
        <v>91</v>
      </c>
      <c r="AG855" s="367">
        <v>1.85</v>
      </c>
      <c r="AH855" s="98" t="s">
        <v>232</v>
      </c>
      <c r="AI855" s="368" t="s">
        <v>90</v>
      </c>
      <c r="AJ855" s="367" t="s">
        <v>220</v>
      </c>
      <c r="AK855" s="367" t="s">
        <v>408</v>
      </c>
      <c r="AL855" s="367" t="s">
        <v>236</v>
      </c>
      <c r="AM855" s="367"/>
      <c r="AN855" s="369"/>
      <c r="AO855" s="369" t="s">
        <v>95</v>
      </c>
      <c r="AP855" s="370" t="str">
        <f>IF(Q855&gt;15,"พื้นที่มากกว่า 15 ไร่",IF(Q855&gt;10,"พื้นที่ 10 - 15 ไร่",IF(Q855&gt;6,"พื้นที่ 6 - 10 ไร่",IF(Q855&gt;3,"พื้นที่ 3 - 6 ไร่","พื้นที่น้อยกว่า 3 ไร่"))))</f>
        <v>พื้นที่มากกว่า 15 ไร่</v>
      </c>
      <c r="AQ855" s="440">
        <v>11.232810615199035</v>
      </c>
      <c r="AR855" s="371">
        <v>11.935771764032072</v>
      </c>
      <c r="AS855" s="372" t="s">
        <v>233</v>
      </c>
      <c r="AT855" s="373">
        <v>243243</v>
      </c>
    </row>
    <row r="856" spans="1:46" ht="21" customHeight="1">
      <c r="A856" s="95">
        <v>4</v>
      </c>
      <c r="B856" s="95" t="s">
        <v>228</v>
      </c>
      <c r="C856" s="380" t="s">
        <v>47</v>
      </c>
      <c r="D856" s="98">
        <f>D855+1</f>
        <v>15</v>
      </c>
      <c r="E856" s="447" t="s">
        <v>162</v>
      </c>
      <c r="F856" s="98" t="s">
        <v>414</v>
      </c>
      <c r="G856" s="98">
        <v>17126</v>
      </c>
      <c r="H856" s="96">
        <v>9100017126</v>
      </c>
      <c r="I856" s="299" t="s">
        <v>230</v>
      </c>
      <c r="J856" s="285">
        <f t="shared" si="149"/>
        <v>148.62</v>
      </c>
      <c r="K856" s="286" t="str">
        <f t="shared" si="157"/>
        <v>อ้อยตอ 1</v>
      </c>
      <c r="L856" s="96"/>
      <c r="M856" s="360"/>
      <c r="N856" s="360">
        <v>0</v>
      </c>
      <c r="O856" s="96"/>
      <c r="P856" s="96"/>
      <c r="Q856" s="362">
        <v>148.62</v>
      </c>
      <c r="R856" s="360"/>
      <c r="S856" s="288">
        <f t="shared" si="150"/>
        <v>148.62</v>
      </c>
      <c r="T856" s="360">
        <f t="shared" si="158"/>
        <v>1486.2</v>
      </c>
      <c r="U856" s="288">
        <v>10</v>
      </c>
      <c r="V856" s="288">
        <f>Q856*W856</f>
        <v>1040.3400000000001</v>
      </c>
      <c r="W856" s="288">
        <v>7</v>
      </c>
      <c r="X856" s="364">
        <v>1301.5784181238002</v>
      </c>
      <c r="Y856" s="365">
        <v>8.7577608540156113</v>
      </c>
      <c r="Z856" s="364">
        <v>1842.4139848648654</v>
      </c>
      <c r="AA856" s="365">
        <f>Z856/Q856</f>
        <v>12.396810556216291</v>
      </c>
      <c r="AB856" s="366">
        <v>242956</v>
      </c>
      <c r="AC856" s="96" t="s">
        <v>93</v>
      </c>
      <c r="AD856" s="96" t="s">
        <v>2</v>
      </c>
      <c r="AE856" s="367" t="s">
        <v>280</v>
      </c>
      <c r="AF856" s="98" t="s">
        <v>91</v>
      </c>
      <c r="AG856" s="367">
        <v>1.85</v>
      </c>
      <c r="AH856" s="98" t="s">
        <v>232</v>
      </c>
      <c r="AI856" s="368" t="s">
        <v>90</v>
      </c>
      <c r="AJ856" s="367" t="s">
        <v>220</v>
      </c>
      <c r="AK856" s="367" t="s">
        <v>408</v>
      </c>
      <c r="AL856" s="367" t="s">
        <v>236</v>
      </c>
      <c r="AM856" s="367"/>
      <c r="AN856" s="369"/>
      <c r="AO856" s="369" t="s">
        <v>95</v>
      </c>
      <c r="AP856" s="370" t="str">
        <f>IF(Q856&gt;15,"พื้นที่มากกว่า 15 ไร่",IF(Q856&gt;10,"พื้นที่ 10 - 15 ไร่",IF(Q856&gt;6,"พื้นที่ 6 - 10 ไร่",IF(Q856&gt;3,"พื้นที่ 3 - 6 ไร่","พื้นที่น้อยกว่า 3 ไร่"))))</f>
        <v>พื้นที่มากกว่า 15 ไร่</v>
      </c>
      <c r="AQ856" s="440">
        <v>9.8048714843224296</v>
      </c>
      <c r="AR856" s="371">
        <v>13.438732569311011</v>
      </c>
      <c r="AS856" s="372" t="s">
        <v>233</v>
      </c>
      <c r="AT856" s="373">
        <v>243312</v>
      </c>
    </row>
    <row r="857" spans="1:46" ht="21" customHeight="1">
      <c r="A857" s="95">
        <v>4</v>
      </c>
      <c r="B857" s="95" t="s">
        <v>228</v>
      </c>
      <c r="C857" s="380" t="s">
        <v>47</v>
      </c>
      <c r="D857" s="98">
        <f>D856+1</f>
        <v>16</v>
      </c>
      <c r="E857" s="447" t="s">
        <v>419</v>
      </c>
      <c r="F857" s="98" t="s">
        <v>414</v>
      </c>
      <c r="G857" s="98">
        <v>1715</v>
      </c>
      <c r="H857" s="98"/>
      <c r="I857" s="98"/>
      <c r="J857" s="285">
        <f t="shared" si="149"/>
        <v>30.05</v>
      </c>
      <c r="K857" s="286">
        <f t="shared" si="157"/>
        <v>0</v>
      </c>
      <c r="L857" s="98"/>
      <c r="M857" s="374"/>
      <c r="N857" s="360">
        <v>0</v>
      </c>
      <c r="O857" s="96"/>
      <c r="P857" s="360">
        <v>30.05</v>
      </c>
      <c r="Q857" s="362"/>
      <c r="R857" s="360">
        <v>30.05</v>
      </c>
      <c r="S857" s="288">
        <f t="shared" si="150"/>
        <v>30.05</v>
      </c>
      <c r="T857" s="360">
        <f t="shared" si="158"/>
        <v>0</v>
      </c>
      <c r="U857" s="288">
        <v>13</v>
      </c>
      <c r="V857" s="288"/>
      <c r="W857" s="288"/>
      <c r="X857" s="364"/>
      <c r="Y857" s="365"/>
      <c r="Z857" s="364"/>
      <c r="AA857" s="365"/>
      <c r="AB857" s="366"/>
      <c r="AC857" s="96"/>
      <c r="AD857" s="96"/>
      <c r="AE857" s="367" t="s">
        <v>234</v>
      </c>
      <c r="AF857" s="98" t="s">
        <v>109</v>
      </c>
      <c r="AG857" s="367">
        <v>1.85</v>
      </c>
      <c r="AH857" s="96" t="s">
        <v>232</v>
      </c>
      <c r="AI857" s="98" t="s">
        <v>119</v>
      </c>
      <c r="AJ857" s="367" t="s">
        <v>220</v>
      </c>
      <c r="AK857" s="367"/>
      <c r="AL857" s="367"/>
      <c r="AM857" s="367"/>
      <c r="AN857" s="369"/>
      <c r="AO857" s="369" t="s">
        <v>98</v>
      </c>
      <c r="AP857" s="370"/>
      <c r="AQ857" s="441"/>
      <c r="AR857" s="370"/>
      <c r="AS857" s="376"/>
      <c r="AT857" s="377"/>
    </row>
    <row r="858" spans="1:46" ht="21" customHeight="1">
      <c r="A858" s="95">
        <v>4</v>
      </c>
      <c r="B858" s="95" t="s">
        <v>228</v>
      </c>
      <c r="C858" s="380" t="s">
        <v>47</v>
      </c>
      <c r="D858" s="98">
        <f>D856+1</f>
        <v>16</v>
      </c>
      <c r="E858" s="447">
        <v>1715</v>
      </c>
      <c r="F858" s="98" t="s">
        <v>414</v>
      </c>
      <c r="G858" s="98">
        <v>17152</v>
      </c>
      <c r="H858" s="96">
        <v>9100001715</v>
      </c>
      <c r="I858" s="98"/>
      <c r="J858" s="285">
        <f t="shared" si="149"/>
        <v>12.150000000000002</v>
      </c>
      <c r="K858" s="286" t="str">
        <f t="shared" si="157"/>
        <v>อ้อยตอ 2</v>
      </c>
      <c r="L858" s="98"/>
      <c r="M858" s="374"/>
      <c r="N858" s="360"/>
      <c r="O858" s="96"/>
      <c r="P858" s="360"/>
      <c r="Q858" s="362">
        <v>12.150000000000002</v>
      </c>
      <c r="R858" s="360"/>
      <c r="S858" s="288">
        <f t="shared" si="150"/>
        <v>12.150000000000002</v>
      </c>
      <c r="T858" s="360">
        <f t="shared" si="158"/>
        <v>157.95000000000002</v>
      </c>
      <c r="U858" s="288">
        <v>13</v>
      </c>
      <c r="V858" s="288">
        <f>Q858*W858</f>
        <v>72.900000000000006</v>
      </c>
      <c r="W858" s="288">
        <v>6</v>
      </c>
      <c r="X858" s="364">
        <v>96.860000000000014</v>
      </c>
      <c r="Y858" s="365">
        <v>8</v>
      </c>
      <c r="Z858" s="364">
        <v>84.911191919191936</v>
      </c>
      <c r="AA858" s="365">
        <f>Z858/Q858</f>
        <v>6.9885754666001585</v>
      </c>
      <c r="AB858" s="366">
        <v>242882</v>
      </c>
      <c r="AC858" s="96" t="s">
        <v>95</v>
      </c>
      <c r="AD858" s="96" t="s">
        <v>2</v>
      </c>
      <c r="AE858" s="367" t="s">
        <v>265</v>
      </c>
      <c r="AF858" s="98" t="s">
        <v>91</v>
      </c>
      <c r="AG858" s="367">
        <v>1.65</v>
      </c>
      <c r="AH858" s="96" t="s">
        <v>247</v>
      </c>
      <c r="AI858" s="98" t="s">
        <v>119</v>
      </c>
      <c r="AJ858" s="367" t="s">
        <v>220</v>
      </c>
      <c r="AK858" s="367" t="s">
        <v>408</v>
      </c>
      <c r="AL858" s="367" t="s">
        <v>236</v>
      </c>
      <c r="AM858" s="367"/>
      <c r="AN858" s="369"/>
      <c r="AO858" s="369" t="s">
        <v>1</v>
      </c>
      <c r="AP858" s="370" t="str">
        <f>IF(Q858&gt;15,"พื้นที่มากกว่า 15 ไร่",IF(Q858&gt;10,"พื้นที่ 10 - 15 ไร่",IF(Q858&gt;6,"พื้นที่ 6 - 10 ไร่",IF(Q858&gt;3,"พื้นที่ 3 - 6 ไร่","พื้นที่น้อยกว่า 3 ไร่"))))</f>
        <v>พื้นที่ 10 - 15 ไร่</v>
      </c>
      <c r="AQ858" s="440">
        <v>5.1102880658436209</v>
      </c>
      <c r="AR858" s="371">
        <v>13.333775165082946</v>
      </c>
      <c r="AS858" s="372" t="s">
        <v>233</v>
      </c>
      <c r="AT858" s="373">
        <v>243306</v>
      </c>
    </row>
    <row r="859" spans="1:46" ht="21" customHeight="1">
      <c r="A859" s="95">
        <v>4</v>
      </c>
      <c r="B859" s="95" t="s">
        <v>228</v>
      </c>
      <c r="C859" s="380" t="s">
        <v>47</v>
      </c>
      <c r="D859" s="98">
        <f>D858+1</f>
        <v>17</v>
      </c>
      <c r="E859" s="447">
        <v>1716</v>
      </c>
      <c r="F859" s="98" t="s">
        <v>414</v>
      </c>
      <c r="G859" s="98">
        <v>1716</v>
      </c>
      <c r="H859" s="96">
        <v>9100001716</v>
      </c>
      <c r="I859" s="299" t="s">
        <v>230</v>
      </c>
      <c r="J859" s="285">
        <f t="shared" si="149"/>
        <v>19.490000000000002</v>
      </c>
      <c r="K859" s="286" t="str">
        <f t="shared" si="157"/>
        <v>อ้อยตอ 2</v>
      </c>
      <c r="L859" s="98"/>
      <c r="M859" s="374"/>
      <c r="N859" s="360">
        <v>0</v>
      </c>
      <c r="O859" s="98"/>
      <c r="P859" s="374">
        <v>9.49</v>
      </c>
      <c r="Q859" s="362">
        <v>10</v>
      </c>
      <c r="R859" s="360">
        <v>9.49</v>
      </c>
      <c r="S859" s="288">
        <f t="shared" si="150"/>
        <v>19.490000000000002</v>
      </c>
      <c r="T859" s="360">
        <f t="shared" si="158"/>
        <v>90</v>
      </c>
      <c r="U859" s="288">
        <v>9</v>
      </c>
      <c r="V859" s="288">
        <f>Q859*W859</f>
        <v>60</v>
      </c>
      <c r="W859" s="288">
        <v>6</v>
      </c>
      <c r="X859" s="364">
        <v>94.8217621759444</v>
      </c>
      <c r="Y859" s="365">
        <v>9.4821762175944393</v>
      </c>
      <c r="Z859" s="364">
        <v>68.126270270270254</v>
      </c>
      <c r="AA859" s="365">
        <f>Z859/Q859</f>
        <v>6.8126270270270251</v>
      </c>
      <c r="AB859" s="366">
        <v>242959</v>
      </c>
      <c r="AC859" s="96" t="s">
        <v>95</v>
      </c>
      <c r="AD859" s="96" t="s">
        <v>2</v>
      </c>
      <c r="AE859" s="367" t="s">
        <v>280</v>
      </c>
      <c r="AF859" s="98" t="s">
        <v>91</v>
      </c>
      <c r="AG859" s="367"/>
      <c r="AH859" s="96"/>
      <c r="AI859" s="98" t="s">
        <v>119</v>
      </c>
      <c r="AJ859" s="367" t="str">
        <f>VLOOKUP(E859,'[1]รายแปลง6465 (พื้นที่ 10,005 (2'!$G:$BH,54,0)</f>
        <v>รถตัด</v>
      </c>
      <c r="AK859" s="367" t="s">
        <v>408</v>
      </c>
      <c r="AL859" s="367" t="s">
        <v>236</v>
      </c>
      <c r="AM859" s="367"/>
      <c r="AN859" s="369"/>
      <c r="AO859" s="369" t="s">
        <v>98</v>
      </c>
      <c r="AP859" s="370" t="str">
        <f>IF(Q859&gt;15,"พื้นที่มากกว่า 15 ไร่",IF(Q859&gt;10,"พื้นที่ 10 - 15 ไร่",IF(Q859&gt;6,"พื้นที่ 6 - 10 ไร่",IF(Q859&gt;3,"พื้นที่ 3 - 6 ไร่","พื้นที่น้อยกว่า 3 ไร่"))))</f>
        <v>พื้นที่ 6 - 10 ไร่</v>
      </c>
      <c r="AQ859" s="440">
        <v>6.8109999999999999</v>
      </c>
      <c r="AR859" s="371">
        <v>11.779763617677286</v>
      </c>
      <c r="AS859" s="372" t="s">
        <v>233</v>
      </c>
      <c r="AT859" s="373">
        <v>243247</v>
      </c>
    </row>
    <row r="860" spans="1:46" ht="21" customHeight="1">
      <c r="A860" s="95">
        <v>4</v>
      </c>
      <c r="B860" s="95" t="s">
        <v>228</v>
      </c>
      <c r="C860" s="380" t="s">
        <v>47</v>
      </c>
      <c r="D860" s="98">
        <f>D859+1</f>
        <v>18</v>
      </c>
      <c r="E860" s="447">
        <v>1717</v>
      </c>
      <c r="F860" s="98" t="s">
        <v>414</v>
      </c>
      <c r="G860" s="98">
        <v>1717</v>
      </c>
      <c r="H860" s="96">
        <v>9100001717</v>
      </c>
      <c r="I860" s="299" t="s">
        <v>230</v>
      </c>
      <c r="J860" s="285">
        <f t="shared" si="149"/>
        <v>11.35</v>
      </c>
      <c r="K860" s="286" t="str">
        <f t="shared" si="157"/>
        <v>อ้อยตอ 2</v>
      </c>
      <c r="L860" s="96"/>
      <c r="M860" s="360"/>
      <c r="N860" s="360">
        <v>0</v>
      </c>
      <c r="O860" s="98"/>
      <c r="P860" s="374">
        <v>1.35</v>
      </c>
      <c r="Q860" s="362">
        <v>10</v>
      </c>
      <c r="R860" s="360">
        <v>1.35</v>
      </c>
      <c r="S860" s="288">
        <f t="shared" si="150"/>
        <v>11.35</v>
      </c>
      <c r="T860" s="360">
        <f t="shared" si="158"/>
        <v>90</v>
      </c>
      <c r="U860" s="288">
        <v>9</v>
      </c>
      <c r="V860" s="288">
        <f>Q860*W860</f>
        <v>60</v>
      </c>
      <c r="W860" s="288">
        <v>6</v>
      </c>
      <c r="X860" s="364">
        <v>88.09191052168309</v>
      </c>
      <c r="Y860" s="365">
        <v>8.809191052168309</v>
      </c>
      <c r="Z860" s="364">
        <v>64.88216216216216</v>
      </c>
      <c r="AA860" s="365">
        <f>Z860/Q860</f>
        <v>6.488216216216216</v>
      </c>
      <c r="AB860" s="366">
        <v>242960</v>
      </c>
      <c r="AC860" s="96" t="s">
        <v>95</v>
      </c>
      <c r="AD860" s="96" t="s">
        <v>2</v>
      </c>
      <c r="AE860" s="367" t="s">
        <v>280</v>
      </c>
      <c r="AF860" s="98" t="s">
        <v>91</v>
      </c>
      <c r="AG860" s="367">
        <v>1.85</v>
      </c>
      <c r="AH860" s="98" t="s">
        <v>232</v>
      </c>
      <c r="AI860" s="98" t="s">
        <v>119</v>
      </c>
      <c r="AJ860" s="367" t="str">
        <f>VLOOKUP(E860,'[1]รายแปลง6465 (พื้นที่ 10,005 (2'!$G:$BH,54,0)</f>
        <v>รถตัด</v>
      </c>
      <c r="AK860" s="367" t="s">
        <v>408</v>
      </c>
      <c r="AL860" s="367" t="s">
        <v>236</v>
      </c>
      <c r="AM860" s="367"/>
      <c r="AN860" s="369"/>
      <c r="AO860" s="369" t="s">
        <v>1</v>
      </c>
      <c r="AP860" s="370" t="str">
        <f>IF(Q860&gt;15,"พื้นที่มากกว่า 15 ไร่",IF(Q860&gt;10,"พื้นที่ 10 - 15 ไร่",IF(Q860&gt;6,"พื้นที่ 6 - 10 ไร่",IF(Q860&gt;3,"พื้นที่ 3 - 6 ไร่","พื้นที่น้อยกว่า 3 ไร่"))))</f>
        <v>พื้นที่ 6 - 10 ไร่</v>
      </c>
      <c r="AQ860" s="440">
        <v>9.4210000000000012</v>
      </c>
      <c r="AR860" s="371">
        <v>11.583393482645153</v>
      </c>
      <c r="AS860" s="372" t="s">
        <v>233</v>
      </c>
      <c r="AT860" s="373">
        <v>243247</v>
      </c>
    </row>
    <row r="861" spans="1:46" ht="21" customHeight="1">
      <c r="A861" s="95">
        <v>4</v>
      </c>
      <c r="B861" s="95" t="s">
        <v>228</v>
      </c>
      <c r="C861" s="380" t="s">
        <v>47</v>
      </c>
      <c r="D861" s="98">
        <f>D860+1</f>
        <v>19</v>
      </c>
      <c r="E861" s="447" t="s">
        <v>163</v>
      </c>
      <c r="F861" s="98" t="s">
        <v>414</v>
      </c>
      <c r="G861" s="98">
        <v>17171</v>
      </c>
      <c r="H861" s="96">
        <v>9100017171</v>
      </c>
      <c r="I861" s="98"/>
      <c r="J861" s="285">
        <f t="shared" si="149"/>
        <v>6.26</v>
      </c>
      <c r="K861" s="286" t="str">
        <f t="shared" si="157"/>
        <v>อ้อยน้ำราด</v>
      </c>
      <c r="L861" s="98"/>
      <c r="M861" s="374"/>
      <c r="N861" s="360">
        <v>0</v>
      </c>
      <c r="O861" s="96"/>
      <c r="P861" s="361"/>
      <c r="Q861" s="362">
        <v>6.26</v>
      </c>
      <c r="R861" s="360"/>
      <c r="S861" s="288">
        <f t="shared" si="150"/>
        <v>6.26</v>
      </c>
      <c r="T861" s="360">
        <f t="shared" si="158"/>
        <v>81.38</v>
      </c>
      <c r="U861" s="288">
        <v>13</v>
      </c>
      <c r="V861" s="288">
        <f>Q861*W861</f>
        <v>50.08</v>
      </c>
      <c r="W861" s="288">
        <v>8</v>
      </c>
      <c r="X861" s="364">
        <v>60.856411501106486</v>
      </c>
      <c r="Y861" s="365">
        <v>9.8812158947454449</v>
      </c>
      <c r="Z861" s="364">
        <v>40.176357477477474</v>
      </c>
      <c r="AA861" s="365">
        <f>Z861/Q861</f>
        <v>6.4179484788302679</v>
      </c>
      <c r="AB861" s="366">
        <v>242869</v>
      </c>
      <c r="AC861" s="96" t="s">
        <v>1</v>
      </c>
      <c r="AD861" s="96" t="s">
        <v>88</v>
      </c>
      <c r="AE861" s="367" t="s">
        <v>234</v>
      </c>
      <c r="AF861" s="98" t="s">
        <v>109</v>
      </c>
      <c r="AG861" s="367">
        <v>1.85</v>
      </c>
      <c r="AH861" s="96" t="s">
        <v>232</v>
      </c>
      <c r="AI861" s="98" t="s">
        <v>119</v>
      </c>
      <c r="AJ861" s="367" t="s">
        <v>220</v>
      </c>
      <c r="AK861" s="367" t="s">
        <v>408</v>
      </c>
      <c r="AL861" s="367" t="s">
        <v>236</v>
      </c>
      <c r="AM861" s="367"/>
      <c r="AN861" s="369"/>
      <c r="AO861" s="369" t="s">
        <v>93</v>
      </c>
      <c r="AP861" s="370" t="str">
        <f>IF(Q861&gt;15,"พื้นที่มากกว่า 15 ไร่",IF(Q861&gt;10,"พื้นที่ 10 - 15 ไร่",IF(Q861&gt;6,"พื้นที่ 6 - 10 ไร่",IF(Q861&gt;3,"พื้นที่ 3 - 6 ไร่","พื้นที่น้อยกว่า 3 ไร่"))))</f>
        <v>พื้นที่ 6 - 10 ไร่</v>
      </c>
      <c r="AQ861" s="440">
        <v>15.79073482428115</v>
      </c>
      <c r="AR861" s="371">
        <v>13.902245827010624</v>
      </c>
      <c r="AS861" s="372" t="s">
        <v>233</v>
      </c>
      <c r="AT861" s="373">
        <v>243315</v>
      </c>
    </row>
    <row r="862" spans="1:46" ht="21" customHeight="1">
      <c r="A862" s="95">
        <v>4</v>
      </c>
      <c r="B862" s="95" t="s">
        <v>228</v>
      </c>
      <c r="C862" s="380" t="s">
        <v>47</v>
      </c>
      <c r="D862" s="98">
        <f>D861+1</f>
        <v>20</v>
      </c>
      <c r="E862" s="447" t="s">
        <v>420</v>
      </c>
      <c r="F862" s="98" t="s">
        <v>414</v>
      </c>
      <c r="G862" s="98">
        <v>17172</v>
      </c>
      <c r="H862" s="98"/>
      <c r="I862" s="98"/>
      <c r="J862" s="285">
        <f t="shared" si="149"/>
        <v>5.47</v>
      </c>
      <c r="K862" s="286">
        <f t="shared" si="157"/>
        <v>0</v>
      </c>
      <c r="L862" s="98"/>
      <c r="M862" s="360"/>
      <c r="N862" s="360"/>
      <c r="O862" s="96"/>
      <c r="P862" s="360">
        <v>5.47</v>
      </c>
      <c r="Q862" s="362"/>
      <c r="R862" s="360"/>
      <c r="S862" s="288">
        <f t="shared" si="150"/>
        <v>5.47</v>
      </c>
      <c r="T862" s="363"/>
      <c r="U862" s="288"/>
      <c r="V862" s="288"/>
      <c r="W862" s="288"/>
      <c r="X862" s="364"/>
      <c r="Y862" s="365"/>
      <c r="Z862" s="364"/>
      <c r="AA862" s="365"/>
      <c r="AB862" s="366"/>
      <c r="AC862" s="96"/>
      <c r="AD862" s="96"/>
      <c r="AE862" s="367" t="s">
        <v>234</v>
      </c>
      <c r="AF862" s="98"/>
      <c r="AG862" s="367"/>
      <c r="AH862" s="96"/>
      <c r="AI862" s="98" t="s">
        <v>119</v>
      </c>
      <c r="AJ862" s="96" t="s">
        <v>220</v>
      </c>
      <c r="AK862" s="367"/>
      <c r="AL862" s="367"/>
      <c r="AM862" s="367"/>
      <c r="AN862" s="369"/>
      <c r="AO862" s="369">
        <v>0</v>
      </c>
      <c r="AP862" s="370"/>
      <c r="AQ862" s="441"/>
      <c r="AR862" s="370"/>
      <c r="AS862" s="376"/>
      <c r="AT862" s="377"/>
    </row>
    <row r="863" spans="1:46" ht="21" customHeight="1">
      <c r="A863" s="95">
        <v>4</v>
      </c>
      <c r="B863" s="95" t="s">
        <v>228</v>
      </c>
      <c r="C863" s="380" t="s">
        <v>47</v>
      </c>
      <c r="D863" s="98">
        <f>D861+1</f>
        <v>20</v>
      </c>
      <c r="E863" s="447">
        <v>1718</v>
      </c>
      <c r="F863" s="98" t="s">
        <v>414</v>
      </c>
      <c r="G863" s="98">
        <v>1718</v>
      </c>
      <c r="H863" s="96">
        <v>9100001718</v>
      </c>
      <c r="I863" s="299" t="s">
        <v>230</v>
      </c>
      <c r="J863" s="285">
        <f t="shared" si="149"/>
        <v>52.74</v>
      </c>
      <c r="K863" s="286" t="str">
        <f t="shared" si="157"/>
        <v>อ้อยตอ 2</v>
      </c>
      <c r="L863" s="98"/>
      <c r="M863" s="360"/>
      <c r="N863" s="360">
        <v>0</v>
      </c>
      <c r="O863" s="96"/>
      <c r="P863" s="96"/>
      <c r="Q863" s="362">
        <v>52.74</v>
      </c>
      <c r="R863" s="360"/>
      <c r="S863" s="288">
        <f t="shared" si="150"/>
        <v>52.74</v>
      </c>
      <c r="T863" s="360">
        <f>Q863*U863</f>
        <v>527.4</v>
      </c>
      <c r="U863" s="288">
        <v>10</v>
      </c>
      <c r="V863" s="288">
        <f>Q863*W863</f>
        <v>369.18</v>
      </c>
      <c r="W863" s="288">
        <v>7</v>
      </c>
      <c r="X863" s="364">
        <v>481.06200610173443</v>
      </c>
      <c r="Y863" s="365">
        <v>9.1213880565364889</v>
      </c>
      <c r="Z863" s="364">
        <v>509.9065530810812</v>
      </c>
      <c r="AA863" s="365">
        <f>Z863/Q863</f>
        <v>9.6683077944839049</v>
      </c>
      <c r="AB863" s="366">
        <v>242958</v>
      </c>
      <c r="AC863" s="96" t="s">
        <v>95</v>
      </c>
      <c r="AD863" s="96" t="s">
        <v>2</v>
      </c>
      <c r="AE863" s="367" t="s">
        <v>265</v>
      </c>
      <c r="AF863" s="98" t="s">
        <v>91</v>
      </c>
      <c r="AG863" s="367">
        <v>1.85</v>
      </c>
      <c r="AH863" s="98" t="s">
        <v>232</v>
      </c>
      <c r="AI863" s="98" t="s">
        <v>119</v>
      </c>
      <c r="AJ863" s="367" t="s">
        <v>220</v>
      </c>
      <c r="AK863" s="367" t="s">
        <v>408</v>
      </c>
      <c r="AL863" s="367" t="s">
        <v>236</v>
      </c>
      <c r="AM863" s="367"/>
      <c r="AN863" s="369"/>
      <c r="AO863" s="369" t="s">
        <v>1</v>
      </c>
      <c r="AP863" s="370" t="str">
        <f>IF(Q863&gt;15,"พื้นที่มากกว่า 15 ไร่",IF(Q863&gt;10,"พื้นที่ 10 - 15 ไร่",IF(Q863&gt;6,"พื้นที่ 6 - 10 ไร่",IF(Q863&gt;3,"พื้นที่ 3 - 6 ไร่","พื้นที่น้อยกว่า 3 ไร่"))))</f>
        <v>พื้นที่มากกว่า 15 ไร่</v>
      </c>
      <c r="AQ863" s="440">
        <v>8.7415623814941217</v>
      </c>
      <c r="AR863" s="371">
        <v>11.923343383293927</v>
      </c>
      <c r="AS863" s="372" t="s">
        <v>233</v>
      </c>
      <c r="AT863" s="373">
        <v>243246</v>
      </c>
    </row>
    <row r="864" spans="1:46" ht="21" customHeight="1">
      <c r="A864" s="95">
        <v>4</v>
      </c>
      <c r="B864" s="95" t="s">
        <v>228</v>
      </c>
      <c r="C864" s="380" t="s">
        <v>37</v>
      </c>
      <c r="D864" s="98">
        <v>1</v>
      </c>
      <c r="E864" s="447">
        <v>1801</v>
      </c>
      <c r="F864" s="98" t="s">
        <v>421</v>
      </c>
      <c r="G864" s="98">
        <v>1801</v>
      </c>
      <c r="H864" s="96">
        <v>9200001801</v>
      </c>
      <c r="I864" s="299" t="s">
        <v>230</v>
      </c>
      <c r="J864" s="285">
        <f t="shared" si="149"/>
        <v>24.73</v>
      </c>
      <c r="K864" s="286" t="str">
        <f t="shared" si="157"/>
        <v>อ้อยตอ 1</v>
      </c>
      <c r="L864" s="98"/>
      <c r="M864" s="374">
        <v>2.620000000000001</v>
      </c>
      <c r="N864" s="360">
        <v>0</v>
      </c>
      <c r="O864" s="96"/>
      <c r="P864" s="360"/>
      <c r="Q864" s="362">
        <v>22.11</v>
      </c>
      <c r="R864" s="360"/>
      <c r="S864" s="288">
        <f t="shared" si="150"/>
        <v>22.11</v>
      </c>
      <c r="T864" s="360">
        <f>Q864*U864</f>
        <v>265.32</v>
      </c>
      <c r="U864" s="288">
        <v>12</v>
      </c>
      <c r="V864" s="288">
        <f>Q864*W864</f>
        <v>132.66</v>
      </c>
      <c r="W864" s="288">
        <v>6</v>
      </c>
      <c r="X864" s="364">
        <v>191.58495837637611</v>
      </c>
      <c r="Y864" s="365">
        <v>8.6650817899763055</v>
      </c>
      <c r="Z864" s="364">
        <v>218.14562594594594</v>
      </c>
      <c r="AA864" s="365">
        <f>Z864/Q864</f>
        <v>9.8663783783783785</v>
      </c>
      <c r="AB864" s="366">
        <v>242870</v>
      </c>
      <c r="AC864" s="96" t="s">
        <v>93</v>
      </c>
      <c r="AD864" s="96" t="s">
        <v>2</v>
      </c>
      <c r="AE864" s="367" t="s">
        <v>231</v>
      </c>
      <c r="AF864" s="98" t="s">
        <v>96</v>
      </c>
      <c r="AG864" s="367">
        <v>1.85</v>
      </c>
      <c r="AH864" s="98" t="s">
        <v>232</v>
      </c>
      <c r="AI864" s="98" t="s">
        <v>119</v>
      </c>
      <c r="AJ864" s="367" t="s">
        <v>220</v>
      </c>
      <c r="AK864" s="367" t="s">
        <v>408</v>
      </c>
      <c r="AL864" s="367" t="s">
        <v>236</v>
      </c>
      <c r="AM864" s="367"/>
      <c r="AN864" s="369"/>
      <c r="AO864" s="369" t="s">
        <v>95</v>
      </c>
      <c r="AP864" s="370" t="str">
        <f>IF(Q864&gt;15,"พื้นที่มากกว่า 15 ไร่",IF(Q864&gt;10,"พื้นที่ 10 - 15 ไร่",IF(Q864&gt;6,"พื้นที่ 6 - 10 ไร่",IF(Q864&gt;3,"พื้นที่ 3 - 6 ไร่","พื้นที่น้อยกว่า 3 ไร่"))))</f>
        <v>พื้นที่มากกว่า 15 ไร่</v>
      </c>
      <c r="AQ864" s="440">
        <v>11.934871099050204</v>
      </c>
      <c r="AR864" s="371">
        <v>12.862136956192209</v>
      </c>
      <c r="AS864" s="372" t="s">
        <v>233</v>
      </c>
      <c r="AT864" s="373">
        <v>243303</v>
      </c>
    </row>
    <row r="865" spans="1:46" ht="21" customHeight="1">
      <c r="A865" s="95">
        <v>4</v>
      </c>
      <c r="B865" s="95" t="s">
        <v>228</v>
      </c>
      <c r="C865" s="380" t="s">
        <v>37</v>
      </c>
      <c r="D865" s="98">
        <f>D864+1</f>
        <v>2</v>
      </c>
      <c r="E865" s="447">
        <v>1802</v>
      </c>
      <c r="F865" s="98" t="s">
        <v>421</v>
      </c>
      <c r="G865" s="98">
        <v>1802</v>
      </c>
      <c r="H865" s="98"/>
      <c r="I865" s="98"/>
      <c r="J865" s="285">
        <f t="shared" si="149"/>
        <v>23.43</v>
      </c>
      <c r="K865" s="286">
        <f t="shared" si="157"/>
        <v>0</v>
      </c>
      <c r="L865" s="98"/>
      <c r="M865" s="374"/>
      <c r="N865" s="360">
        <v>0</v>
      </c>
      <c r="O865" s="374"/>
      <c r="P865" s="374">
        <v>23.43</v>
      </c>
      <c r="Q865" s="362"/>
      <c r="R865" s="360">
        <v>23.43</v>
      </c>
      <c r="S865" s="288">
        <f t="shared" si="150"/>
        <v>23.43</v>
      </c>
      <c r="T865" s="360">
        <f>Q865*U865</f>
        <v>0</v>
      </c>
      <c r="U865" s="288">
        <v>12</v>
      </c>
      <c r="V865" s="288"/>
      <c r="W865" s="288"/>
      <c r="X865" s="364"/>
      <c r="Y865" s="365"/>
      <c r="Z865" s="364"/>
      <c r="AA865" s="365"/>
      <c r="AB865" s="366"/>
      <c r="AC865" s="96"/>
      <c r="AD865" s="96"/>
      <c r="AE865" s="367" t="s">
        <v>234</v>
      </c>
      <c r="AF865" s="98" t="s">
        <v>99</v>
      </c>
      <c r="AG865" s="367">
        <v>1.85</v>
      </c>
      <c r="AH865" s="96" t="s">
        <v>232</v>
      </c>
      <c r="AI865" s="98" t="s">
        <v>119</v>
      </c>
      <c r="AJ865" s="367" t="s">
        <v>220</v>
      </c>
      <c r="AK865" s="367"/>
      <c r="AL865" s="367"/>
      <c r="AM865" s="367"/>
      <c r="AN865" s="369"/>
      <c r="AO865" s="369" t="s">
        <v>98</v>
      </c>
      <c r="AP865" s="370"/>
      <c r="AQ865" s="441"/>
      <c r="AR865" s="370"/>
      <c r="AS865" s="376"/>
      <c r="AT865" s="377"/>
    </row>
    <row r="866" spans="1:46" ht="21" customHeight="1">
      <c r="A866" s="95">
        <v>4</v>
      </c>
      <c r="B866" s="95" t="s">
        <v>228</v>
      </c>
      <c r="C866" s="380" t="s">
        <v>37</v>
      </c>
      <c r="D866" s="98">
        <f>D865+1</f>
        <v>3</v>
      </c>
      <c r="E866" s="447">
        <v>1803</v>
      </c>
      <c r="F866" s="98" t="s">
        <v>421</v>
      </c>
      <c r="G866" s="98">
        <v>1803</v>
      </c>
      <c r="H866" s="98"/>
      <c r="I866" s="98"/>
      <c r="J866" s="285">
        <f t="shared" si="149"/>
        <v>58.44</v>
      </c>
      <c r="K866" s="286" t="s">
        <v>205</v>
      </c>
      <c r="L866" s="98" t="s">
        <v>345</v>
      </c>
      <c r="M866" s="374"/>
      <c r="N866" s="360">
        <v>58.44</v>
      </c>
      <c r="O866" s="98"/>
      <c r="P866" s="98"/>
      <c r="Q866" s="362"/>
      <c r="R866" s="360"/>
      <c r="S866" s="288">
        <f t="shared" si="150"/>
        <v>0</v>
      </c>
      <c r="T866" s="288"/>
      <c r="U866" s="288"/>
      <c r="V866" s="288"/>
      <c r="W866" s="288"/>
      <c r="X866" s="364"/>
      <c r="Y866" s="365"/>
      <c r="Z866" s="364"/>
      <c r="AA866" s="365"/>
      <c r="AB866" s="366"/>
      <c r="AC866" s="98"/>
      <c r="AD866" s="98"/>
      <c r="AE866" s="368"/>
      <c r="AF866" s="98"/>
      <c r="AG866" s="368"/>
      <c r="AH866" s="98"/>
      <c r="AI866" s="98" t="s">
        <v>119</v>
      </c>
      <c r="AJ866" s="98"/>
      <c r="AK866" s="367"/>
      <c r="AL866" s="367"/>
      <c r="AM866" s="367"/>
      <c r="AN866" s="369"/>
      <c r="AO866" s="369">
        <v>0</v>
      </c>
      <c r="AP866" s="370"/>
      <c r="AQ866" s="441"/>
      <c r="AR866" s="370"/>
      <c r="AS866" s="376"/>
      <c r="AT866" s="377"/>
    </row>
    <row r="867" spans="1:46" ht="21" customHeight="1">
      <c r="A867" s="95">
        <v>4</v>
      </c>
      <c r="B867" s="95" t="s">
        <v>228</v>
      </c>
      <c r="C867" s="380" t="s">
        <v>37</v>
      </c>
      <c r="D867" s="98">
        <f>D864+1</f>
        <v>2</v>
      </c>
      <c r="E867" s="447">
        <v>1804</v>
      </c>
      <c r="F867" s="98" t="s">
        <v>421</v>
      </c>
      <c r="G867" s="98">
        <v>1804</v>
      </c>
      <c r="H867" s="96">
        <v>9200001804</v>
      </c>
      <c r="I867" s="299" t="s">
        <v>230</v>
      </c>
      <c r="J867" s="285">
        <f t="shared" si="149"/>
        <v>48.96</v>
      </c>
      <c r="K867" s="286" t="str">
        <f>AC867</f>
        <v>อ้อยตอ 1</v>
      </c>
      <c r="L867" s="98"/>
      <c r="M867" s="374"/>
      <c r="N867" s="360">
        <v>0</v>
      </c>
      <c r="O867" s="393"/>
      <c r="P867" s="360"/>
      <c r="Q867" s="362">
        <v>48.96</v>
      </c>
      <c r="R867" s="360"/>
      <c r="S867" s="288">
        <f t="shared" si="150"/>
        <v>48.96</v>
      </c>
      <c r="T867" s="360">
        <f>Q867*U867</f>
        <v>587.52</v>
      </c>
      <c r="U867" s="288">
        <v>12</v>
      </c>
      <c r="V867" s="288">
        <f>Q867*W867</f>
        <v>293.76</v>
      </c>
      <c r="W867" s="288">
        <v>6</v>
      </c>
      <c r="X867" s="364">
        <v>434.48586934974901</v>
      </c>
      <c r="Y867" s="365">
        <v>8.8743028870455269</v>
      </c>
      <c r="Z867" s="364">
        <v>477.28219329729728</v>
      </c>
      <c r="AA867" s="365">
        <f>Z867/Q867</f>
        <v>9.7484108108108103</v>
      </c>
      <c r="AB867" s="366">
        <v>242917</v>
      </c>
      <c r="AC867" s="96" t="s">
        <v>93</v>
      </c>
      <c r="AD867" s="96" t="s">
        <v>2</v>
      </c>
      <c r="AE867" s="367" t="s">
        <v>231</v>
      </c>
      <c r="AF867" s="98" t="s">
        <v>91</v>
      </c>
      <c r="AG867" s="367">
        <v>1.85</v>
      </c>
      <c r="AH867" s="98" t="s">
        <v>232</v>
      </c>
      <c r="AI867" s="98" t="s">
        <v>119</v>
      </c>
      <c r="AJ867" s="367" t="s">
        <v>220</v>
      </c>
      <c r="AK867" s="367" t="s">
        <v>408</v>
      </c>
      <c r="AL867" s="367" t="s">
        <v>236</v>
      </c>
      <c r="AM867" s="367"/>
      <c r="AN867" s="369"/>
      <c r="AO867" s="369" t="s">
        <v>95</v>
      </c>
      <c r="AP867" s="370" t="str">
        <f>IF(Q867&gt;15,"พื้นที่มากกว่า 15 ไร่",IF(Q867&gt;10,"พื้นที่ 10 - 15 ไร่",IF(Q867&gt;6,"พื้นที่ 6 - 10 ไร่",IF(Q867&gt;3,"พื้นที่ 3 - 6 ไร่","พื้นที่น้อยกว่า 3 ไร่"))))</f>
        <v>พื้นที่มากกว่า 15 ไร่</v>
      </c>
      <c r="AQ867" s="440">
        <v>9.7122140522875799</v>
      </c>
      <c r="AR867" s="371">
        <v>13.215917646316589</v>
      </c>
      <c r="AS867" s="372" t="s">
        <v>233</v>
      </c>
      <c r="AT867" s="373">
        <v>243296</v>
      </c>
    </row>
    <row r="868" spans="1:46" ht="21" customHeight="1">
      <c r="A868" s="95">
        <v>4</v>
      </c>
      <c r="B868" s="95" t="s">
        <v>228</v>
      </c>
      <c r="C868" s="380" t="s">
        <v>37</v>
      </c>
      <c r="D868" s="98">
        <f>D867+1</f>
        <v>3</v>
      </c>
      <c r="E868" s="447" t="s">
        <v>422</v>
      </c>
      <c r="F868" s="98" t="s">
        <v>421</v>
      </c>
      <c r="G868" s="98"/>
      <c r="H868" s="98"/>
      <c r="I868" s="98"/>
      <c r="J868" s="285">
        <f t="shared" si="149"/>
        <v>11.9</v>
      </c>
      <c r="K868" s="286" t="s">
        <v>205</v>
      </c>
      <c r="L868" s="96" t="s">
        <v>423</v>
      </c>
      <c r="M868" s="360">
        <v>11.9</v>
      </c>
      <c r="N868" s="360"/>
      <c r="O868" s="393"/>
      <c r="P868" s="360"/>
      <c r="Q868" s="362"/>
      <c r="R868" s="360"/>
      <c r="S868" s="288">
        <f t="shared" si="150"/>
        <v>0</v>
      </c>
      <c r="T868" s="360"/>
      <c r="U868" s="288"/>
      <c r="V868" s="288"/>
      <c r="W868" s="288"/>
      <c r="X868" s="364"/>
      <c r="Y868" s="365"/>
      <c r="Z868" s="364"/>
      <c r="AA868" s="365"/>
      <c r="AB868" s="366"/>
      <c r="AC868" s="96"/>
      <c r="AD868" s="96"/>
      <c r="AE868" s="367"/>
      <c r="AF868" s="98"/>
      <c r="AG868" s="367"/>
      <c r="AH868" s="96"/>
      <c r="AI868" s="98"/>
      <c r="AJ868" s="367"/>
      <c r="AK868" s="367"/>
      <c r="AL868" s="367"/>
      <c r="AM868" s="367"/>
      <c r="AN868" s="369"/>
      <c r="AO868" s="369">
        <v>0</v>
      </c>
      <c r="AP868" s="370"/>
      <c r="AQ868" s="441"/>
      <c r="AR868" s="370"/>
      <c r="AS868" s="376"/>
      <c r="AT868" s="377"/>
    </row>
    <row r="869" spans="1:46" ht="21" customHeight="1">
      <c r="A869" s="95">
        <v>4</v>
      </c>
      <c r="B869" s="95" t="s">
        <v>228</v>
      </c>
      <c r="C869" s="380" t="s">
        <v>37</v>
      </c>
      <c r="D869" s="98">
        <f>D867+1</f>
        <v>3</v>
      </c>
      <c r="E869" s="447">
        <v>1805</v>
      </c>
      <c r="F869" s="98" t="s">
        <v>421</v>
      </c>
      <c r="G869" s="98">
        <v>18051</v>
      </c>
      <c r="H869" s="96">
        <v>9200001805</v>
      </c>
      <c r="I869" s="299" t="s">
        <v>230</v>
      </c>
      <c r="J869" s="285">
        <f t="shared" si="149"/>
        <v>12</v>
      </c>
      <c r="K869" s="286" t="str">
        <f>AC869</f>
        <v>อ้อยน้ำราด</v>
      </c>
      <c r="L869" s="96"/>
      <c r="M869" s="360"/>
      <c r="N869" s="360">
        <v>0</v>
      </c>
      <c r="O869" s="96"/>
      <c r="P869" s="360"/>
      <c r="Q869" s="362">
        <v>12</v>
      </c>
      <c r="R869" s="360"/>
      <c r="S869" s="288">
        <f t="shared" si="150"/>
        <v>12</v>
      </c>
      <c r="T869" s="360">
        <f>Q869*U869</f>
        <v>156</v>
      </c>
      <c r="U869" s="288">
        <v>13</v>
      </c>
      <c r="V869" s="288">
        <f>Q869*W869</f>
        <v>72</v>
      </c>
      <c r="W869" s="288">
        <v>6</v>
      </c>
      <c r="X869" s="364">
        <v>108</v>
      </c>
      <c r="Y869" s="365">
        <v>9</v>
      </c>
      <c r="Z869" s="364">
        <v>128.75623783783786</v>
      </c>
      <c r="AA869" s="365">
        <f>Z869/Q869</f>
        <v>10.729686486486488</v>
      </c>
      <c r="AB869" s="366">
        <v>242886</v>
      </c>
      <c r="AC869" s="96" t="s">
        <v>1</v>
      </c>
      <c r="AD869" s="96" t="s">
        <v>88</v>
      </c>
      <c r="AE869" s="367" t="s">
        <v>231</v>
      </c>
      <c r="AF869" s="98" t="s">
        <v>99</v>
      </c>
      <c r="AG869" s="367">
        <v>1.85</v>
      </c>
      <c r="AH869" s="96" t="s">
        <v>232</v>
      </c>
      <c r="AI869" s="98" t="s">
        <v>119</v>
      </c>
      <c r="AJ869" s="367" t="s">
        <v>220</v>
      </c>
      <c r="AK869" s="367" t="s">
        <v>408</v>
      </c>
      <c r="AL869" s="367" t="s">
        <v>236</v>
      </c>
      <c r="AM869" s="367">
        <v>12</v>
      </c>
      <c r="AN869" s="390">
        <v>243204</v>
      </c>
      <c r="AO869" s="369" t="s">
        <v>93</v>
      </c>
      <c r="AP869" s="370" t="str">
        <f>IF(Q869&gt;15,"พื้นที่มากกว่า 15 ไร่",IF(Q869&gt;10,"พื้นที่ 10 - 15 ไร่",IF(Q869&gt;6,"พื้นที่ 6 - 10 ไร่",IF(Q869&gt;3,"พื้นที่ 3 - 6 ไร่","พื้นที่น้อยกว่า 3 ไร่"))))</f>
        <v>พื้นที่ 10 - 15 ไร่</v>
      </c>
      <c r="AQ869" s="440">
        <v>11.14</v>
      </c>
      <c r="AR869" s="371">
        <v>13.397537402752844</v>
      </c>
      <c r="AS869" s="372" t="s">
        <v>233</v>
      </c>
      <c r="AT869" s="373">
        <v>243299</v>
      </c>
    </row>
    <row r="870" spans="1:46" ht="21" customHeight="1">
      <c r="A870" s="95">
        <v>4</v>
      </c>
      <c r="B870" s="95" t="s">
        <v>228</v>
      </c>
      <c r="C870" s="380" t="s">
        <v>37</v>
      </c>
      <c r="D870" s="98">
        <f>D869+1</f>
        <v>4</v>
      </c>
      <c r="E870" s="447" t="s">
        <v>424</v>
      </c>
      <c r="F870" s="98" t="s">
        <v>421</v>
      </c>
      <c r="G870" s="98">
        <v>18052</v>
      </c>
      <c r="H870" s="96">
        <v>9200001805</v>
      </c>
      <c r="I870" s="299" t="s">
        <v>230</v>
      </c>
      <c r="J870" s="285">
        <f t="shared" si="149"/>
        <v>32.209999999999994</v>
      </c>
      <c r="K870" s="286" t="str">
        <f>AC870</f>
        <v>อ้อยตุลาคม</v>
      </c>
      <c r="L870" s="96"/>
      <c r="M870" s="360"/>
      <c r="N870" s="360"/>
      <c r="O870" s="96"/>
      <c r="P870" s="360"/>
      <c r="Q870" s="362">
        <v>32.209999999999994</v>
      </c>
      <c r="R870" s="360"/>
      <c r="S870" s="288">
        <f t="shared" si="150"/>
        <v>32.209999999999994</v>
      </c>
      <c r="T870" s="360">
        <f>Q870*U870</f>
        <v>483.14999999999992</v>
      </c>
      <c r="U870" s="288">
        <v>15</v>
      </c>
      <c r="V870" s="288">
        <f>Q870*W870</f>
        <v>257.67999999999995</v>
      </c>
      <c r="W870" s="288">
        <v>8</v>
      </c>
      <c r="X870" s="364">
        <v>289.88999999999993</v>
      </c>
      <c r="Y870" s="365">
        <v>9</v>
      </c>
      <c r="Z870" s="364">
        <v>289.88999999999993</v>
      </c>
      <c r="AA870" s="365">
        <f>Z870/Q870</f>
        <v>9</v>
      </c>
      <c r="AB870" s="366">
        <v>242866</v>
      </c>
      <c r="AC870" s="96" t="s">
        <v>98</v>
      </c>
      <c r="AD870" s="96" t="s">
        <v>88</v>
      </c>
      <c r="AE870" s="367" t="s">
        <v>231</v>
      </c>
      <c r="AF870" s="98" t="s">
        <v>109</v>
      </c>
      <c r="AG870" s="367">
        <v>1.85</v>
      </c>
      <c r="AH870" s="98" t="s">
        <v>232</v>
      </c>
      <c r="AI870" s="98" t="s">
        <v>119</v>
      </c>
      <c r="AJ870" s="367" t="s">
        <v>220</v>
      </c>
      <c r="AK870" s="367" t="s">
        <v>408</v>
      </c>
      <c r="AL870" s="367" t="s">
        <v>236</v>
      </c>
      <c r="AM870" s="367">
        <v>32.209999999999994</v>
      </c>
      <c r="AN870" s="390">
        <v>243204</v>
      </c>
      <c r="AO870" s="369" t="s">
        <v>93</v>
      </c>
      <c r="AP870" s="370" t="str">
        <f>IF(Q870&gt;15,"พื้นที่มากกว่า 15 ไร่",IF(Q870&gt;10,"พื้นที่ 10 - 15 ไร่",IF(Q870&gt;6,"พื้นที่ 6 - 10 ไร่",IF(Q870&gt;3,"พื้นที่ 3 - 6 ไร่","พื้นที่น้อยกว่า 3 ไร่"))))</f>
        <v>พื้นที่มากกว่า 15 ไร่</v>
      </c>
      <c r="AQ870" s="440">
        <v>11.499223843526854</v>
      </c>
      <c r="AR870" s="371">
        <v>13.117904101082646</v>
      </c>
      <c r="AS870" s="372" t="s">
        <v>233</v>
      </c>
      <c r="AT870" s="373">
        <v>243299</v>
      </c>
    </row>
    <row r="871" spans="1:46" ht="21" customHeight="1">
      <c r="A871" s="95">
        <v>4</v>
      </c>
      <c r="B871" s="95" t="s">
        <v>228</v>
      </c>
      <c r="C871" s="380" t="s">
        <v>37</v>
      </c>
      <c r="D871" s="98">
        <f>D870+1</f>
        <v>5</v>
      </c>
      <c r="E871" s="447">
        <v>1806</v>
      </c>
      <c r="F871" s="98" t="s">
        <v>421</v>
      </c>
      <c r="G871" s="98">
        <v>1806</v>
      </c>
      <c r="H871" s="98"/>
      <c r="I871" s="299" t="s">
        <v>230</v>
      </c>
      <c r="J871" s="285">
        <f t="shared" si="149"/>
        <v>28.03</v>
      </c>
      <c r="K871" s="286">
        <f>AC871</f>
        <v>0</v>
      </c>
      <c r="L871" s="96" t="s">
        <v>425</v>
      </c>
      <c r="M871" s="360"/>
      <c r="N871" s="360"/>
      <c r="O871" s="96"/>
      <c r="P871" s="360">
        <v>28.03</v>
      </c>
      <c r="Q871" s="362"/>
      <c r="R871" s="360"/>
      <c r="S871" s="288">
        <f t="shared" si="150"/>
        <v>28.03</v>
      </c>
      <c r="T871" s="360"/>
      <c r="U871" s="288"/>
      <c r="V871" s="288"/>
      <c r="W871" s="288"/>
      <c r="X871" s="364"/>
      <c r="Y871" s="365"/>
      <c r="Z871" s="364"/>
      <c r="AA871" s="365"/>
      <c r="AB871" s="366"/>
      <c r="AC871" s="96"/>
      <c r="AD871" s="96"/>
      <c r="AE871" s="367" t="s">
        <v>234</v>
      </c>
      <c r="AF871" s="98"/>
      <c r="AG871" s="367"/>
      <c r="AH871" s="98"/>
      <c r="AI871" s="98" t="s">
        <v>119</v>
      </c>
      <c r="AJ871" s="96" t="s">
        <v>220</v>
      </c>
      <c r="AK871" s="367"/>
      <c r="AL871" s="367"/>
      <c r="AM871" s="367"/>
      <c r="AN871" s="369"/>
      <c r="AO871" s="369" t="s">
        <v>98</v>
      </c>
      <c r="AP871" s="370"/>
      <c r="AQ871" s="441"/>
      <c r="AR871" s="370"/>
      <c r="AS871" s="376"/>
      <c r="AT871" s="377"/>
    </row>
    <row r="872" spans="1:46" ht="21" customHeight="1">
      <c r="A872" s="95">
        <v>4</v>
      </c>
      <c r="B872" s="95" t="s">
        <v>228</v>
      </c>
      <c r="C872" s="380" t="s">
        <v>37</v>
      </c>
      <c r="D872" s="98">
        <f>D870+1</f>
        <v>5</v>
      </c>
      <c r="E872" s="447">
        <v>1810</v>
      </c>
      <c r="F872" s="98" t="s">
        <v>421</v>
      </c>
      <c r="G872" s="98">
        <v>1810</v>
      </c>
      <c r="H872" s="96">
        <v>9200001810</v>
      </c>
      <c r="I872" s="299" t="s">
        <v>230</v>
      </c>
      <c r="J872" s="285">
        <f t="shared" si="149"/>
        <v>12.65</v>
      </c>
      <c r="K872" s="286" t="str">
        <f>AC872</f>
        <v>อ้อยตอ 1</v>
      </c>
      <c r="L872" s="96"/>
      <c r="M872" s="360"/>
      <c r="N872" s="360">
        <v>0</v>
      </c>
      <c r="O872" s="96"/>
      <c r="P872" s="96"/>
      <c r="Q872" s="362">
        <v>12.65</v>
      </c>
      <c r="R872" s="360"/>
      <c r="S872" s="288">
        <f t="shared" si="150"/>
        <v>12.65</v>
      </c>
      <c r="T872" s="360">
        <f>Q872*U872</f>
        <v>126.5</v>
      </c>
      <c r="U872" s="288">
        <v>10</v>
      </c>
      <c r="V872" s="288">
        <f>Q872*W872</f>
        <v>88.55</v>
      </c>
      <c r="W872" s="288">
        <v>7</v>
      </c>
      <c r="X872" s="364">
        <v>111.49495195959923</v>
      </c>
      <c r="Y872" s="365">
        <v>8.8138301944347219</v>
      </c>
      <c r="Z872" s="364">
        <v>106.11975111111114</v>
      </c>
      <c r="AA872" s="365">
        <f>Z872/Q872</f>
        <v>8.3889131313131333</v>
      </c>
      <c r="AB872" s="366">
        <v>242960</v>
      </c>
      <c r="AC872" s="96" t="s">
        <v>93</v>
      </c>
      <c r="AD872" s="96" t="s">
        <v>2</v>
      </c>
      <c r="AE872" s="367" t="s">
        <v>265</v>
      </c>
      <c r="AF872" s="98" t="s">
        <v>91</v>
      </c>
      <c r="AG872" s="367">
        <v>1.65</v>
      </c>
      <c r="AH872" s="98" t="s">
        <v>247</v>
      </c>
      <c r="AI872" s="98" t="s">
        <v>119</v>
      </c>
      <c r="AJ872" s="367" t="s">
        <v>220</v>
      </c>
      <c r="AK872" s="367" t="s">
        <v>408</v>
      </c>
      <c r="AL872" s="367" t="s">
        <v>236</v>
      </c>
      <c r="AM872" s="367"/>
      <c r="AN872" s="369"/>
      <c r="AO872" s="369" t="s">
        <v>248</v>
      </c>
      <c r="AP872" s="370" t="str">
        <f>IF(Q872&gt;15,"พื้นที่มากกว่า 15 ไร่",IF(Q872&gt;10,"พื้นที่ 10 - 15 ไร่",IF(Q872&gt;6,"พื้นที่ 6 - 10 ไร่",IF(Q872&gt;3,"พื้นที่ 3 - 6 ไร่","พื้นที่น้อยกว่า 3 ไร่"))))</f>
        <v>พื้นที่ 10 - 15 ไร่</v>
      </c>
      <c r="AQ872" s="440">
        <v>5.0703557312252965</v>
      </c>
      <c r="AR872" s="371">
        <v>13.813557842220142</v>
      </c>
      <c r="AS872" s="372" t="s">
        <v>233</v>
      </c>
      <c r="AT872" s="373">
        <v>243300</v>
      </c>
    </row>
    <row r="873" spans="1:46" ht="21" customHeight="1">
      <c r="A873" s="95">
        <v>4</v>
      </c>
      <c r="B873" s="95" t="s">
        <v>228</v>
      </c>
      <c r="C873" s="380" t="s">
        <v>37</v>
      </c>
      <c r="D873" s="98">
        <f>D872+1</f>
        <v>6</v>
      </c>
      <c r="E873" s="447">
        <v>1811</v>
      </c>
      <c r="F873" s="98" t="s">
        <v>421</v>
      </c>
      <c r="G873" s="98">
        <v>1811</v>
      </c>
      <c r="H873" s="98"/>
      <c r="I873" s="299" t="s">
        <v>230</v>
      </c>
      <c r="J873" s="285">
        <f t="shared" si="149"/>
        <v>45.49</v>
      </c>
      <c r="K873" s="286" t="e">
        <f>#REF!</f>
        <v>#REF!</v>
      </c>
      <c r="L873" s="98"/>
      <c r="M873" s="374"/>
      <c r="N873" s="360">
        <v>0</v>
      </c>
      <c r="O873" s="360"/>
      <c r="P873" s="360">
        <v>45.49</v>
      </c>
      <c r="Q873" s="362"/>
      <c r="R873" s="360"/>
      <c r="S873" s="288">
        <f t="shared" si="150"/>
        <v>45.49</v>
      </c>
      <c r="T873" s="288"/>
      <c r="U873" s="288"/>
      <c r="V873" s="288"/>
      <c r="W873" s="288"/>
      <c r="X873" s="364"/>
      <c r="Y873" s="365"/>
      <c r="Z873" s="364"/>
      <c r="AA873" s="365"/>
      <c r="AB873" s="366"/>
      <c r="AC873" s="96"/>
      <c r="AD873" s="96"/>
      <c r="AE873" s="367" t="s">
        <v>234</v>
      </c>
      <c r="AF873" s="98"/>
      <c r="AG873" s="367"/>
      <c r="AH873" s="98"/>
      <c r="AI873" s="98" t="s">
        <v>119</v>
      </c>
      <c r="AJ873" s="96" t="s">
        <v>220</v>
      </c>
      <c r="AK873" s="367"/>
      <c r="AL873" s="367"/>
      <c r="AM873" s="367"/>
      <c r="AN873" s="369"/>
      <c r="AO873" s="369" t="s">
        <v>98</v>
      </c>
      <c r="AP873" s="370"/>
      <c r="AQ873" s="441"/>
      <c r="AR873" s="370"/>
      <c r="AS873" s="376"/>
      <c r="AT873" s="377"/>
    </row>
    <row r="874" spans="1:46" ht="21" customHeight="1">
      <c r="A874" s="95">
        <v>4</v>
      </c>
      <c r="B874" s="95" t="s">
        <v>228</v>
      </c>
      <c r="C874" s="380" t="s">
        <v>37</v>
      </c>
      <c r="D874" s="98">
        <f>D872+1</f>
        <v>6</v>
      </c>
      <c r="E874" s="447">
        <v>1812</v>
      </c>
      <c r="F874" s="98" t="s">
        <v>421</v>
      </c>
      <c r="G874" s="98">
        <v>1812</v>
      </c>
      <c r="H874" s="96">
        <v>9200001812</v>
      </c>
      <c r="I874" s="299" t="s">
        <v>230</v>
      </c>
      <c r="J874" s="285">
        <f t="shared" si="149"/>
        <v>67.44</v>
      </c>
      <c r="K874" s="286" t="str">
        <f>AC874</f>
        <v>อ้อยตอ 1</v>
      </c>
      <c r="L874" s="96"/>
      <c r="M874" s="360"/>
      <c r="N874" s="360">
        <v>0</v>
      </c>
      <c r="O874" s="96"/>
      <c r="P874" s="96"/>
      <c r="Q874" s="362">
        <v>67.44</v>
      </c>
      <c r="R874" s="360"/>
      <c r="S874" s="288">
        <f t="shared" si="150"/>
        <v>67.44</v>
      </c>
      <c r="T874" s="360">
        <f>Q874*U874</f>
        <v>809.28</v>
      </c>
      <c r="U874" s="288">
        <v>12</v>
      </c>
      <c r="V874" s="288">
        <f>Q874*W874</f>
        <v>337.2</v>
      </c>
      <c r="W874" s="288">
        <v>5</v>
      </c>
      <c r="X874" s="364">
        <v>598.68717912201453</v>
      </c>
      <c r="Y874" s="365">
        <v>8.8773306512754235</v>
      </c>
      <c r="Z874" s="364">
        <v>755.1919048648648</v>
      </c>
      <c r="AA874" s="365">
        <f>Z874/Q874</f>
        <v>11.197981981981981</v>
      </c>
      <c r="AB874" s="366">
        <v>242920</v>
      </c>
      <c r="AC874" s="96" t="s">
        <v>93</v>
      </c>
      <c r="AD874" s="96" t="s">
        <v>2</v>
      </c>
      <c r="AE874" s="367" t="s">
        <v>280</v>
      </c>
      <c r="AF874" s="98" t="s">
        <v>91</v>
      </c>
      <c r="AG874" s="367">
        <v>1.85</v>
      </c>
      <c r="AH874" s="98" t="s">
        <v>232</v>
      </c>
      <c r="AI874" s="98" t="s">
        <v>119</v>
      </c>
      <c r="AJ874" s="367" t="s">
        <v>220</v>
      </c>
      <c r="AK874" s="367" t="s">
        <v>408</v>
      </c>
      <c r="AL874" s="367" t="s">
        <v>236</v>
      </c>
      <c r="AM874" s="367"/>
      <c r="AN874" s="369"/>
      <c r="AO874" s="369" t="s">
        <v>95</v>
      </c>
      <c r="AP874" s="370" t="str">
        <f>IF(Q874&gt;15,"พื้นที่มากกว่า 15 ไร่",IF(Q874&gt;10,"พื้นที่ 10 - 15 ไร่",IF(Q874&gt;6,"พื้นที่ 6 - 10 ไร่",IF(Q874&gt;3,"พื้นที่ 3 - 6 ไร่","พื้นที่น้อยกว่า 3 ไร่"))))</f>
        <v>พื้นที่มากกว่า 15 ไร่</v>
      </c>
      <c r="AQ874" s="440">
        <v>9.7182680901542113</v>
      </c>
      <c r="AR874" s="371">
        <v>13.208268690875801</v>
      </c>
      <c r="AS874" s="372" t="s">
        <v>233</v>
      </c>
      <c r="AT874" s="373">
        <v>243306</v>
      </c>
    </row>
    <row r="875" spans="1:46" ht="21" customHeight="1">
      <c r="A875" s="95">
        <v>4</v>
      </c>
      <c r="B875" s="95" t="s">
        <v>228</v>
      </c>
      <c r="C875" s="380" t="s">
        <v>37</v>
      </c>
      <c r="D875" s="98">
        <f>D873+1</f>
        <v>7</v>
      </c>
      <c r="E875" s="447">
        <v>1814</v>
      </c>
      <c r="F875" s="98" t="s">
        <v>421</v>
      </c>
      <c r="G875" s="98">
        <v>1814</v>
      </c>
      <c r="H875" s="96">
        <v>9200001814</v>
      </c>
      <c r="I875" s="299" t="s">
        <v>230</v>
      </c>
      <c r="J875" s="285">
        <f t="shared" si="149"/>
        <v>32.25</v>
      </c>
      <c r="K875" s="286" t="str">
        <f>AC875</f>
        <v>อ้อยน้ำราด</v>
      </c>
      <c r="L875" s="98"/>
      <c r="M875" s="374"/>
      <c r="N875" s="360">
        <v>0</v>
      </c>
      <c r="O875" s="98"/>
      <c r="P875" s="374"/>
      <c r="Q875" s="362">
        <v>32.25</v>
      </c>
      <c r="R875" s="360"/>
      <c r="S875" s="288">
        <f t="shared" si="150"/>
        <v>32.25</v>
      </c>
      <c r="T875" s="360">
        <f>Q875*U875</f>
        <v>387</v>
      </c>
      <c r="U875" s="288">
        <v>12</v>
      </c>
      <c r="V875" s="288">
        <f>Q875*W875</f>
        <v>129</v>
      </c>
      <c r="W875" s="288">
        <v>4</v>
      </c>
      <c r="X875" s="364">
        <v>316.2027626034747</v>
      </c>
      <c r="Y875" s="365">
        <v>9.8813259722007665</v>
      </c>
      <c r="Z875" s="364">
        <v>227.05673513513511</v>
      </c>
      <c r="AA875" s="365">
        <f>Z875/Q875</f>
        <v>7.0405189189189183</v>
      </c>
      <c r="AB875" s="366">
        <v>242885</v>
      </c>
      <c r="AC875" s="96" t="s">
        <v>1</v>
      </c>
      <c r="AD875" s="96" t="s">
        <v>88</v>
      </c>
      <c r="AE875" s="367" t="s">
        <v>280</v>
      </c>
      <c r="AF875" s="98" t="s">
        <v>99</v>
      </c>
      <c r="AG875" s="367">
        <v>1.85</v>
      </c>
      <c r="AH875" s="96" t="s">
        <v>232</v>
      </c>
      <c r="AI875" s="98" t="s">
        <v>119</v>
      </c>
      <c r="AJ875" s="367" t="s">
        <v>220</v>
      </c>
      <c r="AK875" s="367" t="s">
        <v>408</v>
      </c>
      <c r="AL875" s="367" t="s">
        <v>236</v>
      </c>
      <c r="AM875" s="367"/>
      <c r="AN875" s="369"/>
      <c r="AO875" s="369" t="s">
        <v>248</v>
      </c>
      <c r="AP875" s="370" t="str">
        <f>IF(Q875&gt;15,"พื้นที่มากกว่า 15 ไร่",IF(Q875&gt;10,"พื้นที่ 10 - 15 ไร่",IF(Q875&gt;6,"พื้นที่ 6 - 10 ไร่",IF(Q875&gt;3,"พื้นที่ 3 - 6 ไร่","พื้นที่น้อยกว่า 3 ไร่"))))</f>
        <v>พื้นที่มากกว่า 15 ไร่</v>
      </c>
      <c r="AQ875" s="440">
        <v>6.2483720930232565</v>
      </c>
      <c r="AR875" s="371">
        <v>13.350396506376855</v>
      </c>
      <c r="AS875" s="372" t="s">
        <v>233</v>
      </c>
      <c r="AT875" s="373">
        <v>243307</v>
      </c>
    </row>
    <row r="876" spans="1:46" ht="21" customHeight="1">
      <c r="A876" s="95">
        <v>4</v>
      </c>
      <c r="B876" s="95" t="s">
        <v>228</v>
      </c>
      <c r="C876" s="380" t="s">
        <v>37</v>
      </c>
      <c r="D876" s="98">
        <f>D875+1</f>
        <v>8</v>
      </c>
      <c r="E876" s="447">
        <v>1816</v>
      </c>
      <c r="F876" s="98" t="s">
        <v>421</v>
      </c>
      <c r="G876" s="98">
        <v>1816</v>
      </c>
      <c r="H876" s="96">
        <v>9200001816</v>
      </c>
      <c r="I876" s="98"/>
      <c r="J876" s="285">
        <f t="shared" si="149"/>
        <v>17.7</v>
      </c>
      <c r="K876" s="286" t="str">
        <f>AC876</f>
        <v>อ้อยตอ 2</v>
      </c>
      <c r="L876" s="98"/>
      <c r="M876" s="374"/>
      <c r="N876" s="360">
        <v>0</v>
      </c>
      <c r="O876" s="98"/>
      <c r="P876" s="374"/>
      <c r="Q876" s="362">
        <v>17.7</v>
      </c>
      <c r="R876" s="360"/>
      <c r="S876" s="288">
        <f t="shared" si="150"/>
        <v>17.7</v>
      </c>
      <c r="T876" s="360">
        <f>Q876*U876</f>
        <v>177</v>
      </c>
      <c r="U876" s="288">
        <v>10</v>
      </c>
      <c r="V876" s="288">
        <f>Q876*W876</f>
        <v>106.19999999999999</v>
      </c>
      <c r="W876" s="288">
        <v>6</v>
      </c>
      <c r="X876" s="364">
        <v>154.60197631550847</v>
      </c>
      <c r="Y876" s="365">
        <v>8.7345749330795748</v>
      </c>
      <c r="Z876" s="364">
        <v>224.32186181818173</v>
      </c>
      <c r="AA876" s="365">
        <f>Z876/Q876</f>
        <v>12.673551515151511</v>
      </c>
      <c r="AB876" s="366">
        <v>242908</v>
      </c>
      <c r="AC876" s="96" t="s">
        <v>95</v>
      </c>
      <c r="AD876" s="96" t="s">
        <v>2</v>
      </c>
      <c r="AE876" s="367" t="s">
        <v>231</v>
      </c>
      <c r="AF876" s="98" t="s">
        <v>91</v>
      </c>
      <c r="AG876" s="367">
        <v>1.65</v>
      </c>
      <c r="AH876" s="98" t="s">
        <v>247</v>
      </c>
      <c r="AI876" s="98" t="s">
        <v>119</v>
      </c>
      <c r="AJ876" s="367" t="s">
        <v>220</v>
      </c>
      <c r="AK876" s="367" t="s">
        <v>408</v>
      </c>
      <c r="AL876" s="367" t="s">
        <v>236</v>
      </c>
      <c r="AM876" s="367"/>
      <c r="AN876" s="369"/>
      <c r="AO876" s="369" t="s">
        <v>248</v>
      </c>
      <c r="AP876" s="370" t="str">
        <f>IF(Q876&gt;15,"พื้นที่มากกว่า 15 ไร่",IF(Q876&gt;10,"พื้นที่ 10 - 15 ไร่",IF(Q876&gt;6,"พื้นที่ 6 - 10 ไร่",IF(Q876&gt;3,"พื้นที่ 3 - 6 ไร่","พื้นที่น้อยกว่า 3 ไร่"))))</f>
        <v>พื้นที่มากกว่า 15 ไร่</v>
      </c>
      <c r="AQ876" s="440">
        <v>8.6288135593220332</v>
      </c>
      <c r="AR876" s="371">
        <v>13.285258953709162</v>
      </c>
      <c r="AS876" s="372" t="s">
        <v>233</v>
      </c>
      <c r="AT876" s="373">
        <v>243294</v>
      </c>
    </row>
    <row r="877" spans="1:46" ht="21" customHeight="1">
      <c r="A877" s="95">
        <v>4</v>
      </c>
      <c r="B877" s="95" t="s">
        <v>228</v>
      </c>
      <c r="C877" s="380" t="s">
        <v>37</v>
      </c>
      <c r="D877" s="98">
        <f>D876+1</f>
        <v>9</v>
      </c>
      <c r="E877" s="447" t="s">
        <v>426</v>
      </c>
      <c r="F877" s="98" t="s">
        <v>421</v>
      </c>
      <c r="G877" s="98">
        <v>18161</v>
      </c>
      <c r="H877" s="98"/>
      <c r="I877" s="299" t="s">
        <v>230</v>
      </c>
      <c r="J877" s="285">
        <f t="shared" si="149"/>
        <v>13.88</v>
      </c>
      <c r="K877" s="286" t="s">
        <v>205</v>
      </c>
      <c r="L877" s="98"/>
      <c r="M877" s="374">
        <v>13.88</v>
      </c>
      <c r="N877" s="360">
        <v>0</v>
      </c>
      <c r="O877" s="98"/>
      <c r="P877" s="98"/>
      <c r="Q877" s="362"/>
      <c r="R877" s="360"/>
      <c r="S877" s="288">
        <f t="shared" si="150"/>
        <v>0</v>
      </c>
      <c r="T877" s="288"/>
      <c r="U877" s="288"/>
      <c r="V877" s="288"/>
      <c r="W877" s="288"/>
      <c r="X877" s="364"/>
      <c r="Y877" s="365"/>
      <c r="Z877" s="364"/>
      <c r="AA877" s="365"/>
      <c r="AB877" s="366"/>
      <c r="AC877" s="98"/>
      <c r="AD877" s="98"/>
      <c r="AE877" s="368"/>
      <c r="AF877" s="98"/>
      <c r="AG877" s="368"/>
      <c r="AH877" s="98"/>
      <c r="AI877" s="98" t="s">
        <v>119</v>
      </c>
      <c r="AJ877" s="98"/>
      <c r="AK877" s="367"/>
      <c r="AL877" s="367"/>
      <c r="AM877" s="367"/>
      <c r="AN877" s="369"/>
      <c r="AO877" s="369">
        <v>0</v>
      </c>
      <c r="AP877" s="370"/>
      <c r="AQ877" s="441"/>
      <c r="AR877" s="370"/>
      <c r="AS877" s="376"/>
      <c r="AT877" s="377"/>
    </row>
    <row r="878" spans="1:46" ht="21" customHeight="1">
      <c r="A878" s="95">
        <v>4</v>
      </c>
      <c r="B878" s="95" t="s">
        <v>228</v>
      </c>
      <c r="C878" s="380" t="s">
        <v>37</v>
      </c>
      <c r="D878" s="98">
        <f>D876+1</f>
        <v>9</v>
      </c>
      <c r="E878" s="447">
        <v>1817</v>
      </c>
      <c r="F878" s="98" t="s">
        <v>421</v>
      </c>
      <c r="G878" s="98">
        <v>1817</v>
      </c>
      <c r="H878" s="96">
        <v>9200001817</v>
      </c>
      <c r="I878" s="299" t="s">
        <v>230</v>
      </c>
      <c r="J878" s="285">
        <f t="shared" si="149"/>
        <v>35.86</v>
      </c>
      <c r="K878" s="286" t="str">
        <f>AC878</f>
        <v>อ้อยตอ 2</v>
      </c>
      <c r="L878" s="98"/>
      <c r="M878" s="374">
        <f>35.86-Q878</f>
        <v>3.259999999999998</v>
      </c>
      <c r="N878" s="360">
        <v>0</v>
      </c>
      <c r="O878" s="98"/>
      <c r="P878" s="374"/>
      <c r="Q878" s="362">
        <v>32.6</v>
      </c>
      <c r="R878" s="360"/>
      <c r="S878" s="288">
        <f t="shared" si="150"/>
        <v>32.6</v>
      </c>
      <c r="T878" s="360">
        <f>Q878*U878</f>
        <v>326</v>
      </c>
      <c r="U878" s="288">
        <v>10</v>
      </c>
      <c r="V878" s="288">
        <f>Q878*W878</f>
        <v>195.60000000000002</v>
      </c>
      <c r="W878" s="288">
        <v>6</v>
      </c>
      <c r="X878" s="364">
        <v>284.37484307297183</v>
      </c>
      <c r="Y878" s="365">
        <v>8.7231546954899333</v>
      </c>
      <c r="Z878" s="364">
        <v>422.56554666666665</v>
      </c>
      <c r="AA878" s="365">
        <f>Z878/Q878</f>
        <v>12.962133333333332</v>
      </c>
      <c r="AB878" s="366">
        <v>242910</v>
      </c>
      <c r="AC878" s="96" t="s">
        <v>95</v>
      </c>
      <c r="AD878" s="96" t="s">
        <v>2</v>
      </c>
      <c r="AE878" s="367" t="s">
        <v>231</v>
      </c>
      <c r="AF878" s="98" t="s">
        <v>91</v>
      </c>
      <c r="AG878" s="367">
        <v>1.85</v>
      </c>
      <c r="AH878" s="98" t="s">
        <v>232</v>
      </c>
      <c r="AI878" s="98" t="s">
        <v>119</v>
      </c>
      <c r="AJ878" s="367" t="s">
        <v>220</v>
      </c>
      <c r="AK878" s="367" t="s">
        <v>408</v>
      </c>
      <c r="AL878" s="367" t="s">
        <v>236</v>
      </c>
      <c r="AM878" s="367">
        <v>32.6</v>
      </c>
      <c r="AN878" s="390">
        <v>243204</v>
      </c>
      <c r="AO878" s="369" t="s">
        <v>248</v>
      </c>
      <c r="AP878" s="370" t="str">
        <f>IF(Q878&gt;15,"พื้นที่มากกว่า 15 ไร่",IF(Q878&gt;10,"พื้นที่ 10 - 15 ไร่",IF(Q878&gt;6,"พื้นที่ 6 - 10 ไร่",IF(Q878&gt;3,"พื้นที่ 3 - 6 ไร่","พื้นที่น้อยกว่า 3 ไร่"))))</f>
        <v>พื้นที่มากกว่า 15 ไร่</v>
      </c>
      <c r="AQ878" s="440">
        <v>7.7411042944785278</v>
      </c>
      <c r="AR878" s="371">
        <v>13.14292439372325</v>
      </c>
      <c r="AS878" s="372" t="s">
        <v>233</v>
      </c>
      <c r="AT878" s="373">
        <v>243293</v>
      </c>
    </row>
    <row r="879" spans="1:46" ht="21" customHeight="1">
      <c r="A879" s="95">
        <v>4</v>
      </c>
      <c r="B879" s="95" t="s">
        <v>228</v>
      </c>
      <c r="C879" s="380" t="s">
        <v>37</v>
      </c>
      <c r="D879" s="98">
        <f>D878+1</f>
        <v>10</v>
      </c>
      <c r="E879" s="447" t="s">
        <v>427</v>
      </c>
      <c r="F879" s="98" t="s">
        <v>421</v>
      </c>
      <c r="G879" s="98"/>
      <c r="H879" s="98"/>
      <c r="I879" s="98"/>
      <c r="J879" s="285">
        <f t="shared" si="149"/>
        <v>9.3699999999999992</v>
      </c>
      <c r="K879" s="286" t="s">
        <v>245</v>
      </c>
      <c r="L879" s="98" t="s">
        <v>245</v>
      </c>
      <c r="M879" s="374">
        <v>9.3699999999999992</v>
      </c>
      <c r="N879" s="360"/>
      <c r="O879" s="98"/>
      <c r="P879" s="374"/>
      <c r="Q879" s="362"/>
      <c r="R879" s="360"/>
      <c r="S879" s="288">
        <f t="shared" si="150"/>
        <v>0</v>
      </c>
      <c r="T879" s="360"/>
      <c r="U879" s="288"/>
      <c r="V879" s="288"/>
      <c r="W879" s="288"/>
      <c r="X879" s="364"/>
      <c r="Y879" s="365"/>
      <c r="Z879" s="364"/>
      <c r="AA879" s="365"/>
      <c r="AB879" s="366"/>
      <c r="AC879" s="96"/>
      <c r="AD879" s="96"/>
      <c r="AE879" s="367"/>
      <c r="AF879" s="98"/>
      <c r="AG879" s="367"/>
      <c r="AH879" s="98"/>
      <c r="AI879" s="98"/>
      <c r="AJ879" s="367"/>
      <c r="AK879" s="367"/>
      <c r="AL879" s="367"/>
      <c r="AM879" s="367"/>
      <c r="AN879" s="369"/>
      <c r="AO879" s="369">
        <v>0</v>
      </c>
      <c r="AP879" s="370"/>
      <c r="AQ879" s="441"/>
      <c r="AR879" s="370"/>
      <c r="AS879" s="376"/>
      <c r="AT879" s="377"/>
    </row>
    <row r="880" spans="1:46" ht="21" customHeight="1">
      <c r="A880" s="95">
        <v>4</v>
      </c>
      <c r="B880" s="95" t="s">
        <v>228</v>
      </c>
      <c r="C880" s="380" t="s">
        <v>37</v>
      </c>
      <c r="D880" s="98">
        <f>D878+1</f>
        <v>10</v>
      </c>
      <c r="E880" s="447">
        <v>1818</v>
      </c>
      <c r="F880" s="98" t="s">
        <v>421</v>
      </c>
      <c r="G880" s="98">
        <v>1818</v>
      </c>
      <c r="H880" s="96">
        <v>9200001818</v>
      </c>
      <c r="I880" s="299" t="s">
        <v>230</v>
      </c>
      <c r="J880" s="285">
        <f t="shared" si="149"/>
        <v>36.03</v>
      </c>
      <c r="K880" s="286" t="str">
        <f>AC880</f>
        <v>อ้อยตุลาคม</v>
      </c>
      <c r="L880" s="98" t="s">
        <v>373</v>
      </c>
      <c r="M880" s="374">
        <v>0</v>
      </c>
      <c r="N880" s="360">
        <v>0</v>
      </c>
      <c r="O880" s="391"/>
      <c r="P880" s="374"/>
      <c r="Q880" s="362">
        <v>36.03</v>
      </c>
      <c r="R880" s="360"/>
      <c r="S880" s="288">
        <f t="shared" si="150"/>
        <v>36.03</v>
      </c>
      <c r="T880" s="360">
        <f>Q880*U880</f>
        <v>540.45000000000005</v>
      </c>
      <c r="U880" s="288">
        <v>15</v>
      </c>
      <c r="V880" s="288">
        <f>Q880*W880</f>
        <v>252.21</v>
      </c>
      <c r="W880" s="288">
        <v>7</v>
      </c>
      <c r="X880" s="364">
        <v>430.68055929576678</v>
      </c>
      <c r="Y880" s="365">
        <v>12.008897010706821</v>
      </c>
      <c r="Z880" s="364">
        <v>716.44518918918925</v>
      </c>
      <c r="AA880" s="365">
        <f>Z880/Q880</f>
        <v>19.884684684684686</v>
      </c>
      <c r="AB880" s="366">
        <v>242864</v>
      </c>
      <c r="AC880" s="96" t="s">
        <v>98</v>
      </c>
      <c r="AD880" s="96" t="s">
        <v>88</v>
      </c>
      <c r="AE880" s="367" t="s">
        <v>231</v>
      </c>
      <c r="AF880" s="98" t="s">
        <v>109</v>
      </c>
      <c r="AG880" s="367">
        <v>1.85</v>
      </c>
      <c r="AH880" s="98" t="s">
        <v>232</v>
      </c>
      <c r="AI880" s="98" t="s">
        <v>119</v>
      </c>
      <c r="AJ880" s="367" t="s">
        <v>220</v>
      </c>
      <c r="AK880" s="367" t="s">
        <v>408</v>
      </c>
      <c r="AL880" s="367" t="s">
        <v>236</v>
      </c>
      <c r="AM880" s="367">
        <v>36.03</v>
      </c>
      <c r="AN880" s="390">
        <v>243204</v>
      </c>
      <c r="AO880" s="369" t="s">
        <v>93</v>
      </c>
      <c r="AP880" s="370" t="str">
        <f>IF(Q880&gt;15,"พื้นที่มากกว่า 15 ไร่",IF(Q880&gt;10,"พื้นที่ 10 - 15 ไร่",IF(Q880&gt;6,"พื้นที่ 6 - 10 ไร่",IF(Q880&gt;3,"พื้นที่ 3 - 6 ไร่","พื้นที่น้อยกว่า 3 ไร่"))))</f>
        <v>พื้นที่มากกว่า 15 ไร่</v>
      </c>
      <c r="AQ880" s="440">
        <v>12.41271162919789</v>
      </c>
      <c r="AR880" s="371">
        <v>13.145855600026833</v>
      </c>
      <c r="AS880" s="372" t="s">
        <v>233</v>
      </c>
      <c r="AT880" s="373">
        <v>243290</v>
      </c>
    </row>
    <row r="881" spans="1:46" ht="21" customHeight="1">
      <c r="A881" s="95">
        <v>4</v>
      </c>
      <c r="B881" s="95" t="s">
        <v>228</v>
      </c>
      <c r="C881" s="380" t="s">
        <v>37</v>
      </c>
      <c r="D881" s="98">
        <f>D879+1</f>
        <v>11</v>
      </c>
      <c r="E881" s="447">
        <v>1819</v>
      </c>
      <c r="F881" s="98" t="s">
        <v>421</v>
      </c>
      <c r="G881" s="98">
        <v>1819</v>
      </c>
      <c r="H881" s="96">
        <v>9200001819</v>
      </c>
      <c r="I881" s="299" t="s">
        <v>230</v>
      </c>
      <c r="J881" s="285">
        <f t="shared" si="149"/>
        <v>25.15</v>
      </c>
      <c r="K881" s="286" t="str">
        <f>AC881</f>
        <v>อ้อยตุลาคม</v>
      </c>
      <c r="L881" s="98" t="s">
        <v>373</v>
      </c>
      <c r="M881" s="374">
        <f>25.15-Q881</f>
        <v>1.4100000000000001</v>
      </c>
      <c r="N881" s="360">
        <v>0</v>
      </c>
      <c r="O881" s="374"/>
      <c r="P881" s="360"/>
      <c r="Q881" s="362">
        <v>23.74</v>
      </c>
      <c r="R881" s="360"/>
      <c r="S881" s="288">
        <f t="shared" si="150"/>
        <v>23.74</v>
      </c>
      <c r="T881" s="360">
        <f>Q881*U881</f>
        <v>356.09999999999997</v>
      </c>
      <c r="U881" s="288">
        <v>15</v>
      </c>
      <c r="V881" s="288">
        <f>Q881*W881</f>
        <v>189.92</v>
      </c>
      <c r="W881" s="288">
        <v>8</v>
      </c>
      <c r="X881" s="364">
        <v>279.99724743069049</v>
      </c>
      <c r="Y881" s="365">
        <v>12.082023901882497</v>
      </c>
      <c r="Z881" s="364">
        <v>672.98066450450438</v>
      </c>
      <c r="AA881" s="365">
        <f>Z881/Q881</f>
        <v>28.347963963963959</v>
      </c>
      <c r="AB881" s="366">
        <v>242860</v>
      </c>
      <c r="AC881" s="96" t="s">
        <v>98</v>
      </c>
      <c r="AD881" s="96" t="s">
        <v>88</v>
      </c>
      <c r="AE881" s="367" t="s">
        <v>231</v>
      </c>
      <c r="AF881" s="98" t="s">
        <v>109</v>
      </c>
      <c r="AG881" s="367">
        <v>1.85</v>
      </c>
      <c r="AH881" s="98" t="s">
        <v>232</v>
      </c>
      <c r="AI881" s="98" t="s">
        <v>119</v>
      </c>
      <c r="AJ881" s="367" t="s">
        <v>220</v>
      </c>
      <c r="AK881" s="367" t="s">
        <v>408</v>
      </c>
      <c r="AL881" s="367" t="s">
        <v>236</v>
      </c>
      <c r="AM881" s="367">
        <v>23.74</v>
      </c>
      <c r="AN881" s="390">
        <v>243204</v>
      </c>
      <c r="AO881" s="369" t="s">
        <v>93</v>
      </c>
      <c r="AP881" s="370" t="str">
        <f>IF(Q881&gt;15,"พื้นที่มากกว่า 15 ไร่",IF(Q881&gt;10,"พื้นที่ 10 - 15 ไร่",IF(Q881&gt;6,"พื้นที่ 6 - 10 ไร่",IF(Q881&gt;3,"พื้นที่ 3 - 6 ไร่","พื้นที่น้อยกว่า 3 ไร่"))))</f>
        <v>พื้นที่มากกว่า 15 ไร่</v>
      </c>
      <c r="AQ881" s="440">
        <v>11.662594776748106</v>
      </c>
      <c r="AR881" s="371">
        <v>12.861203452884025</v>
      </c>
      <c r="AS881" s="372" t="s">
        <v>233</v>
      </c>
      <c r="AT881" s="373">
        <v>243292</v>
      </c>
    </row>
    <row r="882" spans="1:46" ht="21" customHeight="1">
      <c r="A882" s="95">
        <v>4</v>
      </c>
      <c r="B882" s="95" t="s">
        <v>228</v>
      </c>
      <c r="C882" s="380" t="s">
        <v>37</v>
      </c>
      <c r="D882" s="98">
        <f>D881+1</f>
        <v>12</v>
      </c>
      <c r="E882" s="447" t="s">
        <v>428</v>
      </c>
      <c r="F882" s="98" t="s">
        <v>421</v>
      </c>
      <c r="G882" s="98">
        <v>18191</v>
      </c>
      <c r="H882" s="98"/>
      <c r="I882" s="98"/>
      <c r="J882" s="285">
        <f t="shared" si="149"/>
        <v>13.13</v>
      </c>
      <c r="K882" s="286" t="s">
        <v>429</v>
      </c>
      <c r="L882" s="96"/>
      <c r="M882" s="360">
        <v>13.13</v>
      </c>
      <c r="N882" s="360"/>
      <c r="O882" s="374"/>
      <c r="P882" s="360"/>
      <c r="Q882" s="362"/>
      <c r="R882" s="360"/>
      <c r="S882" s="288">
        <f t="shared" si="150"/>
        <v>0</v>
      </c>
      <c r="T882" s="360"/>
      <c r="U882" s="288"/>
      <c r="V882" s="288"/>
      <c r="W882" s="288"/>
      <c r="X882" s="364"/>
      <c r="Y882" s="365"/>
      <c r="Z882" s="364"/>
      <c r="AA882" s="365"/>
      <c r="AB882" s="366"/>
      <c r="AC882" s="96"/>
      <c r="AD882" s="96"/>
      <c r="AE882" s="367"/>
      <c r="AF882" s="98"/>
      <c r="AG882" s="367"/>
      <c r="AH882" s="98"/>
      <c r="AI882" s="98"/>
      <c r="AJ882" s="96"/>
      <c r="AK882" s="367"/>
      <c r="AL882" s="367"/>
      <c r="AM882" s="367"/>
      <c r="AN882" s="369"/>
      <c r="AO882" s="369">
        <v>0</v>
      </c>
      <c r="AP882" s="370"/>
      <c r="AQ882" s="441"/>
      <c r="AR882" s="370"/>
      <c r="AS882" s="376"/>
      <c r="AT882" s="377"/>
    </row>
    <row r="883" spans="1:46" ht="21" customHeight="1">
      <c r="A883" s="95">
        <v>4</v>
      </c>
      <c r="B883" s="95" t="s">
        <v>228</v>
      </c>
      <c r="C883" s="380" t="s">
        <v>37</v>
      </c>
      <c r="D883" s="98">
        <f>D882+1</f>
        <v>13</v>
      </c>
      <c r="E883" s="447">
        <v>1820</v>
      </c>
      <c r="F883" s="98" t="s">
        <v>421</v>
      </c>
      <c r="G883" s="98">
        <v>1820</v>
      </c>
      <c r="H883" s="98"/>
      <c r="I883" s="98"/>
      <c r="J883" s="285">
        <f t="shared" si="149"/>
        <v>17.21</v>
      </c>
      <c r="K883" s="286" t="s">
        <v>430</v>
      </c>
      <c r="L883" s="96"/>
      <c r="M883" s="360"/>
      <c r="N883" s="360">
        <v>17.21</v>
      </c>
      <c r="O883" s="374"/>
      <c r="P883" s="360"/>
      <c r="Q883" s="362"/>
      <c r="R883" s="360"/>
      <c r="S883" s="288">
        <f t="shared" si="150"/>
        <v>0</v>
      </c>
      <c r="T883" s="360"/>
      <c r="U883" s="288"/>
      <c r="V883" s="288"/>
      <c r="W883" s="288"/>
      <c r="X883" s="364"/>
      <c r="Y883" s="365"/>
      <c r="Z883" s="364"/>
      <c r="AA883" s="365"/>
      <c r="AB883" s="366"/>
      <c r="AC883" s="96"/>
      <c r="AD883" s="96"/>
      <c r="AE883" s="367"/>
      <c r="AF883" s="98"/>
      <c r="AG883" s="367"/>
      <c r="AH883" s="98"/>
      <c r="AI883" s="98"/>
      <c r="AJ883" s="96"/>
      <c r="AK883" s="367"/>
      <c r="AL883" s="367"/>
      <c r="AM883" s="367"/>
      <c r="AN883" s="369"/>
      <c r="AO883" s="369">
        <v>0</v>
      </c>
      <c r="AP883" s="370"/>
      <c r="AQ883" s="441"/>
      <c r="AR883" s="370"/>
      <c r="AS883" s="376"/>
      <c r="AT883" s="377"/>
    </row>
    <row r="884" spans="1:46" ht="21" customHeight="1">
      <c r="A884" s="95">
        <v>4</v>
      </c>
      <c r="B884" s="95" t="s">
        <v>228</v>
      </c>
      <c r="C884" s="380" t="s">
        <v>32</v>
      </c>
      <c r="D884" s="98">
        <v>1</v>
      </c>
      <c r="E884" s="447">
        <v>1901</v>
      </c>
      <c r="F884" s="98" t="s">
        <v>431</v>
      </c>
      <c r="G884" s="98">
        <v>1901</v>
      </c>
      <c r="H884" s="96">
        <v>9190001901</v>
      </c>
      <c r="I884" s="98"/>
      <c r="J884" s="285">
        <f t="shared" si="149"/>
        <v>15.96</v>
      </c>
      <c r="K884" s="286" t="str">
        <f t="shared" ref="K884:K896" si="159">AC884</f>
        <v>อ้อยตอ 2</v>
      </c>
      <c r="L884" s="96"/>
      <c r="M884" s="360"/>
      <c r="N884" s="360">
        <v>0</v>
      </c>
      <c r="O884" s="383"/>
      <c r="P884" s="98"/>
      <c r="Q884" s="362">
        <v>15.96</v>
      </c>
      <c r="R884" s="360"/>
      <c r="S884" s="288">
        <f t="shared" si="150"/>
        <v>15.96</v>
      </c>
      <c r="T884" s="363">
        <f>Q884*U884</f>
        <v>191.52</v>
      </c>
      <c r="U884" s="288">
        <v>12</v>
      </c>
      <c r="V884" s="288">
        <f>Q884*W884</f>
        <v>143.64000000000001</v>
      </c>
      <c r="W884" s="288">
        <v>9</v>
      </c>
      <c r="X884" s="364">
        <v>140.68088340770183</v>
      </c>
      <c r="Y884" s="365">
        <v>8.8145916922118932</v>
      </c>
      <c r="Z884" s="364">
        <v>97.903643675675667</v>
      </c>
      <c r="AA884" s="365">
        <f>Z884/Q884</f>
        <v>6.1343135135135123</v>
      </c>
      <c r="AB884" s="366">
        <v>242919</v>
      </c>
      <c r="AC884" s="96" t="s">
        <v>95</v>
      </c>
      <c r="AD884" s="96" t="s">
        <v>2</v>
      </c>
      <c r="AE884" s="367" t="s">
        <v>231</v>
      </c>
      <c r="AF884" s="98" t="s">
        <v>91</v>
      </c>
      <c r="AG884" s="367" t="s">
        <v>432</v>
      </c>
      <c r="AH884" s="98" t="s">
        <v>433</v>
      </c>
      <c r="AI884" s="368" t="s">
        <v>90</v>
      </c>
      <c r="AJ884" s="367" t="s">
        <v>220</v>
      </c>
      <c r="AK884" s="367" t="s">
        <v>408</v>
      </c>
      <c r="AL884" s="367" t="s">
        <v>236</v>
      </c>
      <c r="AM884" s="367"/>
      <c r="AN884" s="369"/>
      <c r="AO884" s="369" t="s">
        <v>248</v>
      </c>
      <c r="AP884" s="370" t="str">
        <f>IF(Q884&gt;15,"พื้นที่มากกว่า 15 ไร่",IF(Q884&gt;10,"พื้นที่ 10 - 15 ไร่",IF(Q884&gt;6,"พื้นที่ 6 - 10 ไร่",IF(Q884&gt;3,"พื้นที่ 3 - 6 ไร่","พื้นที่น้อยกว่า 3 ไร่"))))</f>
        <v>พื้นที่มากกว่า 15 ไร่</v>
      </c>
      <c r="AQ884" s="440">
        <v>12.12907268170426</v>
      </c>
      <c r="AR884" s="371">
        <v>13.515506767228016</v>
      </c>
      <c r="AS884" s="372" t="s">
        <v>233</v>
      </c>
      <c r="AT884" s="373">
        <v>243295</v>
      </c>
    </row>
    <row r="885" spans="1:46" ht="21" customHeight="1">
      <c r="A885" s="95">
        <v>4</v>
      </c>
      <c r="B885" s="95" t="s">
        <v>228</v>
      </c>
      <c r="C885" s="380" t="s">
        <v>32</v>
      </c>
      <c r="D885" s="98">
        <v>2</v>
      </c>
      <c r="E885" s="447">
        <v>1902</v>
      </c>
      <c r="F885" s="98" t="s">
        <v>431</v>
      </c>
      <c r="G885" s="98">
        <v>1902</v>
      </c>
      <c r="H885" s="96">
        <v>9190001902</v>
      </c>
      <c r="I885" s="98"/>
      <c r="J885" s="285">
        <f t="shared" si="149"/>
        <v>27.67</v>
      </c>
      <c r="K885" s="286" t="str">
        <f t="shared" si="159"/>
        <v>อ้อยตอ 2</v>
      </c>
      <c r="L885" s="96"/>
      <c r="M885" s="360"/>
      <c r="N885" s="360">
        <v>0</v>
      </c>
      <c r="O885" s="98"/>
      <c r="P885" s="374">
        <f>27.67-Q885</f>
        <v>9.6500000000000021</v>
      </c>
      <c r="Q885" s="362">
        <v>18.02</v>
      </c>
      <c r="R885" s="360"/>
      <c r="S885" s="288">
        <f t="shared" si="150"/>
        <v>27.67</v>
      </c>
      <c r="T885" s="363">
        <f>Q885*U885</f>
        <v>180.2</v>
      </c>
      <c r="U885" s="288">
        <v>10</v>
      </c>
      <c r="V885" s="288">
        <f>Q885*W885</f>
        <v>126.14</v>
      </c>
      <c r="W885" s="288">
        <v>7</v>
      </c>
      <c r="X885" s="364">
        <v>163.79844063228305</v>
      </c>
      <c r="Y885" s="365">
        <v>9.0898135755983933</v>
      </c>
      <c r="Z885" s="364">
        <v>158.27365362162161</v>
      </c>
      <c r="AA885" s="365">
        <f>Z885/Q885</f>
        <v>8.783221621621621</v>
      </c>
      <c r="AB885" s="366">
        <v>242918</v>
      </c>
      <c r="AC885" s="96" t="s">
        <v>95</v>
      </c>
      <c r="AD885" s="96" t="s">
        <v>2</v>
      </c>
      <c r="AE885" s="367" t="s">
        <v>231</v>
      </c>
      <c r="AF885" s="98" t="s">
        <v>91</v>
      </c>
      <c r="AG885" s="367">
        <v>1.85</v>
      </c>
      <c r="AH885" s="98" t="s">
        <v>232</v>
      </c>
      <c r="AI885" s="368" t="s">
        <v>90</v>
      </c>
      <c r="AJ885" s="367" t="s">
        <v>220</v>
      </c>
      <c r="AK885" s="367" t="s">
        <v>408</v>
      </c>
      <c r="AL885" s="367" t="s">
        <v>236</v>
      </c>
      <c r="AM885" s="367"/>
      <c r="AN885" s="369"/>
      <c r="AO885" s="369" t="s">
        <v>248</v>
      </c>
      <c r="AP885" s="370" t="str">
        <f>IF(Q885&gt;15,"พื้นที่มากกว่า 15 ไร่",IF(Q885&gt;10,"พื้นที่ 10 - 15 ไร่",IF(Q885&gt;6,"พื้นที่ 6 - 10 ไร่",IF(Q885&gt;3,"พื้นที่ 3 - 6 ไร่","พื้นที่น้อยกว่า 3 ไร่"))))</f>
        <v>พื้นที่มากกว่า 15 ไร่</v>
      </c>
      <c r="AQ885" s="440">
        <v>9.4084350721420638</v>
      </c>
      <c r="AR885" s="371">
        <v>13.327023711218592</v>
      </c>
      <c r="AS885" s="372" t="s">
        <v>233</v>
      </c>
      <c r="AT885" s="373">
        <v>243283</v>
      </c>
    </row>
    <row r="886" spans="1:46" ht="21" customHeight="1">
      <c r="A886" s="95">
        <v>4</v>
      </c>
      <c r="B886" s="95" t="s">
        <v>228</v>
      </c>
      <c r="C886" s="380" t="s">
        <v>32</v>
      </c>
      <c r="D886" s="98">
        <f>D885+1</f>
        <v>3</v>
      </c>
      <c r="E886" s="447">
        <v>1903</v>
      </c>
      <c r="F886" s="98" t="s">
        <v>431</v>
      </c>
      <c r="G886" s="98">
        <v>1903</v>
      </c>
      <c r="H886" s="96">
        <v>9190001903</v>
      </c>
      <c r="I886" s="98"/>
      <c r="J886" s="285">
        <f t="shared" si="149"/>
        <v>24.68</v>
      </c>
      <c r="K886" s="286" t="str">
        <f t="shared" si="159"/>
        <v>อ้อยตอ 1</v>
      </c>
      <c r="L886" s="98"/>
      <c r="M886" s="374"/>
      <c r="N886" s="360">
        <v>0</v>
      </c>
      <c r="O886" s="96"/>
      <c r="P886" s="96"/>
      <c r="Q886" s="362">
        <v>24.68</v>
      </c>
      <c r="R886" s="360"/>
      <c r="S886" s="288">
        <f t="shared" si="150"/>
        <v>24.68</v>
      </c>
      <c r="T886" s="363">
        <f>Q886*U886</f>
        <v>296.15999999999997</v>
      </c>
      <c r="U886" s="288">
        <v>12</v>
      </c>
      <c r="V886" s="288">
        <f>Q886*W886</f>
        <v>172.76</v>
      </c>
      <c r="W886" s="288">
        <v>7</v>
      </c>
      <c r="X886" s="364">
        <v>215.69610806125226</v>
      </c>
      <c r="Y886" s="365">
        <v>8.7397126442970929</v>
      </c>
      <c r="Z886" s="364">
        <v>354.71038731531536</v>
      </c>
      <c r="AA886" s="365">
        <f>Z886/Q886</f>
        <v>14.372381981981984</v>
      </c>
      <c r="AB886" s="366">
        <v>242895</v>
      </c>
      <c r="AC886" s="96" t="s">
        <v>93</v>
      </c>
      <c r="AD886" s="96" t="s">
        <v>2</v>
      </c>
      <c r="AE886" s="367" t="s">
        <v>265</v>
      </c>
      <c r="AF886" s="98" t="s">
        <v>109</v>
      </c>
      <c r="AG886" s="367">
        <v>1.85</v>
      </c>
      <c r="AH886" s="98" t="s">
        <v>232</v>
      </c>
      <c r="AI886" s="368" t="s">
        <v>90</v>
      </c>
      <c r="AJ886" s="367" t="s">
        <v>220</v>
      </c>
      <c r="AK886" s="367" t="s">
        <v>408</v>
      </c>
      <c r="AL886" s="367" t="s">
        <v>236</v>
      </c>
      <c r="AM886" s="367"/>
      <c r="AN886" s="369"/>
      <c r="AO886" s="369" t="s">
        <v>1</v>
      </c>
      <c r="AP886" s="370" t="str">
        <f>IF(Q886&gt;15,"พื้นที่มากกว่า 15 ไร่",IF(Q886&gt;10,"พื้นที่ 10 - 15 ไร่",IF(Q886&gt;6,"พื้นที่ 6 - 10 ไร่",IF(Q886&gt;3,"พื้นที่ 3 - 6 ไร่","พื้นที่น้อยกว่า 3 ไร่"))))</f>
        <v>พื้นที่มากกว่า 15 ไร่</v>
      </c>
      <c r="AQ886" s="440">
        <v>8.1150729335494329</v>
      </c>
      <c r="AR886" s="371">
        <v>11.741006590772919</v>
      </c>
      <c r="AS886" s="372" t="s">
        <v>233</v>
      </c>
      <c r="AT886" s="373">
        <v>243241</v>
      </c>
    </row>
    <row r="887" spans="1:46" ht="21" customHeight="1">
      <c r="A887" s="95">
        <v>4</v>
      </c>
      <c r="B887" s="95" t="s">
        <v>228</v>
      </c>
      <c r="C887" s="380" t="s">
        <v>32</v>
      </c>
      <c r="D887" s="98">
        <f>D886+1</f>
        <v>4</v>
      </c>
      <c r="E887" s="447">
        <v>1904</v>
      </c>
      <c r="F887" s="98" t="s">
        <v>431</v>
      </c>
      <c r="G887" s="98">
        <v>1904</v>
      </c>
      <c r="H887" s="96">
        <v>9190001904</v>
      </c>
      <c r="I887" s="98"/>
      <c r="J887" s="285">
        <f t="shared" si="149"/>
        <v>25.65</v>
      </c>
      <c r="K887" s="286" t="str">
        <f t="shared" si="159"/>
        <v>อ้อยตอ 1</v>
      </c>
      <c r="L887" s="98"/>
      <c r="M887" s="374"/>
      <c r="N887" s="360">
        <v>0</v>
      </c>
      <c r="O887" s="96"/>
      <c r="P887" s="96"/>
      <c r="Q887" s="362">
        <v>25.65</v>
      </c>
      <c r="R887" s="360"/>
      <c r="S887" s="288">
        <f t="shared" si="150"/>
        <v>25.65</v>
      </c>
      <c r="T887" s="363">
        <f>Q887*U887</f>
        <v>307.79999999999995</v>
      </c>
      <c r="U887" s="288">
        <v>12</v>
      </c>
      <c r="V887" s="288">
        <f>Q887*W887</f>
        <v>179.54999999999998</v>
      </c>
      <c r="W887" s="288">
        <v>7</v>
      </c>
      <c r="X887" s="364">
        <v>225.52829624301074</v>
      </c>
      <c r="Y887" s="365">
        <v>8.7925261693181582</v>
      </c>
      <c r="Z887" s="364">
        <v>213.32370162162164</v>
      </c>
      <c r="AA887" s="365">
        <f>Z887/Q887</f>
        <v>8.3167135135135144</v>
      </c>
      <c r="AB887" s="366">
        <v>242912</v>
      </c>
      <c r="AC887" s="96" t="s">
        <v>93</v>
      </c>
      <c r="AD887" s="96" t="s">
        <v>2</v>
      </c>
      <c r="AE887" s="367" t="s">
        <v>265</v>
      </c>
      <c r="AF887" s="98" t="s">
        <v>114</v>
      </c>
      <c r="AG887" s="367">
        <v>1.85</v>
      </c>
      <c r="AH887" s="98" t="s">
        <v>232</v>
      </c>
      <c r="AI887" s="368" t="s">
        <v>90</v>
      </c>
      <c r="AJ887" s="367" t="s">
        <v>220</v>
      </c>
      <c r="AK887" s="367" t="s">
        <v>408</v>
      </c>
      <c r="AL887" s="367" t="s">
        <v>236</v>
      </c>
      <c r="AM887" s="367"/>
      <c r="AN887" s="369"/>
      <c r="AO887" s="369" t="s">
        <v>1</v>
      </c>
      <c r="AP887" s="370" t="str">
        <f>IF(Q887&gt;15,"พื้นที่มากกว่า 15 ไร่",IF(Q887&gt;10,"พื้นที่ 10 - 15 ไร่",IF(Q887&gt;6,"พื้นที่ 6 - 10 ไร่",IF(Q887&gt;3,"พื้นที่ 3 - 6 ไร่","พื้นที่น้อยกว่า 3 ไร่"))))</f>
        <v>พื้นที่มากกว่า 15 ไร่</v>
      </c>
      <c r="AQ887" s="440">
        <v>6.5153996101364537</v>
      </c>
      <c r="AR887" s="371">
        <v>11.411994973671611</v>
      </c>
      <c r="AS887" s="372" t="s">
        <v>233</v>
      </c>
      <c r="AT887" s="373">
        <v>243240</v>
      </c>
    </row>
    <row r="888" spans="1:46" ht="21" customHeight="1">
      <c r="A888" s="95">
        <v>4</v>
      </c>
      <c r="B888" s="95" t="s">
        <v>228</v>
      </c>
      <c r="C888" s="380" t="s">
        <v>32</v>
      </c>
      <c r="D888" s="98">
        <f>D887+1</f>
        <v>5</v>
      </c>
      <c r="E888" s="447">
        <v>1905</v>
      </c>
      <c r="F888" s="98" t="s">
        <v>431</v>
      </c>
      <c r="G888" s="98">
        <v>1905</v>
      </c>
      <c r="H888" s="96">
        <v>9190001905</v>
      </c>
      <c r="I888" s="98"/>
      <c r="J888" s="285">
        <f t="shared" si="149"/>
        <v>19.170000000000002</v>
      </c>
      <c r="K888" s="286" t="str">
        <f t="shared" si="159"/>
        <v>อ้อยตอ 1</v>
      </c>
      <c r="L888" s="98"/>
      <c r="M888" s="374"/>
      <c r="N888" s="360">
        <v>0</v>
      </c>
      <c r="O888" s="96"/>
      <c r="P888" s="96"/>
      <c r="Q888" s="362">
        <v>19.170000000000002</v>
      </c>
      <c r="R888" s="360"/>
      <c r="S888" s="288">
        <f t="shared" si="150"/>
        <v>19.170000000000002</v>
      </c>
      <c r="T888" s="363">
        <f>Q888*U888</f>
        <v>230.04000000000002</v>
      </c>
      <c r="U888" s="288">
        <v>12</v>
      </c>
      <c r="V888" s="288">
        <f>Q888*W888</f>
        <v>134.19</v>
      </c>
      <c r="W888" s="288">
        <v>7</v>
      </c>
      <c r="X888" s="364">
        <v>168.43585729118965</v>
      </c>
      <c r="Y888" s="365">
        <v>8.7864296969843316</v>
      </c>
      <c r="Z888" s="364">
        <v>146.61658118918922</v>
      </c>
      <c r="AA888" s="365">
        <f>Z888/Q888</f>
        <v>7.6482306306306311</v>
      </c>
      <c r="AB888" s="366">
        <v>242913</v>
      </c>
      <c r="AC888" s="96" t="s">
        <v>93</v>
      </c>
      <c r="AD888" s="96" t="s">
        <v>2</v>
      </c>
      <c r="AE888" s="367" t="s">
        <v>265</v>
      </c>
      <c r="AF888" s="98" t="s">
        <v>99</v>
      </c>
      <c r="AG888" s="367">
        <v>1.85</v>
      </c>
      <c r="AH888" s="98" t="s">
        <v>232</v>
      </c>
      <c r="AI888" s="368" t="s">
        <v>90</v>
      </c>
      <c r="AJ888" s="367" t="s">
        <v>220</v>
      </c>
      <c r="AK888" s="367" t="s">
        <v>408</v>
      </c>
      <c r="AL888" s="367" t="s">
        <v>236</v>
      </c>
      <c r="AM888" s="367"/>
      <c r="AN888" s="369"/>
      <c r="AO888" s="369" t="s">
        <v>1</v>
      </c>
      <c r="AP888" s="370" t="str">
        <f>IF(Q888&gt;15,"พื้นที่มากกว่า 15 ไร่",IF(Q888&gt;10,"พื้นที่ 10 - 15 ไร่",IF(Q888&gt;6,"พื้นที่ 6 - 10 ไร่",IF(Q888&gt;3,"พื้นที่ 3 - 6 ไร่","พื้นที่น้อยกว่า 3 ไร่"))))</f>
        <v>พื้นที่มากกว่า 15 ไร่</v>
      </c>
      <c r="AQ888" s="440">
        <v>6.9749608763693267</v>
      </c>
      <c r="AR888" s="371">
        <v>11.502068656046667</v>
      </c>
      <c r="AS888" s="372" t="s">
        <v>233</v>
      </c>
      <c r="AT888" s="373">
        <v>243239</v>
      </c>
    </row>
    <row r="889" spans="1:46" ht="21" customHeight="1">
      <c r="A889" s="95">
        <v>4</v>
      </c>
      <c r="B889" s="95" t="s">
        <v>228</v>
      </c>
      <c r="C889" s="380" t="s">
        <v>32</v>
      </c>
      <c r="D889" s="98">
        <f>D888+1</f>
        <v>6</v>
      </c>
      <c r="E889" s="447">
        <v>1906</v>
      </c>
      <c r="F889" s="98" t="s">
        <v>431</v>
      </c>
      <c r="G889" s="98">
        <v>1906</v>
      </c>
      <c r="H889" s="98"/>
      <c r="I889" s="98"/>
      <c r="J889" s="285">
        <f t="shared" si="149"/>
        <v>2.87</v>
      </c>
      <c r="K889" s="286">
        <f t="shared" si="159"/>
        <v>0</v>
      </c>
      <c r="L889" s="96"/>
      <c r="M889" s="360"/>
      <c r="N889" s="360">
        <v>0</v>
      </c>
      <c r="O889" s="98"/>
      <c r="P889" s="360">
        <v>2.87</v>
      </c>
      <c r="Q889" s="362"/>
      <c r="R889" s="360"/>
      <c r="S889" s="288">
        <f t="shared" si="150"/>
        <v>2.87</v>
      </c>
      <c r="T889" s="363"/>
      <c r="U889" s="288"/>
      <c r="V889" s="288"/>
      <c r="W889" s="288"/>
      <c r="X889" s="364"/>
      <c r="Y889" s="365"/>
      <c r="Z889" s="364"/>
      <c r="AA889" s="365"/>
      <c r="AB889" s="366"/>
      <c r="AC889" s="96"/>
      <c r="AD889" s="96"/>
      <c r="AE889" s="367" t="s">
        <v>234</v>
      </c>
      <c r="AF889" s="98"/>
      <c r="AG889" s="367"/>
      <c r="AH889" s="98"/>
      <c r="AI889" s="368" t="s">
        <v>90</v>
      </c>
      <c r="AJ889" s="96" t="s">
        <v>220</v>
      </c>
      <c r="AK889" s="367"/>
      <c r="AL889" s="367"/>
      <c r="AM889" s="367"/>
      <c r="AN889" s="369"/>
      <c r="AO889" s="369" t="s">
        <v>248</v>
      </c>
      <c r="AP889" s="370"/>
      <c r="AQ889" s="441"/>
      <c r="AR889" s="370"/>
      <c r="AS889" s="376"/>
      <c r="AT889" s="377"/>
    </row>
    <row r="890" spans="1:46" ht="21" customHeight="1">
      <c r="A890" s="95">
        <v>4</v>
      </c>
      <c r="B890" s="95" t="s">
        <v>228</v>
      </c>
      <c r="C890" s="380" t="s">
        <v>32</v>
      </c>
      <c r="D890" s="98">
        <f>D888+1</f>
        <v>6</v>
      </c>
      <c r="E890" s="447">
        <v>1907</v>
      </c>
      <c r="F890" s="98" t="s">
        <v>431</v>
      </c>
      <c r="G890" s="98">
        <v>1907</v>
      </c>
      <c r="H890" s="96">
        <v>9190001907</v>
      </c>
      <c r="I890" s="98"/>
      <c r="J890" s="285">
        <f t="shared" si="149"/>
        <v>16.149999999999999</v>
      </c>
      <c r="K890" s="286" t="str">
        <f t="shared" si="159"/>
        <v>อ้อยตอ 2</v>
      </c>
      <c r="L890" s="96" t="s">
        <v>239</v>
      </c>
      <c r="M890" s="360">
        <v>1</v>
      </c>
      <c r="N890" s="360">
        <v>0</v>
      </c>
      <c r="O890" s="98"/>
      <c r="P890" s="360"/>
      <c r="Q890" s="362">
        <v>15.15</v>
      </c>
      <c r="R890" s="360"/>
      <c r="S890" s="288">
        <f t="shared" si="150"/>
        <v>15.15</v>
      </c>
      <c r="T890" s="363">
        <f t="shared" ref="T890:T896" si="160">Q890*U890</f>
        <v>151.5</v>
      </c>
      <c r="U890" s="288">
        <v>10</v>
      </c>
      <c r="V890" s="288">
        <f t="shared" ref="V890:V896" si="161">Q890*W890</f>
        <v>121.2</v>
      </c>
      <c r="W890" s="288">
        <v>8</v>
      </c>
      <c r="X890" s="364">
        <v>133.5168357359687</v>
      </c>
      <c r="Y890" s="365">
        <v>8.8129924578197159</v>
      </c>
      <c r="Z890" s="364">
        <v>174.88058181818184</v>
      </c>
      <c r="AA890" s="365">
        <f t="shared" ref="AA890:AA896" si="162">Z890/Q890</f>
        <v>11.543272727272729</v>
      </c>
      <c r="AB890" s="366">
        <v>242917</v>
      </c>
      <c r="AC890" s="96" t="s">
        <v>95</v>
      </c>
      <c r="AD890" s="96" t="s">
        <v>2</v>
      </c>
      <c r="AE890" s="367" t="s">
        <v>231</v>
      </c>
      <c r="AF890" s="98" t="s">
        <v>91</v>
      </c>
      <c r="AG890" s="367">
        <v>1.65</v>
      </c>
      <c r="AH890" s="98" t="s">
        <v>247</v>
      </c>
      <c r="AI890" s="368" t="s">
        <v>90</v>
      </c>
      <c r="AJ890" s="367" t="s">
        <v>220</v>
      </c>
      <c r="AK890" s="367" t="s">
        <v>408</v>
      </c>
      <c r="AL890" s="367" t="s">
        <v>236</v>
      </c>
      <c r="AM890" s="367"/>
      <c r="AN890" s="369"/>
      <c r="AO890" s="369" t="s">
        <v>1</v>
      </c>
      <c r="AP890" s="370" t="str">
        <f t="shared" ref="AP890:AP896" si="163">IF(Q890&gt;15,"พื้นที่มากกว่า 15 ไร่",IF(Q890&gt;10,"พื้นที่ 10 - 15 ไร่",IF(Q890&gt;6,"พื้นที่ 6 - 10 ไร่",IF(Q890&gt;3,"พื้นที่ 3 - 6 ไร่","พื้นที่น้อยกว่า 3 ไร่"))))</f>
        <v>พื้นที่มากกว่า 15 ไร่</v>
      </c>
      <c r="AQ890" s="440">
        <v>8.7742574257425741</v>
      </c>
      <c r="AR890" s="371">
        <v>13.088210336267208</v>
      </c>
      <c r="AS890" s="372" t="s">
        <v>233</v>
      </c>
      <c r="AT890" s="373">
        <v>243280</v>
      </c>
    </row>
    <row r="891" spans="1:46" ht="21" customHeight="1">
      <c r="A891" s="95">
        <v>4</v>
      </c>
      <c r="B891" s="95" t="s">
        <v>228</v>
      </c>
      <c r="C891" s="380" t="s">
        <v>32</v>
      </c>
      <c r="D891" s="98">
        <f t="shared" ref="D891:D898" si="164">D890+1</f>
        <v>7</v>
      </c>
      <c r="E891" s="447" t="s">
        <v>164</v>
      </c>
      <c r="F891" s="98" t="s">
        <v>431</v>
      </c>
      <c r="G891" s="98">
        <v>19071</v>
      </c>
      <c r="H891" s="96">
        <v>9190019071</v>
      </c>
      <c r="I891" s="98"/>
      <c r="J891" s="285">
        <f t="shared" si="149"/>
        <v>9.81</v>
      </c>
      <c r="K891" s="286" t="str">
        <f t="shared" si="159"/>
        <v>อ้อยตอ 1</v>
      </c>
      <c r="L891" s="96"/>
      <c r="M891" s="360"/>
      <c r="N891" s="360">
        <v>0</v>
      </c>
      <c r="O891" s="98"/>
      <c r="P891" s="374">
        <f>9.81-Q891</f>
        <v>3.87</v>
      </c>
      <c r="Q891" s="362">
        <v>5.94</v>
      </c>
      <c r="R891" s="360"/>
      <c r="S891" s="288">
        <f t="shared" si="150"/>
        <v>9.81</v>
      </c>
      <c r="T891" s="363">
        <f t="shared" si="160"/>
        <v>77.22</v>
      </c>
      <c r="U891" s="288">
        <v>13</v>
      </c>
      <c r="V891" s="288">
        <f t="shared" si="161"/>
        <v>47.52</v>
      </c>
      <c r="W891" s="288">
        <v>8</v>
      </c>
      <c r="X891" s="364">
        <v>53.683615697685582</v>
      </c>
      <c r="Y891" s="365">
        <v>9.0376457403511079</v>
      </c>
      <c r="Z891" s="364">
        <v>75.264487783783792</v>
      </c>
      <c r="AA891" s="365">
        <f t="shared" si="162"/>
        <v>12.67078918918919</v>
      </c>
      <c r="AB891" s="366">
        <v>242917</v>
      </c>
      <c r="AC891" s="96" t="s">
        <v>93</v>
      </c>
      <c r="AD891" s="96" t="s">
        <v>2</v>
      </c>
      <c r="AE891" s="367" t="s">
        <v>231</v>
      </c>
      <c r="AF891" s="98" t="s">
        <v>91</v>
      </c>
      <c r="AG891" s="367">
        <v>1.85</v>
      </c>
      <c r="AH891" s="98" t="s">
        <v>232</v>
      </c>
      <c r="AI891" s="368" t="s">
        <v>90</v>
      </c>
      <c r="AJ891" s="367" t="s">
        <v>220</v>
      </c>
      <c r="AK891" s="367" t="s">
        <v>408</v>
      </c>
      <c r="AL891" s="367" t="s">
        <v>236</v>
      </c>
      <c r="AM891" s="367"/>
      <c r="AN891" s="369"/>
      <c r="AO891" s="369" t="s">
        <v>248</v>
      </c>
      <c r="AP891" s="370" t="str">
        <f t="shared" si="163"/>
        <v>พื้นที่ 3 - 6 ไร่</v>
      </c>
      <c r="AQ891" s="440">
        <v>10.649831649831651</v>
      </c>
      <c r="AR891" s="371">
        <v>13.788917167246286</v>
      </c>
      <c r="AS891" s="372" t="s">
        <v>233</v>
      </c>
      <c r="AT891" s="373">
        <v>243280</v>
      </c>
    </row>
    <row r="892" spans="1:46" ht="21" customHeight="1">
      <c r="A892" s="95">
        <v>4</v>
      </c>
      <c r="B892" s="95" t="s">
        <v>228</v>
      </c>
      <c r="C892" s="380" t="s">
        <v>32</v>
      </c>
      <c r="D892" s="98">
        <f t="shared" si="164"/>
        <v>8</v>
      </c>
      <c r="E892" s="447" t="s">
        <v>165</v>
      </c>
      <c r="F892" s="98" t="s">
        <v>431</v>
      </c>
      <c r="G892" s="98">
        <v>19072</v>
      </c>
      <c r="H892" s="96">
        <v>9190019072</v>
      </c>
      <c r="I892" s="98"/>
      <c r="J892" s="285">
        <f t="shared" si="149"/>
        <v>13.27</v>
      </c>
      <c r="K892" s="286" t="str">
        <f t="shared" si="159"/>
        <v>อ้อยตอ 1</v>
      </c>
      <c r="L892" s="96" t="s">
        <v>245</v>
      </c>
      <c r="M892" s="360">
        <v>8.18</v>
      </c>
      <c r="N892" s="360">
        <v>0</v>
      </c>
      <c r="O892" s="383"/>
      <c r="P892" s="374"/>
      <c r="Q892" s="362">
        <v>5.09</v>
      </c>
      <c r="R892" s="360"/>
      <c r="S892" s="288">
        <f t="shared" si="150"/>
        <v>5.09</v>
      </c>
      <c r="T892" s="363">
        <f t="shared" si="160"/>
        <v>66.17</v>
      </c>
      <c r="U892" s="288">
        <v>13</v>
      </c>
      <c r="V892" s="288">
        <f t="shared" si="161"/>
        <v>35.629999999999995</v>
      </c>
      <c r="W892" s="288">
        <v>7</v>
      </c>
      <c r="X892" s="364">
        <v>45.180111688416147</v>
      </c>
      <c r="Y892" s="365">
        <v>8.876249840553271</v>
      </c>
      <c r="Z892" s="364">
        <v>66.504931171171165</v>
      </c>
      <c r="AA892" s="365">
        <f t="shared" si="162"/>
        <v>13.065801801801801</v>
      </c>
      <c r="AB892" s="366">
        <v>242915</v>
      </c>
      <c r="AC892" s="96" t="s">
        <v>93</v>
      </c>
      <c r="AD892" s="96" t="s">
        <v>2</v>
      </c>
      <c r="AE892" s="368" t="s">
        <v>234</v>
      </c>
      <c r="AF892" s="98" t="s">
        <v>91</v>
      </c>
      <c r="AG892" s="367">
        <v>1.85</v>
      </c>
      <c r="AH892" s="98" t="s">
        <v>232</v>
      </c>
      <c r="AI892" s="368" t="s">
        <v>90</v>
      </c>
      <c r="AJ892" s="367" t="s">
        <v>220</v>
      </c>
      <c r="AK892" s="367" t="s">
        <v>408</v>
      </c>
      <c r="AL892" s="367" t="s">
        <v>236</v>
      </c>
      <c r="AM892" s="367"/>
      <c r="AN892" s="369"/>
      <c r="AO892" s="369" t="s">
        <v>248</v>
      </c>
      <c r="AP892" s="370" t="str">
        <f t="shared" si="163"/>
        <v>พื้นที่ 3 - 6 ไร่</v>
      </c>
      <c r="AQ892" s="440">
        <v>19.581532416502949</v>
      </c>
      <c r="AR892" s="371">
        <v>12.893437343232669</v>
      </c>
      <c r="AS892" s="372" t="s">
        <v>233</v>
      </c>
      <c r="AT892" s="373">
        <v>243281</v>
      </c>
    </row>
    <row r="893" spans="1:46" ht="21" customHeight="1">
      <c r="A893" s="95">
        <v>4</v>
      </c>
      <c r="B893" s="95" t="s">
        <v>228</v>
      </c>
      <c r="C893" s="380" t="s">
        <v>32</v>
      </c>
      <c r="D893" s="98">
        <f t="shared" si="164"/>
        <v>9</v>
      </c>
      <c r="E893" s="447">
        <v>1908</v>
      </c>
      <c r="F893" s="98" t="s">
        <v>431</v>
      </c>
      <c r="G893" s="98">
        <v>1908</v>
      </c>
      <c r="H893" s="96">
        <v>9190001908</v>
      </c>
      <c r="I893" s="98"/>
      <c r="J893" s="285">
        <f t="shared" si="149"/>
        <v>29.11</v>
      </c>
      <c r="K893" s="286" t="str">
        <f t="shared" si="159"/>
        <v>อ้อยตอ 1</v>
      </c>
      <c r="L893" s="98"/>
      <c r="M893" s="374"/>
      <c r="N893" s="360">
        <v>0</v>
      </c>
      <c r="O893" s="96"/>
      <c r="P893" s="288">
        <f>29.11-Q893</f>
        <v>1.5199999999999996</v>
      </c>
      <c r="Q893" s="362">
        <v>27.59</v>
      </c>
      <c r="R893" s="360"/>
      <c r="S893" s="288">
        <f t="shared" si="150"/>
        <v>29.11</v>
      </c>
      <c r="T893" s="363">
        <f t="shared" si="160"/>
        <v>358.67</v>
      </c>
      <c r="U893" s="288">
        <v>13</v>
      </c>
      <c r="V893" s="288">
        <f t="shared" si="161"/>
        <v>220.72</v>
      </c>
      <c r="W893" s="288">
        <v>8</v>
      </c>
      <c r="X893" s="364">
        <v>245.14367423318188</v>
      </c>
      <c r="Y893" s="365">
        <v>8.8852364709380893</v>
      </c>
      <c r="Z893" s="364">
        <v>513.16167149549551</v>
      </c>
      <c r="AA893" s="365">
        <f t="shared" si="162"/>
        <v>18.599553153153153</v>
      </c>
      <c r="AB893" s="366">
        <v>242918</v>
      </c>
      <c r="AC893" s="96" t="s">
        <v>93</v>
      </c>
      <c r="AD893" s="96" t="s">
        <v>2</v>
      </c>
      <c r="AE893" s="367" t="s">
        <v>234</v>
      </c>
      <c r="AF893" s="98" t="s">
        <v>91</v>
      </c>
      <c r="AG893" s="367">
        <v>1.85</v>
      </c>
      <c r="AH893" s="98" t="s">
        <v>232</v>
      </c>
      <c r="AI893" s="368" t="s">
        <v>90</v>
      </c>
      <c r="AJ893" s="367" t="s">
        <v>220</v>
      </c>
      <c r="AK893" s="367" t="s">
        <v>408</v>
      </c>
      <c r="AL893" s="367" t="s">
        <v>236</v>
      </c>
      <c r="AM893" s="367"/>
      <c r="AN893" s="369"/>
      <c r="AO893" s="369" t="s">
        <v>95</v>
      </c>
      <c r="AP893" s="370" t="str">
        <f t="shared" si="163"/>
        <v>พื้นที่มากกว่า 15 ไร่</v>
      </c>
      <c r="AQ893" s="440">
        <v>13.106197897789055</v>
      </c>
      <c r="AR893" s="371">
        <v>11.436614767699115</v>
      </c>
      <c r="AS893" s="372" t="s">
        <v>233</v>
      </c>
      <c r="AT893" s="373">
        <v>243242</v>
      </c>
    </row>
    <row r="894" spans="1:46" ht="21" customHeight="1">
      <c r="A894" s="95">
        <v>4</v>
      </c>
      <c r="B894" s="95" t="s">
        <v>228</v>
      </c>
      <c r="C894" s="380" t="s">
        <v>32</v>
      </c>
      <c r="D894" s="98">
        <f t="shared" si="164"/>
        <v>10</v>
      </c>
      <c r="E894" s="447" t="s">
        <v>166</v>
      </c>
      <c r="F894" s="98" t="s">
        <v>431</v>
      </c>
      <c r="G894" s="98">
        <v>19081</v>
      </c>
      <c r="H894" s="96">
        <v>9190019081</v>
      </c>
      <c r="I894" s="98"/>
      <c r="J894" s="285">
        <f t="shared" si="149"/>
        <v>16.93</v>
      </c>
      <c r="K894" s="286" t="str">
        <f t="shared" si="159"/>
        <v>อ้อยตอ 1</v>
      </c>
      <c r="L894" s="98"/>
      <c r="M894" s="374">
        <f>16.93-Q894-P894</f>
        <v>2.08</v>
      </c>
      <c r="N894" s="360">
        <v>0</v>
      </c>
      <c r="O894" s="96"/>
      <c r="P894" s="288">
        <f>14.85-Q894</f>
        <v>6.42</v>
      </c>
      <c r="Q894" s="362">
        <v>8.43</v>
      </c>
      <c r="R894" s="360"/>
      <c r="S894" s="288">
        <f t="shared" si="150"/>
        <v>14.85</v>
      </c>
      <c r="T894" s="363">
        <f t="shared" si="160"/>
        <v>109.59</v>
      </c>
      <c r="U894" s="288">
        <v>13</v>
      </c>
      <c r="V894" s="288">
        <f t="shared" si="161"/>
        <v>59.01</v>
      </c>
      <c r="W894" s="288">
        <v>7</v>
      </c>
      <c r="X894" s="364">
        <v>76.037839914120781</v>
      </c>
      <c r="Y894" s="365">
        <v>9.019909835601517</v>
      </c>
      <c r="Z894" s="364">
        <v>171.64365575757577</v>
      </c>
      <c r="AA894" s="365">
        <f t="shared" si="162"/>
        <v>20.361050505050507</v>
      </c>
      <c r="AB894" s="366">
        <v>242915</v>
      </c>
      <c r="AC894" s="96" t="s">
        <v>93</v>
      </c>
      <c r="AD894" s="96" t="s">
        <v>2</v>
      </c>
      <c r="AE894" s="367" t="s">
        <v>231</v>
      </c>
      <c r="AF894" s="98" t="s">
        <v>91</v>
      </c>
      <c r="AG894" s="367">
        <v>1.65</v>
      </c>
      <c r="AH894" s="98" t="s">
        <v>247</v>
      </c>
      <c r="AI894" s="368" t="s">
        <v>90</v>
      </c>
      <c r="AJ894" s="367" t="s">
        <v>220</v>
      </c>
      <c r="AK894" s="367" t="s">
        <v>408</v>
      </c>
      <c r="AL894" s="367" t="s">
        <v>236</v>
      </c>
      <c r="AM894" s="367"/>
      <c r="AN894" s="369"/>
      <c r="AO894" s="369" t="s">
        <v>248</v>
      </c>
      <c r="AP894" s="370" t="str">
        <f t="shared" si="163"/>
        <v>พื้นที่ 6 - 10 ไร่</v>
      </c>
      <c r="AQ894" s="440">
        <v>10.874258600237248</v>
      </c>
      <c r="AR894" s="371">
        <v>13.465167448456418</v>
      </c>
      <c r="AS894" s="372" t="s">
        <v>233</v>
      </c>
      <c r="AT894" s="373">
        <v>243294</v>
      </c>
    </row>
    <row r="895" spans="1:46" ht="21" customHeight="1">
      <c r="A895" s="95">
        <v>4</v>
      </c>
      <c r="B895" s="95" t="s">
        <v>228</v>
      </c>
      <c r="C895" s="380" t="s">
        <v>32</v>
      </c>
      <c r="D895" s="98">
        <f t="shared" si="164"/>
        <v>11</v>
      </c>
      <c r="E895" s="447">
        <v>1909</v>
      </c>
      <c r="F895" s="98" t="s">
        <v>431</v>
      </c>
      <c r="G895" s="98">
        <v>1909</v>
      </c>
      <c r="H895" s="96">
        <v>9190001909</v>
      </c>
      <c r="I895" s="98"/>
      <c r="J895" s="285">
        <f t="shared" si="149"/>
        <v>26.32</v>
      </c>
      <c r="K895" s="286" t="str">
        <f t="shared" si="159"/>
        <v>อ้อยตอ 1</v>
      </c>
      <c r="L895" s="98"/>
      <c r="M895" s="374"/>
      <c r="N895" s="360">
        <v>0</v>
      </c>
      <c r="O895" s="96"/>
      <c r="P895" s="288">
        <f>26.32-Q895</f>
        <v>5.7899999999999991</v>
      </c>
      <c r="Q895" s="362">
        <v>20.53</v>
      </c>
      <c r="R895" s="360"/>
      <c r="S895" s="288">
        <f t="shared" si="150"/>
        <v>26.32</v>
      </c>
      <c r="T895" s="363">
        <f t="shared" si="160"/>
        <v>266.89</v>
      </c>
      <c r="U895" s="288">
        <v>13</v>
      </c>
      <c r="V895" s="288">
        <f t="shared" si="161"/>
        <v>184.77</v>
      </c>
      <c r="W895" s="288">
        <v>9</v>
      </c>
      <c r="X895" s="364">
        <v>182.99134031467153</v>
      </c>
      <c r="Y895" s="365">
        <v>8.9133628989123981</v>
      </c>
      <c r="Z895" s="364">
        <v>288.27641542342343</v>
      </c>
      <c r="AA895" s="365">
        <f t="shared" si="162"/>
        <v>14.041715315315315</v>
      </c>
      <c r="AB895" s="366">
        <v>242914</v>
      </c>
      <c r="AC895" s="96" t="s">
        <v>93</v>
      </c>
      <c r="AD895" s="96" t="s">
        <v>2</v>
      </c>
      <c r="AE895" s="367" t="s">
        <v>231</v>
      </c>
      <c r="AF895" s="98" t="s">
        <v>91</v>
      </c>
      <c r="AG895" s="367">
        <v>1.85</v>
      </c>
      <c r="AH895" s="98" t="s">
        <v>232</v>
      </c>
      <c r="AI895" s="368" t="s">
        <v>90</v>
      </c>
      <c r="AJ895" s="367" t="s">
        <v>220</v>
      </c>
      <c r="AK895" s="367" t="s">
        <v>408</v>
      </c>
      <c r="AL895" s="367" t="s">
        <v>236</v>
      </c>
      <c r="AM895" s="367"/>
      <c r="AN895" s="369"/>
      <c r="AO895" s="369" t="s">
        <v>1</v>
      </c>
      <c r="AP895" s="370" t="str">
        <f t="shared" si="163"/>
        <v>พื้นที่มากกว่า 15 ไร่</v>
      </c>
      <c r="AQ895" s="440">
        <v>12.801753531417434</v>
      </c>
      <c r="AR895" s="371">
        <v>11.729309413286662</v>
      </c>
      <c r="AS895" s="372" t="s">
        <v>233</v>
      </c>
      <c r="AT895" s="373">
        <v>243241</v>
      </c>
    </row>
    <row r="896" spans="1:46" ht="21" customHeight="1">
      <c r="A896" s="95">
        <v>4</v>
      </c>
      <c r="B896" s="95" t="s">
        <v>228</v>
      </c>
      <c r="C896" s="380" t="s">
        <v>32</v>
      </c>
      <c r="D896" s="98">
        <f t="shared" si="164"/>
        <v>12</v>
      </c>
      <c r="E896" s="447" t="s">
        <v>167</v>
      </c>
      <c r="F896" s="98" t="s">
        <v>431</v>
      </c>
      <c r="G896" s="98">
        <v>19091</v>
      </c>
      <c r="H896" s="96">
        <v>9190019091</v>
      </c>
      <c r="I896" s="98"/>
      <c r="J896" s="285">
        <f t="shared" si="149"/>
        <v>9.49</v>
      </c>
      <c r="K896" s="286" t="str">
        <f t="shared" si="159"/>
        <v>อ้อยตอ 1</v>
      </c>
      <c r="L896" s="96"/>
      <c r="M896" s="360"/>
      <c r="N896" s="360">
        <v>0</v>
      </c>
      <c r="O896" s="98"/>
      <c r="P896" s="374">
        <f>9.49-Q896</f>
        <v>2.1100000000000003</v>
      </c>
      <c r="Q896" s="362">
        <v>7.38</v>
      </c>
      <c r="R896" s="360"/>
      <c r="S896" s="288">
        <f t="shared" si="150"/>
        <v>9.49</v>
      </c>
      <c r="T896" s="363">
        <f t="shared" si="160"/>
        <v>88.56</v>
      </c>
      <c r="U896" s="288">
        <v>12</v>
      </c>
      <c r="V896" s="288">
        <f t="shared" si="161"/>
        <v>51.66</v>
      </c>
      <c r="W896" s="288">
        <v>7</v>
      </c>
      <c r="X896" s="364">
        <v>65.524695429412688</v>
      </c>
      <c r="Y896" s="365">
        <v>8.8786850175355951</v>
      </c>
      <c r="Z896" s="364">
        <v>70.914380108108091</v>
      </c>
      <c r="AA896" s="365">
        <f t="shared" si="162"/>
        <v>9.6089945945945932</v>
      </c>
      <c r="AB896" s="366">
        <v>242920</v>
      </c>
      <c r="AC896" s="96" t="s">
        <v>93</v>
      </c>
      <c r="AD896" s="96" t="s">
        <v>2</v>
      </c>
      <c r="AE896" s="367" t="s">
        <v>265</v>
      </c>
      <c r="AF896" s="98" t="s">
        <v>109</v>
      </c>
      <c r="AG896" s="367">
        <v>1.85</v>
      </c>
      <c r="AH896" s="98" t="s">
        <v>232</v>
      </c>
      <c r="AI896" s="368" t="s">
        <v>90</v>
      </c>
      <c r="AJ896" s="367" t="s">
        <v>220</v>
      </c>
      <c r="AK896" s="367" t="s">
        <v>408</v>
      </c>
      <c r="AL896" s="367" t="s">
        <v>236</v>
      </c>
      <c r="AM896" s="367"/>
      <c r="AN896" s="369"/>
      <c r="AO896" s="369" t="s">
        <v>248</v>
      </c>
      <c r="AP896" s="370" t="str">
        <f t="shared" si="163"/>
        <v>พื้นที่ 6 - 10 ไร่</v>
      </c>
      <c r="AQ896" s="440">
        <v>7.7317073170731714</v>
      </c>
      <c r="AR896" s="371">
        <v>11.288753943217666</v>
      </c>
      <c r="AS896" s="372" t="s">
        <v>233</v>
      </c>
      <c r="AT896" s="373">
        <v>243243</v>
      </c>
    </row>
    <row r="897" spans="1:46" ht="21" customHeight="1">
      <c r="A897" s="95">
        <v>4</v>
      </c>
      <c r="B897" s="95" t="s">
        <v>228</v>
      </c>
      <c r="C897" s="380" t="s">
        <v>32</v>
      </c>
      <c r="D897" s="98">
        <f t="shared" si="164"/>
        <v>13</v>
      </c>
      <c r="E897" s="447" t="s">
        <v>434</v>
      </c>
      <c r="F897" s="98" t="s">
        <v>431</v>
      </c>
      <c r="G897" s="98">
        <v>19092</v>
      </c>
      <c r="H897" s="98"/>
      <c r="I897" s="98"/>
      <c r="J897" s="285">
        <f t="shared" si="149"/>
        <v>0</v>
      </c>
      <c r="K897" s="286" t="s">
        <v>435</v>
      </c>
      <c r="L897" s="96"/>
      <c r="M897" s="360"/>
      <c r="N897" s="360">
        <v>0</v>
      </c>
      <c r="O897" s="96"/>
      <c r="P897" s="96"/>
      <c r="Q897" s="362"/>
      <c r="R897" s="360"/>
      <c r="S897" s="288">
        <f t="shared" si="150"/>
        <v>0</v>
      </c>
      <c r="T897" s="375"/>
      <c r="U897" s="288"/>
      <c r="V897" s="288"/>
      <c r="W897" s="288"/>
      <c r="X897" s="364"/>
      <c r="Y897" s="365"/>
      <c r="Z897" s="364"/>
      <c r="AA897" s="365"/>
      <c r="AB897" s="366"/>
      <c r="AC897" s="96"/>
      <c r="AD897" s="96"/>
      <c r="AE897" s="367" t="s">
        <v>234</v>
      </c>
      <c r="AF897" s="98"/>
      <c r="AG897" s="367">
        <v>1.85</v>
      </c>
      <c r="AH897" s="98" t="s">
        <v>232</v>
      </c>
      <c r="AI897" s="368" t="s">
        <v>90</v>
      </c>
      <c r="AJ897" s="96" t="s">
        <v>220</v>
      </c>
      <c r="AK897" s="367"/>
      <c r="AL897" s="367"/>
      <c r="AM897" s="367"/>
      <c r="AN897" s="369"/>
      <c r="AO897" s="369" t="e">
        <v>#N/A</v>
      </c>
      <c r="AP897" s="370"/>
      <c r="AQ897" s="441"/>
      <c r="AR897" s="370"/>
      <c r="AS897" s="376"/>
      <c r="AT897" s="377"/>
    </row>
    <row r="898" spans="1:46" ht="21" customHeight="1">
      <c r="A898" s="95">
        <v>4</v>
      </c>
      <c r="B898" s="95" t="s">
        <v>228</v>
      </c>
      <c r="C898" s="380" t="s">
        <v>32</v>
      </c>
      <c r="D898" s="98">
        <f t="shared" si="164"/>
        <v>14</v>
      </c>
      <c r="E898" s="447" t="s">
        <v>436</v>
      </c>
      <c r="F898" s="98" t="s">
        <v>431</v>
      </c>
      <c r="G898" s="98">
        <v>19093</v>
      </c>
      <c r="H898" s="98"/>
      <c r="I898" s="98"/>
      <c r="J898" s="285">
        <f t="shared" si="149"/>
        <v>4.4400000000000004</v>
      </c>
      <c r="K898" s="286" t="s">
        <v>250</v>
      </c>
      <c r="L898" s="98" t="s">
        <v>250</v>
      </c>
      <c r="M898" s="374">
        <v>4.4400000000000004</v>
      </c>
      <c r="N898" s="360">
        <v>0</v>
      </c>
      <c r="O898" s="388"/>
      <c r="P898" s="388"/>
      <c r="Q898" s="362"/>
      <c r="R898" s="360"/>
      <c r="S898" s="288">
        <f t="shared" si="150"/>
        <v>0</v>
      </c>
      <c r="T898" s="375"/>
      <c r="U898" s="288"/>
      <c r="V898" s="288"/>
      <c r="W898" s="288"/>
      <c r="X898" s="364"/>
      <c r="Y898" s="365"/>
      <c r="Z898" s="364"/>
      <c r="AA898" s="365"/>
      <c r="AB898" s="366"/>
      <c r="AC898" s="388"/>
      <c r="AD898" s="388"/>
      <c r="AE898" s="368"/>
      <c r="AF898" s="98"/>
      <c r="AG898" s="368"/>
      <c r="AH898" s="98"/>
      <c r="AI898" s="368" t="s">
        <v>90</v>
      </c>
      <c r="AJ898" s="368"/>
      <c r="AK898" s="367"/>
      <c r="AL898" s="367"/>
      <c r="AM898" s="367"/>
      <c r="AN898" s="369"/>
      <c r="AO898" s="369">
        <v>0</v>
      </c>
      <c r="AP898" s="370"/>
      <c r="AQ898" s="441"/>
      <c r="AR898" s="370"/>
      <c r="AS898" s="376"/>
      <c r="AT898" s="377"/>
    </row>
    <row r="899" spans="1:46" ht="21" customHeight="1">
      <c r="A899" s="95">
        <v>4</v>
      </c>
      <c r="B899" s="95" t="s">
        <v>228</v>
      </c>
      <c r="C899" s="380" t="s">
        <v>32</v>
      </c>
      <c r="D899" s="98">
        <f>D896+1</f>
        <v>13</v>
      </c>
      <c r="E899" s="447">
        <v>1910</v>
      </c>
      <c r="F899" s="98" t="s">
        <v>431</v>
      </c>
      <c r="G899" s="98">
        <v>1910</v>
      </c>
      <c r="H899" s="96">
        <v>9190001910</v>
      </c>
      <c r="I899" s="98"/>
      <c r="J899" s="285">
        <f t="shared" si="149"/>
        <v>17.11</v>
      </c>
      <c r="K899" s="286" t="str">
        <f>AC899</f>
        <v>อ้อยตอ 1</v>
      </c>
      <c r="L899" s="98"/>
      <c r="M899" s="374"/>
      <c r="N899" s="360">
        <v>0</v>
      </c>
      <c r="O899" s="96"/>
      <c r="P899" s="96"/>
      <c r="Q899" s="362">
        <v>17.11</v>
      </c>
      <c r="R899" s="360"/>
      <c r="S899" s="288">
        <f t="shared" si="150"/>
        <v>17.11</v>
      </c>
      <c r="T899" s="363">
        <f>Q899*U899-10</f>
        <v>195.32</v>
      </c>
      <c r="U899" s="288">
        <v>12</v>
      </c>
      <c r="V899" s="288">
        <f>Q899*W899</f>
        <v>171.1</v>
      </c>
      <c r="W899" s="288">
        <v>10</v>
      </c>
      <c r="X899" s="364">
        <v>150.6475917737026</v>
      </c>
      <c r="Y899" s="365">
        <v>8.8046517693572532</v>
      </c>
      <c r="Z899" s="364">
        <v>252.1502241441442</v>
      </c>
      <c r="AA899" s="365">
        <f>Z899/Q899</f>
        <v>14.737009009009013</v>
      </c>
      <c r="AB899" s="366">
        <v>242920</v>
      </c>
      <c r="AC899" s="96" t="s">
        <v>93</v>
      </c>
      <c r="AD899" s="96" t="s">
        <v>2</v>
      </c>
      <c r="AE899" s="367" t="s">
        <v>231</v>
      </c>
      <c r="AF899" s="98" t="s">
        <v>91</v>
      </c>
      <c r="AG899" s="367">
        <v>1.85</v>
      </c>
      <c r="AH899" s="98" t="s">
        <v>232</v>
      </c>
      <c r="AI899" s="368" t="s">
        <v>90</v>
      </c>
      <c r="AJ899" s="367" t="s">
        <v>220</v>
      </c>
      <c r="AK899" s="367" t="s">
        <v>408</v>
      </c>
      <c r="AL899" s="367" t="s">
        <v>236</v>
      </c>
      <c r="AM899" s="367"/>
      <c r="AN899" s="369"/>
      <c r="AO899" s="369" t="s">
        <v>95</v>
      </c>
      <c r="AP899" s="370" t="str">
        <f>IF(Q899&gt;15,"พื้นที่มากกว่า 15 ไร่",IF(Q899&gt;10,"พื้นที่ 10 - 15 ไร่",IF(Q899&gt;6,"พื้นที่ 6 - 10 ไร่",IF(Q899&gt;3,"พื้นที่ 3 - 6 ไร่","พื้นที่น้อยกว่า 3 ไร่"))))</f>
        <v>พื้นที่มากกว่า 15 ไร่</v>
      </c>
      <c r="AQ899" s="440">
        <v>11.862068965517242</v>
      </c>
      <c r="AR899" s="371">
        <v>11.383346472211272</v>
      </c>
      <c r="AS899" s="372" t="s">
        <v>233</v>
      </c>
      <c r="AT899" s="373">
        <v>243239</v>
      </c>
    </row>
    <row r="900" spans="1:46" ht="21" customHeight="1">
      <c r="A900" s="95">
        <v>4</v>
      </c>
      <c r="B900" s="95" t="s">
        <v>228</v>
      </c>
      <c r="C900" s="380" t="s">
        <v>32</v>
      </c>
      <c r="D900" s="98">
        <f>D899+1</f>
        <v>14</v>
      </c>
      <c r="E900" s="447">
        <v>1911</v>
      </c>
      <c r="F900" s="98" t="s">
        <v>431</v>
      </c>
      <c r="G900" s="98">
        <v>1911</v>
      </c>
      <c r="H900" s="98"/>
      <c r="I900" s="98"/>
      <c r="J900" s="285">
        <f t="shared" si="149"/>
        <v>49.56</v>
      </c>
      <c r="K900" s="286" t="s">
        <v>437</v>
      </c>
      <c r="L900" s="98" t="s">
        <v>345</v>
      </c>
      <c r="M900" s="374">
        <v>49.56</v>
      </c>
      <c r="N900" s="360">
        <v>0</v>
      </c>
      <c r="O900" s="388"/>
      <c r="P900" s="388"/>
      <c r="Q900" s="362"/>
      <c r="R900" s="360"/>
      <c r="S900" s="288">
        <f t="shared" si="150"/>
        <v>0</v>
      </c>
      <c r="T900" s="375"/>
      <c r="U900" s="288"/>
      <c r="V900" s="288"/>
      <c r="W900" s="288"/>
      <c r="X900" s="364"/>
      <c r="Y900" s="365"/>
      <c r="Z900" s="364"/>
      <c r="AA900" s="365"/>
      <c r="AB900" s="366"/>
      <c r="AC900" s="388"/>
      <c r="AD900" s="388"/>
      <c r="AE900" s="368"/>
      <c r="AF900" s="98"/>
      <c r="AG900" s="368"/>
      <c r="AH900" s="98"/>
      <c r="AI900" s="368" t="s">
        <v>90</v>
      </c>
      <c r="AJ900" s="368"/>
      <c r="AK900" s="367"/>
      <c r="AL900" s="367"/>
      <c r="AM900" s="367"/>
      <c r="AN900" s="369"/>
      <c r="AO900" s="369">
        <v>0</v>
      </c>
      <c r="AP900" s="370"/>
      <c r="AQ900" s="441"/>
      <c r="AR900" s="370"/>
      <c r="AS900" s="376"/>
      <c r="AT900" s="377"/>
    </row>
    <row r="901" spans="1:46" ht="21" customHeight="1">
      <c r="A901" s="95">
        <v>4</v>
      </c>
      <c r="B901" s="95" t="s">
        <v>228</v>
      </c>
      <c r="C901" s="380" t="s">
        <v>32</v>
      </c>
      <c r="D901" s="98">
        <f>D899+1</f>
        <v>14</v>
      </c>
      <c r="E901" s="447">
        <v>1913</v>
      </c>
      <c r="F901" s="98" t="s">
        <v>431</v>
      </c>
      <c r="G901" s="98">
        <v>1913</v>
      </c>
      <c r="H901" s="96">
        <v>9190001913</v>
      </c>
      <c r="I901" s="98"/>
      <c r="J901" s="285">
        <f t="shared" ref="J901:J920" si="165">M901+N901+O901+P901+Q901</f>
        <v>35.479999999999997</v>
      </c>
      <c r="K901" s="286" t="str">
        <f>AC901</f>
        <v>อ้อยตอ 1</v>
      </c>
      <c r="L901" s="98"/>
      <c r="M901" s="374">
        <v>2.1499999999999986</v>
      </c>
      <c r="N901" s="360">
        <v>0</v>
      </c>
      <c r="O901" s="96"/>
      <c r="P901" s="360"/>
      <c r="Q901" s="362">
        <v>33.33</v>
      </c>
      <c r="R901" s="360"/>
      <c r="S901" s="288">
        <f t="shared" ref="S901:S920" si="166">P901+Q901</f>
        <v>33.33</v>
      </c>
      <c r="T901" s="363">
        <f>Q901*U901</f>
        <v>333.29999999999995</v>
      </c>
      <c r="U901" s="288">
        <v>10</v>
      </c>
      <c r="V901" s="288">
        <f>Q901*W901</f>
        <v>199.98</v>
      </c>
      <c r="W901" s="288">
        <v>6</v>
      </c>
      <c r="X901" s="364">
        <v>296.6806610134924</v>
      </c>
      <c r="Y901" s="365">
        <v>8.9013099614009121</v>
      </c>
      <c r="Z901" s="364">
        <v>46.47916799999998</v>
      </c>
      <c r="AA901" s="365">
        <f>Z901/Q901</f>
        <v>1.3945144914491443</v>
      </c>
      <c r="AB901" s="366">
        <v>242922</v>
      </c>
      <c r="AC901" s="96" t="s">
        <v>93</v>
      </c>
      <c r="AD901" s="96" t="s">
        <v>2</v>
      </c>
      <c r="AE901" s="367" t="s">
        <v>265</v>
      </c>
      <c r="AF901" s="98" t="s">
        <v>91</v>
      </c>
      <c r="AG901" s="367">
        <v>1.85</v>
      </c>
      <c r="AH901" s="98" t="s">
        <v>232</v>
      </c>
      <c r="AI901" s="368" t="s">
        <v>90</v>
      </c>
      <c r="AJ901" s="367" t="s">
        <v>220</v>
      </c>
      <c r="AK901" s="367" t="s">
        <v>408</v>
      </c>
      <c r="AL901" s="367" t="s">
        <v>236</v>
      </c>
      <c r="AM901" s="367"/>
      <c r="AN901" s="369"/>
      <c r="AO901" s="369" t="s">
        <v>248</v>
      </c>
      <c r="AP901" s="370" t="str">
        <f>IF(Q901&gt;15,"พื้นที่มากกว่า 15 ไร่",IF(Q901&gt;10,"พื้นที่ 10 - 15 ไร่",IF(Q901&gt;6,"พื้นที่ 6 - 10 ไร่",IF(Q901&gt;3,"พื้นที่ 3 - 6 ไร่","พื้นที่น้อยกว่า 3 ไร่"))))</f>
        <v>พื้นที่มากกว่า 15 ไร่</v>
      </c>
      <c r="AQ901" s="440">
        <v>8.1497149714971524</v>
      </c>
      <c r="AR901" s="371">
        <v>13.127850016566653</v>
      </c>
      <c r="AS901" s="372" t="s">
        <v>233</v>
      </c>
      <c r="AT901" s="373">
        <v>243293</v>
      </c>
    </row>
    <row r="902" spans="1:46" ht="21" customHeight="1">
      <c r="A902" s="95">
        <v>4</v>
      </c>
      <c r="B902" s="95" t="s">
        <v>228</v>
      </c>
      <c r="C902" s="380" t="s">
        <v>32</v>
      </c>
      <c r="D902" s="98">
        <f t="shared" ref="D902:D920" si="167">D901+1</f>
        <v>15</v>
      </c>
      <c r="E902" s="447" t="s">
        <v>168</v>
      </c>
      <c r="F902" s="98" t="s">
        <v>431</v>
      </c>
      <c r="G902" s="98">
        <v>19132</v>
      </c>
      <c r="H902" s="96">
        <v>9190019132</v>
      </c>
      <c r="I902" s="98"/>
      <c r="J902" s="285">
        <f t="shared" si="165"/>
        <v>9.65</v>
      </c>
      <c r="K902" s="286" t="str">
        <f>AC902</f>
        <v>อ้อยตอ 2</v>
      </c>
      <c r="L902" s="96"/>
      <c r="M902" s="360"/>
      <c r="N902" s="360">
        <v>0</v>
      </c>
      <c r="O902" s="98"/>
      <c r="P902" s="98"/>
      <c r="Q902" s="362">
        <v>9.65</v>
      </c>
      <c r="R902" s="360"/>
      <c r="S902" s="288">
        <f t="shared" si="166"/>
        <v>9.65</v>
      </c>
      <c r="T902" s="363">
        <f>Q902*U902</f>
        <v>96.5</v>
      </c>
      <c r="U902" s="288">
        <v>10</v>
      </c>
      <c r="V902" s="288">
        <f>Q902*W902</f>
        <v>77.2</v>
      </c>
      <c r="W902" s="288">
        <v>8</v>
      </c>
      <c r="X902" s="364">
        <v>83.588573733941132</v>
      </c>
      <c r="Y902" s="365">
        <v>8.6620283662115156</v>
      </c>
      <c r="Z902" s="364">
        <v>70.57999567567569</v>
      </c>
      <c r="AA902" s="365">
        <f>Z902/Q902</f>
        <v>7.3139891891891908</v>
      </c>
      <c r="AB902" s="366">
        <v>242923</v>
      </c>
      <c r="AC902" s="96" t="s">
        <v>95</v>
      </c>
      <c r="AD902" s="96" t="s">
        <v>2</v>
      </c>
      <c r="AE902" s="368" t="s">
        <v>280</v>
      </c>
      <c r="AF902" s="98" t="s">
        <v>91</v>
      </c>
      <c r="AG902" s="367">
        <v>1.85</v>
      </c>
      <c r="AH902" s="98" t="s">
        <v>232</v>
      </c>
      <c r="AI902" s="368" t="s">
        <v>90</v>
      </c>
      <c r="AJ902" s="367" t="s">
        <v>220</v>
      </c>
      <c r="AK902" s="367" t="s">
        <v>408</v>
      </c>
      <c r="AL902" s="367" t="s">
        <v>236</v>
      </c>
      <c r="AM902" s="367"/>
      <c r="AN902" s="369"/>
      <c r="AO902" s="369" t="s">
        <v>248</v>
      </c>
      <c r="AP902" s="370" t="str">
        <f>IF(Q902&gt;15,"พื้นที่มากกว่า 15 ไร่",IF(Q902&gt;10,"พื้นที่ 10 - 15 ไร่",IF(Q902&gt;6,"พื้นที่ 6 - 10 ไร่",IF(Q902&gt;3,"พื้นที่ 3 - 6 ไร่","พื้นที่น้อยกว่า 3 ไร่"))))</f>
        <v>พื้นที่ 6 - 10 ไร่</v>
      </c>
      <c r="AQ902" s="440">
        <v>10.760621761658031</v>
      </c>
      <c r="AR902" s="371">
        <v>12.878421610169491</v>
      </c>
      <c r="AS902" s="372" t="s">
        <v>233</v>
      </c>
      <c r="AT902" s="373">
        <v>243279</v>
      </c>
    </row>
    <row r="903" spans="1:46" ht="21" customHeight="1">
      <c r="A903" s="95">
        <v>4</v>
      </c>
      <c r="B903" s="95" t="s">
        <v>228</v>
      </c>
      <c r="C903" s="380" t="s">
        <v>32</v>
      </c>
      <c r="D903" s="98">
        <f t="shared" si="167"/>
        <v>16</v>
      </c>
      <c r="E903" s="447">
        <v>1914</v>
      </c>
      <c r="F903" s="98" t="s">
        <v>431</v>
      </c>
      <c r="G903" s="98">
        <v>1914</v>
      </c>
      <c r="H903" s="96">
        <v>9190001914</v>
      </c>
      <c r="I903" s="98"/>
      <c r="J903" s="285">
        <f t="shared" si="165"/>
        <v>19.7</v>
      </c>
      <c r="K903" s="286" t="str">
        <f>AC903</f>
        <v>อ้อยตอ 2</v>
      </c>
      <c r="L903" s="98"/>
      <c r="M903" s="374"/>
      <c r="N903" s="360">
        <v>0</v>
      </c>
      <c r="O903" s="98"/>
      <c r="P903" s="374"/>
      <c r="Q903" s="362">
        <v>19.7</v>
      </c>
      <c r="R903" s="360"/>
      <c r="S903" s="288">
        <f t="shared" si="166"/>
        <v>19.7</v>
      </c>
      <c r="T903" s="363">
        <f>Q903*U903</f>
        <v>197</v>
      </c>
      <c r="U903" s="288">
        <v>10</v>
      </c>
      <c r="V903" s="288">
        <f>Q903*W903</f>
        <v>118.19999999999999</v>
      </c>
      <c r="W903" s="288">
        <v>6</v>
      </c>
      <c r="X903" s="364">
        <v>174.95303033414777</v>
      </c>
      <c r="Y903" s="365">
        <v>8.8808644839668922</v>
      </c>
      <c r="Z903" s="364">
        <v>129.49307474747476</v>
      </c>
      <c r="AA903" s="365">
        <f>Z903/Q903</f>
        <v>6.573252525252526</v>
      </c>
      <c r="AB903" s="366">
        <v>242923</v>
      </c>
      <c r="AC903" s="96" t="s">
        <v>95</v>
      </c>
      <c r="AD903" s="96" t="s">
        <v>2</v>
      </c>
      <c r="AE903" s="367" t="s">
        <v>231</v>
      </c>
      <c r="AF903" s="98" t="s">
        <v>91</v>
      </c>
      <c r="AG903" s="367">
        <v>1.65</v>
      </c>
      <c r="AH903" s="98" t="s">
        <v>247</v>
      </c>
      <c r="AI903" s="368" t="s">
        <v>90</v>
      </c>
      <c r="AJ903" s="367" t="s">
        <v>220</v>
      </c>
      <c r="AK903" s="367" t="s">
        <v>408</v>
      </c>
      <c r="AL903" s="367" t="s">
        <v>236</v>
      </c>
      <c r="AM903" s="367"/>
      <c r="AN903" s="369"/>
      <c r="AO903" s="369" t="s">
        <v>1</v>
      </c>
      <c r="AP903" s="370" t="str">
        <f>IF(Q903&gt;15,"พื้นที่มากกว่า 15 ไร่",IF(Q903&gt;10,"พื้นที่ 10 - 15 ไร่",IF(Q903&gt;6,"พื้นที่ 6 - 10 ไร่",IF(Q903&gt;3,"พื้นที่ 3 - 6 ไร่","พื้นที่น้อยกว่า 3 ไร่"))))</f>
        <v>พื้นที่มากกว่า 15 ไร่</v>
      </c>
      <c r="AQ903" s="440">
        <v>6.8091370558375628</v>
      </c>
      <c r="AR903" s="371">
        <v>13.370002236469361</v>
      </c>
      <c r="AS903" s="372" t="s">
        <v>233</v>
      </c>
      <c r="AT903" s="373">
        <v>243279</v>
      </c>
    </row>
    <row r="904" spans="1:46" ht="21" customHeight="1">
      <c r="A904" s="95">
        <v>4</v>
      </c>
      <c r="B904" s="95" t="s">
        <v>228</v>
      </c>
      <c r="C904" s="380" t="s">
        <v>32</v>
      </c>
      <c r="D904" s="98">
        <f t="shared" si="167"/>
        <v>17</v>
      </c>
      <c r="E904" s="447">
        <v>1915</v>
      </c>
      <c r="F904" s="98" t="s">
        <v>431</v>
      </c>
      <c r="G904" s="98">
        <v>1915</v>
      </c>
      <c r="H904" s="96">
        <v>9190001915</v>
      </c>
      <c r="I904" s="98"/>
      <c r="J904" s="285">
        <f t="shared" si="165"/>
        <v>56.14</v>
      </c>
      <c r="K904" s="286" t="str">
        <f>AC904</f>
        <v>อ้อยตอ 3</v>
      </c>
      <c r="L904" s="98"/>
      <c r="M904" s="360"/>
      <c r="N904" s="360">
        <v>0</v>
      </c>
      <c r="O904" s="96"/>
      <c r="P904" s="96"/>
      <c r="Q904" s="362">
        <v>56.14</v>
      </c>
      <c r="R904" s="360"/>
      <c r="S904" s="288">
        <f t="shared" si="166"/>
        <v>56.14</v>
      </c>
      <c r="T904" s="363">
        <f>Q904*U904</f>
        <v>561.4</v>
      </c>
      <c r="U904" s="288">
        <v>10</v>
      </c>
      <c r="V904" s="288">
        <f>Q904*W904</f>
        <v>449.12</v>
      </c>
      <c r="W904" s="288">
        <v>8</v>
      </c>
      <c r="X904" s="364">
        <v>501.21118920765934</v>
      </c>
      <c r="Y904" s="365">
        <v>8.9278801070121006</v>
      </c>
      <c r="Z904" s="364">
        <v>836.66767106306304</v>
      </c>
      <c r="AA904" s="365">
        <f>Z904/Q904</f>
        <v>14.903236036036036</v>
      </c>
      <c r="AB904" s="366">
        <v>242928</v>
      </c>
      <c r="AC904" s="96" t="s">
        <v>101</v>
      </c>
      <c r="AD904" s="96" t="s">
        <v>2</v>
      </c>
      <c r="AE904" s="367" t="s">
        <v>231</v>
      </c>
      <c r="AF904" s="98" t="s">
        <v>91</v>
      </c>
      <c r="AG904" s="367">
        <v>1.85</v>
      </c>
      <c r="AH904" s="98" t="s">
        <v>232</v>
      </c>
      <c r="AI904" s="368" t="s">
        <v>90</v>
      </c>
      <c r="AJ904" s="367" t="s">
        <v>220</v>
      </c>
      <c r="AK904" s="367" t="s">
        <v>408</v>
      </c>
      <c r="AL904" s="367" t="s">
        <v>236</v>
      </c>
      <c r="AM904" s="367"/>
      <c r="AN904" s="369"/>
      <c r="AO904" s="369" t="s">
        <v>1</v>
      </c>
      <c r="AP904" s="370" t="str">
        <f>IF(Q904&gt;15,"พื้นที่มากกว่า 15 ไร่",IF(Q904&gt;10,"พื้นที่ 10 - 15 ไร่",IF(Q904&gt;6,"พื้นที่ 6 - 10 ไร่",IF(Q904&gt;3,"พื้นที่ 3 - 6 ไร่","พื้นที่น้อยกว่า 3 ไร่"))))</f>
        <v>พื้นที่มากกว่า 15 ไร่</v>
      </c>
      <c r="AQ904" s="440">
        <v>13.427858924118276</v>
      </c>
      <c r="AR904" s="371">
        <v>13.320905364533587</v>
      </c>
      <c r="AS904" s="372" t="s">
        <v>233</v>
      </c>
      <c r="AT904" s="373">
        <v>243277</v>
      </c>
    </row>
    <row r="905" spans="1:46" ht="21" customHeight="1">
      <c r="A905" s="95">
        <v>4</v>
      </c>
      <c r="B905" s="95" t="s">
        <v>228</v>
      </c>
      <c r="C905" s="380" t="s">
        <v>32</v>
      </c>
      <c r="D905" s="98">
        <f t="shared" si="167"/>
        <v>18</v>
      </c>
      <c r="E905" s="447">
        <v>1916</v>
      </c>
      <c r="F905" s="98" t="s">
        <v>431</v>
      </c>
      <c r="G905" s="98">
        <v>1916</v>
      </c>
      <c r="H905" s="96">
        <v>9190001916</v>
      </c>
      <c r="I905" s="98"/>
      <c r="J905" s="285">
        <f t="shared" si="165"/>
        <v>113.75</v>
      </c>
      <c r="K905" s="286" t="str">
        <f>AC905</f>
        <v>อ้อยตอ 1</v>
      </c>
      <c r="L905" s="98" t="s">
        <v>239</v>
      </c>
      <c r="M905" s="374">
        <v>8.5900000000000034</v>
      </c>
      <c r="N905" s="360">
        <v>0</v>
      </c>
      <c r="O905" s="96"/>
      <c r="P905" s="96"/>
      <c r="Q905" s="362">
        <v>105.16</v>
      </c>
      <c r="R905" s="360"/>
      <c r="S905" s="288">
        <f t="shared" si="166"/>
        <v>105.16</v>
      </c>
      <c r="T905" s="363">
        <f>Q905*U905</f>
        <v>1051.5999999999999</v>
      </c>
      <c r="U905" s="288">
        <v>10</v>
      </c>
      <c r="V905" s="288">
        <f>Q905*W905</f>
        <v>525.79999999999995</v>
      </c>
      <c r="W905" s="288">
        <v>5</v>
      </c>
      <c r="X905" s="364">
        <v>956.72580729224796</v>
      </c>
      <c r="Y905" s="365">
        <v>9.0883017049472041</v>
      </c>
      <c r="Z905" s="364">
        <v>1303.7020575135139</v>
      </c>
      <c r="AA905" s="365">
        <f>Z905/Q905</f>
        <v>12.397318918918923</v>
      </c>
      <c r="AB905" s="366">
        <v>242961</v>
      </c>
      <c r="AC905" s="96" t="s">
        <v>93</v>
      </c>
      <c r="AD905" s="96" t="s">
        <v>2</v>
      </c>
      <c r="AE905" s="367" t="s">
        <v>231</v>
      </c>
      <c r="AF905" s="98" t="s">
        <v>91</v>
      </c>
      <c r="AG905" s="367">
        <v>1.85</v>
      </c>
      <c r="AH905" s="98" t="s">
        <v>232</v>
      </c>
      <c r="AI905" s="368" t="s">
        <v>90</v>
      </c>
      <c r="AJ905" s="367" t="s">
        <v>220</v>
      </c>
      <c r="AK905" s="367" t="s">
        <v>408</v>
      </c>
      <c r="AL905" s="367" t="s">
        <v>236</v>
      </c>
      <c r="AM905" s="367"/>
      <c r="AN905" s="369"/>
      <c r="AO905" s="369" t="s">
        <v>1</v>
      </c>
      <c r="AP905" s="370" t="str">
        <f>IF(Q905&gt;15,"พื้นที่มากกว่า 15 ไร่",IF(Q905&gt;10,"พื้นที่ 10 - 15 ไร่",IF(Q905&gt;6,"พื้นที่ 6 - 10 ไร่",IF(Q905&gt;3,"พื้นที่ 3 - 6 ไร่","พื้นที่น้อยกว่า 3 ไร่"))))</f>
        <v>พื้นที่มากกว่า 15 ไร่</v>
      </c>
      <c r="AQ905" s="440">
        <v>11.300019018638265</v>
      </c>
      <c r="AR905" s="371">
        <v>12.716140603151622</v>
      </c>
      <c r="AS905" s="372" t="s">
        <v>233</v>
      </c>
      <c r="AT905" s="373">
        <v>243275</v>
      </c>
    </row>
    <row r="906" spans="1:46" ht="21" customHeight="1">
      <c r="A906" s="95">
        <v>0</v>
      </c>
      <c r="B906" s="95" t="s">
        <v>228</v>
      </c>
      <c r="C906" s="392" t="s">
        <v>438</v>
      </c>
      <c r="D906" s="98">
        <f t="shared" si="167"/>
        <v>19</v>
      </c>
      <c r="E906" s="447">
        <v>1401</v>
      </c>
      <c r="F906" s="98" t="s">
        <v>319</v>
      </c>
      <c r="G906" s="98">
        <v>1401</v>
      </c>
      <c r="H906" s="98"/>
      <c r="I906" s="98"/>
      <c r="J906" s="285">
        <f t="shared" si="165"/>
        <v>49.17</v>
      </c>
      <c r="K906" s="286" t="s">
        <v>237</v>
      </c>
      <c r="L906" s="96"/>
      <c r="M906" s="360"/>
      <c r="N906" s="360">
        <v>49.17</v>
      </c>
      <c r="O906" s="96"/>
      <c r="P906" s="96"/>
      <c r="Q906" s="362"/>
      <c r="R906" s="360"/>
      <c r="S906" s="288">
        <f t="shared" si="166"/>
        <v>0</v>
      </c>
      <c r="T906" s="288"/>
      <c r="U906" s="288"/>
      <c r="V906" s="288"/>
      <c r="W906" s="288"/>
      <c r="X906" s="364"/>
      <c r="Y906" s="365"/>
      <c r="Z906" s="364"/>
      <c r="AA906" s="365"/>
      <c r="AB906" s="366"/>
      <c r="AC906" s="96"/>
      <c r="AD906" s="96"/>
      <c r="AE906" s="367"/>
      <c r="AF906" s="98"/>
      <c r="AG906" s="368"/>
      <c r="AH906" s="98"/>
      <c r="AI906" s="368" t="s">
        <v>90</v>
      </c>
      <c r="AJ906" s="367"/>
      <c r="AK906" s="367"/>
      <c r="AL906" s="367"/>
      <c r="AM906" s="367"/>
      <c r="AN906" s="369"/>
      <c r="AO906" s="369">
        <v>0</v>
      </c>
      <c r="AP906" s="370"/>
      <c r="AQ906" s="441"/>
      <c r="AR906" s="370"/>
      <c r="AS906" s="376"/>
      <c r="AT906" s="377"/>
    </row>
    <row r="907" spans="1:46" ht="21" customHeight="1">
      <c r="A907" s="95">
        <v>0</v>
      </c>
      <c r="B907" s="95" t="s">
        <v>228</v>
      </c>
      <c r="C907" s="392" t="s">
        <v>438</v>
      </c>
      <c r="D907" s="98">
        <f t="shared" si="167"/>
        <v>20</v>
      </c>
      <c r="E907" s="447">
        <v>1402</v>
      </c>
      <c r="F907" s="98" t="s">
        <v>319</v>
      </c>
      <c r="G907" s="98">
        <v>1402</v>
      </c>
      <c r="H907" s="98"/>
      <c r="I907" s="98"/>
      <c r="J907" s="285">
        <f t="shared" si="165"/>
        <v>19.350000000000001</v>
      </c>
      <c r="K907" s="286" t="s">
        <v>237</v>
      </c>
      <c r="L907" s="98"/>
      <c r="M907" s="374"/>
      <c r="N907" s="360">
        <v>19.350000000000001</v>
      </c>
      <c r="O907" s="96"/>
      <c r="P907" s="96"/>
      <c r="Q907" s="362"/>
      <c r="R907" s="360"/>
      <c r="S907" s="288">
        <f t="shared" si="166"/>
        <v>0</v>
      </c>
      <c r="T907" s="288"/>
      <c r="U907" s="288"/>
      <c r="V907" s="288"/>
      <c r="W907" s="288"/>
      <c r="X907" s="364"/>
      <c r="Y907" s="365"/>
      <c r="Z907" s="364"/>
      <c r="AA907" s="365"/>
      <c r="AB907" s="366"/>
      <c r="AC907" s="96"/>
      <c r="AD907" s="96"/>
      <c r="AE907" s="367"/>
      <c r="AF907" s="98"/>
      <c r="AG907" s="368"/>
      <c r="AH907" s="98"/>
      <c r="AI907" s="368" t="s">
        <v>90</v>
      </c>
      <c r="AJ907" s="367"/>
      <c r="AK907" s="367"/>
      <c r="AL907" s="367"/>
      <c r="AM907" s="367"/>
      <c r="AN907" s="369"/>
      <c r="AO907" s="369">
        <v>0</v>
      </c>
      <c r="AP907" s="370"/>
      <c r="AQ907" s="441"/>
      <c r="AR907" s="370"/>
      <c r="AS907" s="376"/>
      <c r="AT907" s="377"/>
    </row>
    <row r="908" spans="1:46" ht="21" customHeight="1">
      <c r="A908" s="95">
        <v>0</v>
      </c>
      <c r="B908" s="95" t="s">
        <v>228</v>
      </c>
      <c r="C908" s="392" t="s">
        <v>438</v>
      </c>
      <c r="D908" s="98">
        <f t="shared" si="167"/>
        <v>21</v>
      </c>
      <c r="E908" s="447">
        <v>1403</v>
      </c>
      <c r="F908" s="98" t="s">
        <v>319</v>
      </c>
      <c r="G908" s="98">
        <v>1403</v>
      </c>
      <c r="H908" s="98"/>
      <c r="I908" s="98"/>
      <c r="J908" s="285">
        <f t="shared" si="165"/>
        <v>15.66</v>
      </c>
      <c r="K908" s="286" t="s">
        <v>237</v>
      </c>
      <c r="L908" s="98"/>
      <c r="M908" s="374"/>
      <c r="N908" s="360">
        <v>15.66</v>
      </c>
      <c r="O908" s="96"/>
      <c r="P908" s="96"/>
      <c r="Q908" s="362"/>
      <c r="R908" s="360"/>
      <c r="S908" s="288">
        <f t="shared" si="166"/>
        <v>0</v>
      </c>
      <c r="T908" s="288"/>
      <c r="U908" s="288"/>
      <c r="V908" s="288"/>
      <c r="W908" s="288"/>
      <c r="X908" s="364"/>
      <c r="Y908" s="365"/>
      <c r="Z908" s="364"/>
      <c r="AA908" s="365"/>
      <c r="AB908" s="366"/>
      <c r="AC908" s="96"/>
      <c r="AD908" s="96"/>
      <c r="AE908" s="367"/>
      <c r="AF908" s="98"/>
      <c r="AG908" s="368"/>
      <c r="AH908" s="98"/>
      <c r="AI908" s="368" t="s">
        <v>90</v>
      </c>
      <c r="AJ908" s="367"/>
      <c r="AK908" s="367"/>
      <c r="AL908" s="367"/>
      <c r="AM908" s="367"/>
      <c r="AN908" s="369"/>
      <c r="AO908" s="369">
        <v>0</v>
      </c>
      <c r="AP908" s="370"/>
      <c r="AQ908" s="441"/>
      <c r="AR908" s="370"/>
      <c r="AS908" s="376"/>
      <c r="AT908" s="377"/>
    </row>
    <row r="909" spans="1:46" ht="21" customHeight="1">
      <c r="A909" s="95">
        <v>0</v>
      </c>
      <c r="B909" s="95" t="s">
        <v>228</v>
      </c>
      <c r="C909" s="392" t="s">
        <v>438</v>
      </c>
      <c r="D909" s="98">
        <f t="shared" si="167"/>
        <v>22</v>
      </c>
      <c r="E909" s="447">
        <v>1404</v>
      </c>
      <c r="F909" s="98" t="s">
        <v>319</v>
      </c>
      <c r="G909" s="98">
        <v>1404</v>
      </c>
      <c r="H909" s="98"/>
      <c r="I909" s="98"/>
      <c r="J909" s="285">
        <f t="shared" si="165"/>
        <v>33.020000000000003</v>
      </c>
      <c r="K909" s="286" t="s">
        <v>237</v>
      </c>
      <c r="L909" s="98"/>
      <c r="M909" s="374"/>
      <c r="N909" s="360">
        <v>33.020000000000003</v>
      </c>
      <c r="O909" s="96"/>
      <c r="P909" s="96"/>
      <c r="Q909" s="362"/>
      <c r="R909" s="360"/>
      <c r="S909" s="288">
        <f t="shared" si="166"/>
        <v>0</v>
      </c>
      <c r="T909" s="288"/>
      <c r="U909" s="288"/>
      <c r="V909" s="288"/>
      <c r="W909" s="288"/>
      <c r="X909" s="364"/>
      <c r="Y909" s="365"/>
      <c r="Z909" s="364"/>
      <c r="AA909" s="365"/>
      <c r="AB909" s="366"/>
      <c r="AC909" s="96"/>
      <c r="AD909" s="96"/>
      <c r="AE909" s="367"/>
      <c r="AF909" s="98"/>
      <c r="AG909" s="368"/>
      <c r="AH909" s="98"/>
      <c r="AI909" s="368" t="s">
        <v>90</v>
      </c>
      <c r="AJ909" s="367"/>
      <c r="AK909" s="367"/>
      <c r="AL909" s="367"/>
      <c r="AM909" s="367"/>
      <c r="AN909" s="369"/>
      <c r="AO909" s="369">
        <v>0</v>
      </c>
      <c r="AP909" s="370"/>
      <c r="AQ909" s="441"/>
      <c r="AR909" s="370"/>
      <c r="AS909" s="376"/>
      <c r="AT909" s="377"/>
    </row>
    <row r="910" spans="1:46" ht="21" customHeight="1">
      <c r="A910" s="95">
        <v>0</v>
      </c>
      <c r="B910" s="95" t="s">
        <v>228</v>
      </c>
      <c r="C910" s="392" t="s">
        <v>438</v>
      </c>
      <c r="D910" s="98">
        <f t="shared" si="167"/>
        <v>23</v>
      </c>
      <c r="E910" s="447">
        <v>1406</v>
      </c>
      <c r="F910" s="98" t="s">
        <v>319</v>
      </c>
      <c r="G910" s="98">
        <v>1406</v>
      </c>
      <c r="H910" s="98"/>
      <c r="I910" s="98"/>
      <c r="J910" s="285">
        <f t="shared" si="165"/>
        <v>10.87</v>
      </c>
      <c r="K910" s="286" t="s">
        <v>237</v>
      </c>
      <c r="L910" s="98"/>
      <c r="M910" s="374"/>
      <c r="N910" s="360">
        <v>10.87</v>
      </c>
      <c r="O910" s="96"/>
      <c r="P910" s="96"/>
      <c r="Q910" s="362"/>
      <c r="R910" s="360"/>
      <c r="S910" s="288">
        <f t="shared" si="166"/>
        <v>0</v>
      </c>
      <c r="T910" s="288"/>
      <c r="U910" s="288"/>
      <c r="V910" s="288"/>
      <c r="W910" s="288"/>
      <c r="X910" s="364"/>
      <c r="Y910" s="365"/>
      <c r="Z910" s="364"/>
      <c r="AA910" s="365"/>
      <c r="AB910" s="366"/>
      <c r="AC910" s="96"/>
      <c r="AD910" s="96"/>
      <c r="AE910" s="367"/>
      <c r="AF910" s="98"/>
      <c r="AG910" s="368"/>
      <c r="AH910" s="98"/>
      <c r="AI910" s="368" t="s">
        <v>90</v>
      </c>
      <c r="AJ910" s="367"/>
      <c r="AK910" s="367"/>
      <c r="AL910" s="367"/>
      <c r="AM910" s="367"/>
      <c r="AN910" s="369"/>
      <c r="AO910" s="369">
        <v>0</v>
      </c>
      <c r="AP910" s="370"/>
      <c r="AQ910" s="441"/>
      <c r="AR910" s="370"/>
      <c r="AS910" s="376"/>
      <c r="AT910" s="377"/>
    </row>
    <row r="911" spans="1:46" ht="21" customHeight="1">
      <c r="A911" s="95">
        <v>0</v>
      </c>
      <c r="B911" s="95" t="s">
        <v>228</v>
      </c>
      <c r="C911" s="392" t="s">
        <v>438</v>
      </c>
      <c r="D911" s="98">
        <f t="shared" si="167"/>
        <v>24</v>
      </c>
      <c r="E911" s="447">
        <v>1408</v>
      </c>
      <c r="F911" s="98" t="s">
        <v>319</v>
      </c>
      <c r="G911" s="98">
        <v>1408</v>
      </c>
      <c r="H911" s="98"/>
      <c r="I911" s="98"/>
      <c r="J911" s="285">
        <f t="shared" si="165"/>
        <v>1.26</v>
      </c>
      <c r="K911" s="286" t="s">
        <v>205</v>
      </c>
      <c r="L911" s="96" t="s">
        <v>326</v>
      </c>
      <c r="M911" s="360">
        <v>1.26</v>
      </c>
      <c r="N911" s="360">
        <v>0</v>
      </c>
      <c r="O911" s="96"/>
      <c r="P911" s="96"/>
      <c r="Q911" s="362"/>
      <c r="R911" s="360"/>
      <c r="S911" s="288">
        <f t="shared" si="166"/>
        <v>0</v>
      </c>
      <c r="T911" s="288"/>
      <c r="U911" s="288"/>
      <c r="V911" s="288"/>
      <c r="W911" s="288"/>
      <c r="X911" s="364"/>
      <c r="Y911" s="365"/>
      <c r="Z911" s="364"/>
      <c r="AA911" s="365"/>
      <c r="AB911" s="366"/>
      <c r="AC911" s="96"/>
      <c r="AD911" s="96"/>
      <c r="AE911" s="368"/>
      <c r="AF911" s="98"/>
      <c r="AG911" s="368"/>
      <c r="AH911" s="98"/>
      <c r="AI911" s="368" t="s">
        <v>90</v>
      </c>
      <c r="AJ911" s="367"/>
      <c r="AK911" s="367"/>
      <c r="AL911" s="367"/>
      <c r="AM911" s="367"/>
      <c r="AN911" s="369"/>
      <c r="AO911" s="369">
        <v>0</v>
      </c>
      <c r="AP911" s="370"/>
      <c r="AQ911" s="441"/>
      <c r="AR911" s="370"/>
      <c r="AS911" s="376"/>
      <c r="AT911" s="377"/>
    </row>
    <row r="912" spans="1:46" ht="21" customHeight="1">
      <c r="A912" s="95">
        <v>0</v>
      </c>
      <c r="B912" s="95" t="s">
        <v>228</v>
      </c>
      <c r="C912" s="392" t="s">
        <v>438</v>
      </c>
      <c r="D912" s="98">
        <f t="shared" si="167"/>
        <v>25</v>
      </c>
      <c r="E912" s="447">
        <v>1409</v>
      </c>
      <c r="F912" s="98" t="s">
        <v>319</v>
      </c>
      <c r="G912" s="98">
        <v>1409</v>
      </c>
      <c r="H912" s="98"/>
      <c r="I912" s="98"/>
      <c r="J912" s="285">
        <f t="shared" si="165"/>
        <v>12.5</v>
      </c>
      <c r="K912" s="286" t="s">
        <v>237</v>
      </c>
      <c r="L912" s="98"/>
      <c r="M912" s="374"/>
      <c r="N912" s="360">
        <v>12.5</v>
      </c>
      <c r="O912" s="96"/>
      <c r="P912" s="96"/>
      <c r="Q912" s="362"/>
      <c r="R912" s="360"/>
      <c r="S912" s="288">
        <f t="shared" si="166"/>
        <v>0</v>
      </c>
      <c r="T912" s="288"/>
      <c r="U912" s="288"/>
      <c r="V912" s="288"/>
      <c r="W912" s="288"/>
      <c r="X912" s="364"/>
      <c r="Y912" s="365"/>
      <c r="Z912" s="364"/>
      <c r="AA912" s="365"/>
      <c r="AB912" s="366"/>
      <c r="AC912" s="96"/>
      <c r="AD912" s="96"/>
      <c r="AE912" s="367"/>
      <c r="AF912" s="98"/>
      <c r="AG912" s="368"/>
      <c r="AH912" s="98"/>
      <c r="AI912" s="368" t="s">
        <v>90</v>
      </c>
      <c r="AJ912" s="367"/>
      <c r="AK912" s="367"/>
      <c r="AL912" s="367"/>
      <c r="AM912" s="367"/>
      <c r="AN912" s="369"/>
      <c r="AO912" s="369">
        <v>0</v>
      </c>
      <c r="AP912" s="370"/>
      <c r="AQ912" s="441"/>
      <c r="AR912" s="370"/>
      <c r="AS912" s="376"/>
      <c r="AT912" s="377"/>
    </row>
    <row r="913" spans="1:46" ht="21" customHeight="1">
      <c r="A913" s="95">
        <v>0</v>
      </c>
      <c r="B913" s="95" t="s">
        <v>228</v>
      </c>
      <c r="C913" s="392" t="s">
        <v>438</v>
      </c>
      <c r="D913" s="98">
        <f t="shared" si="167"/>
        <v>26</v>
      </c>
      <c r="E913" s="447">
        <v>1410</v>
      </c>
      <c r="F913" s="98" t="s">
        <v>319</v>
      </c>
      <c r="G913" s="98">
        <v>1410</v>
      </c>
      <c r="H913" s="98"/>
      <c r="I913" s="98"/>
      <c r="J913" s="285">
        <f t="shared" si="165"/>
        <v>40.24</v>
      </c>
      <c r="K913" s="286" t="s">
        <v>237</v>
      </c>
      <c r="L913" s="98"/>
      <c r="M913" s="374"/>
      <c r="N913" s="360">
        <v>40.24</v>
      </c>
      <c r="O913" s="96"/>
      <c r="P913" s="96"/>
      <c r="Q913" s="362"/>
      <c r="R913" s="360"/>
      <c r="S913" s="288">
        <f t="shared" si="166"/>
        <v>0</v>
      </c>
      <c r="T913" s="288"/>
      <c r="U913" s="288"/>
      <c r="V913" s="288"/>
      <c r="W913" s="288"/>
      <c r="X913" s="364"/>
      <c r="Y913" s="365"/>
      <c r="Z913" s="364"/>
      <c r="AA913" s="365"/>
      <c r="AB913" s="366"/>
      <c r="AC913" s="96"/>
      <c r="AD913" s="96"/>
      <c r="AE913" s="367"/>
      <c r="AF913" s="98"/>
      <c r="AG913" s="368"/>
      <c r="AH913" s="98"/>
      <c r="AI913" s="368" t="s">
        <v>90</v>
      </c>
      <c r="AJ913" s="367"/>
      <c r="AK913" s="367"/>
      <c r="AL913" s="367"/>
      <c r="AM913" s="367"/>
      <c r="AN913" s="369"/>
      <c r="AO913" s="369">
        <v>0</v>
      </c>
      <c r="AP913" s="370"/>
      <c r="AQ913" s="441"/>
      <c r="AR913" s="370"/>
      <c r="AS913" s="376"/>
      <c r="AT913" s="377"/>
    </row>
    <row r="914" spans="1:46" ht="21" customHeight="1">
      <c r="A914" s="95">
        <v>0</v>
      </c>
      <c r="B914" s="95" t="s">
        <v>228</v>
      </c>
      <c r="C914" s="392" t="s">
        <v>438</v>
      </c>
      <c r="D914" s="98">
        <f t="shared" si="167"/>
        <v>27</v>
      </c>
      <c r="E914" s="447">
        <v>1411</v>
      </c>
      <c r="F914" s="98" t="s">
        <v>319</v>
      </c>
      <c r="G914" s="98">
        <v>1411</v>
      </c>
      <c r="H914" s="98"/>
      <c r="I914" s="98"/>
      <c r="J914" s="285">
        <f t="shared" si="165"/>
        <v>14.96</v>
      </c>
      <c r="K914" s="286" t="s">
        <v>237</v>
      </c>
      <c r="L914" s="98"/>
      <c r="M914" s="374"/>
      <c r="N914" s="360">
        <v>14.96</v>
      </c>
      <c r="O914" s="96"/>
      <c r="P914" s="96"/>
      <c r="Q914" s="362"/>
      <c r="R914" s="360"/>
      <c r="S914" s="288">
        <f t="shared" si="166"/>
        <v>0</v>
      </c>
      <c r="T914" s="288"/>
      <c r="U914" s="288"/>
      <c r="V914" s="288"/>
      <c r="W914" s="288"/>
      <c r="X914" s="364"/>
      <c r="Y914" s="365"/>
      <c r="Z914" s="364"/>
      <c r="AA914" s="365"/>
      <c r="AB914" s="366"/>
      <c r="AC914" s="96"/>
      <c r="AD914" s="96"/>
      <c r="AE914" s="367"/>
      <c r="AF914" s="98"/>
      <c r="AG914" s="368"/>
      <c r="AH914" s="98"/>
      <c r="AI914" s="368" t="s">
        <v>90</v>
      </c>
      <c r="AJ914" s="367"/>
      <c r="AK914" s="367"/>
      <c r="AL914" s="367"/>
      <c r="AM914" s="367"/>
      <c r="AN914" s="369"/>
      <c r="AO914" s="369">
        <v>0</v>
      </c>
      <c r="AP914" s="370"/>
      <c r="AQ914" s="441"/>
      <c r="AR914" s="370"/>
      <c r="AS914" s="376"/>
      <c r="AT914" s="377"/>
    </row>
    <row r="915" spans="1:46" ht="21" customHeight="1">
      <c r="A915" s="95">
        <v>0</v>
      </c>
      <c r="B915" s="95" t="s">
        <v>228</v>
      </c>
      <c r="C915" s="392" t="s">
        <v>438</v>
      </c>
      <c r="D915" s="98">
        <f t="shared" si="167"/>
        <v>28</v>
      </c>
      <c r="E915" s="447" t="s">
        <v>439</v>
      </c>
      <c r="F915" s="98" t="s">
        <v>319</v>
      </c>
      <c r="G915" s="98">
        <v>14111</v>
      </c>
      <c r="H915" s="98"/>
      <c r="I915" s="98"/>
      <c r="J915" s="285">
        <f t="shared" si="165"/>
        <v>15.15</v>
      </c>
      <c r="K915" s="286" t="s">
        <v>237</v>
      </c>
      <c r="L915" s="96"/>
      <c r="M915" s="360"/>
      <c r="N915" s="360">
        <v>15.15</v>
      </c>
      <c r="O915" s="96"/>
      <c r="P915" s="96"/>
      <c r="Q915" s="362"/>
      <c r="R915" s="360"/>
      <c r="S915" s="288">
        <f t="shared" si="166"/>
        <v>0</v>
      </c>
      <c r="T915" s="288"/>
      <c r="U915" s="288"/>
      <c r="V915" s="288"/>
      <c r="W915" s="288"/>
      <c r="X915" s="364"/>
      <c r="Y915" s="365"/>
      <c r="Z915" s="364"/>
      <c r="AA915" s="365"/>
      <c r="AB915" s="366"/>
      <c r="AC915" s="96"/>
      <c r="AD915" s="96"/>
      <c r="AE915" s="367"/>
      <c r="AF915" s="98"/>
      <c r="AG915" s="368"/>
      <c r="AH915" s="98"/>
      <c r="AI915" s="368" t="s">
        <v>90</v>
      </c>
      <c r="AJ915" s="367"/>
      <c r="AK915" s="367"/>
      <c r="AL915" s="367"/>
      <c r="AM915" s="367"/>
      <c r="AN915" s="369"/>
      <c r="AO915" s="369">
        <v>0</v>
      </c>
      <c r="AP915" s="370"/>
      <c r="AQ915" s="441"/>
      <c r="AR915" s="370"/>
      <c r="AS915" s="376"/>
      <c r="AT915" s="377"/>
    </row>
    <row r="916" spans="1:46" ht="21" customHeight="1">
      <c r="A916" s="95">
        <v>0</v>
      </c>
      <c r="B916" s="95" t="s">
        <v>228</v>
      </c>
      <c r="C916" s="392" t="s">
        <v>438</v>
      </c>
      <c r="D916" s="98">
        <f t="shared" si="167"/>
        <v>29</v>
      </c>
      <c r="E916" s="447">
        <v>1412</v>
      </c>
      <c r="F916" s="98" t="s">
        <v>319</v>
      </c>
      <c r="G916" s="98">
        <v>1412</v>
      </c>
      <c r="H916" s="98"/>
      <c r="I916" s="98"/>
      <c r="J916" s="285">
        <f t="shared" si="165"/>
        <v>16.010000000000002</v>
      </c>
      <c r="K916" s="286" t="s">
        <v>237</v>
      </c>
      <c r="L916" s="98"/>
      <c r="M916" s="374"/>
      <c r="N916" s="360">
        <v>16.010000000000002</v>
      </c>
      <c r="O916" s="96"/>
      <c r="P916" s="96"/>
      <c r="Q916" s="362"/>
      <c r="R916" s="360"/>
      <c r="S916" s="288">
        <f t="shared" si="166"/>
        <v>0</v>
      </c>
      <c r="T916" s="288"/>
      <c r="U916" s="288"/>
      <c r="V916" s="288"/>
      <c r="W916" s="288"/>
      <c r="X916" s="364"/>
      <c r="Y916" s="365"/>
      <c r="Z916" s="364"/>
      <c r="AA916" s="365"/>
      <c r="AB916" s="366"/>
      <c r="AC916" s="96"/>
      <c r="AD916" s="96"/>
      <c r="AE916" s="367"/>
      <c r="AF916" s="98"/>
      <c r="AG916" s="368"/>
      <c r="AH916" s="98"/>
      <c r="AI916" s="368" t="s">
        <v>90</v>
      </c>
      <c r="AJ916" s="367"/>
      <c r="AK916" s="367"/>
      <c r="AL916" s="367"/>
      <c r="AM916" s="367"/>
      <c r="AN916" s="369"/>
      <c r="AO916" s="369">
        <v>0</v>
      </c>
      <c r="AP916" s="370"/>
      <c r="AQ916" s="441"/>
      <c r="AR916" s="370"/>
      <c r="AS916" s="376"/>
      <c r="AT916" s="377"/>
    </row>
    <row r="917" spans="1:46" ht="21" customHeight="1">
      <c r="A917" s="95">
        <v>0</v>
      </c>
      <c r="B917" s="95" t="s">
        <v>228</v>
      </c>
      <c r="C917" s="392" t="s">
        <v>438</v>
      </c>
      <c r="D917" s="98">
        <f t="shared" si="167"/>
        <v>30</v>
      </c>
      <c r="E917" s="447">
        <v>1414</v>
      </c>
      <c r="F917" s="98" t="s">
        <v>319</v>
      </c>
      <c r="G917" s="98">
        <v>1414</v>
      </c>
      <c r="H917" s="98"/>
      <c r="I917" s="98"/>
      <c r="J917" s="285">
        <f t="shared" si="165"/>
        <v>19.670000000000002</v>
      </c>
      <c r="K917" s="286" t="s">
        <v>237</v>
      </c>
      <c r="L917" s="98"/>
      <c r="M917" s="374"/>
      <c r="N917" s="360">
        <v>19.670000000000002</v>
      </c>
      <c r="O917" s="96"/>
      <c r="P917" s="96"/>
      <c r="Q917" s="362"/>
      <c r="R917" s="360"/>
      <c r="S917" s="288">
        <f t="shared" si="166"/>
        <v>0</v>
      </c>
      <c r="T917" s="288"/>
      <c r="U917" s="288"/>
      <c r="V917" s="288"/>
      <c r="W917" s="288"/>
      <c r="X917" s="364"/>
      <c r="Y917" s="365"/>
      <c r="Z917" s="364"/>
      <c r="AA917" s="365"/>
      <c r="AB917" s="366"/>
      <c r="AC917" s="96"/>
      <c r="AD917" s="96"/>
      <c r="AE917" s="367"/>
      <c r="AF917" s="98"/>
      <c r="AG917" s="368"/>
      <c r="AH917" s="98"/>
      <c r="AI917" s="368" t="s">
        <v>90</v>
      </c>
      <c r="AJ917" s="367"/>
      <c r="AK917" s="367"/>
      <c r="AL917" s="367"/>
      <c r="AM917" s="367"/>
      <c r="AN917" s="369"/>
      <c r="AO917" s="369">
        <v>0</v>
      </c>
      <c r="AP917" s="370"/>
      <c r="AQ917" s="441"/>
      <c r="AR917" s="370"/>
      <c r="AS917" s="376"/>
      <c r="AT917" s="377"/>
    </row>
    <row r="918" spans="1:46" ht="21" customHeight="1">
      <c r="A918" s="95">
        <v>0</v>
      </c>
      <c r="B918" s="95" t="s">
        <v>228</v>
      </c>
      <c r="C918" s="392" t="s">
        <v>438</v>
      </c>
      <c r="D918" s="98">
        <f t="shared" si="167"/>
        <v>31</v>
      </c>
      <c r="E918" s="447">
        <v>1415</v>
      </c>
      <c r="F918" s="98" t="s">
        <v>319</v>
      </c>
      <c r="G918" s="98">
        <v>1415</v>
      </c>
      <c r="H918" s="98"/>
      <c r="I918" s="98"/>
      <c r="J918" s="285">
        <f t="shared" si="165"/>
        <v>5.36</v>
      </c>
      <c r="K918" s="286" t="s">
        <v>237</v>
      </c>
      <c r="L918" s="98"/>
      <c r="M918" s="374"/>
      <c r="N918" s="360">
        <v>5.36</v>
      </c>
      <c r="O918" s="96"/>
      <c r="P918" s="96"/>
      <c r="Q918" s="362"/>
      <c r="R918" s="360"/>
      <c r="S918" s="288">
        <f t="shared" si="166"/>
        <v>0</v>
      </c>
      <c r="T918" s="288"/>
      <c r="U918" s="288"/>
      <c r="V918" s="288"/>
      <c r="W918" s="288"/>
      <c r="X918" s="364"/>
      <c r="Y918" s="365"/>
      <c r="Z918" s="364"/>
      <c r="AA918" s="365"/>
      <c r="AB918" s="366"/>
      <c r="AC918" s="96"/>
      <c r="AD918" s="96"/>
      <c r="AE918" s="367"/>
      <c r="AF918" s="98"/>
      <c r="AG918" s="368"/>
      <c r="AH918" s="98"/>
      <c r="AI918" s="368" t="s">
        <v>90</v>
      </c>
      <c r="AJ918" s="367"/>
      <c r="AK918" s="367"/>
      <c r="AL918" s="367"/>
      <c r="AM918" s="367"/>
      <c r="AN918" s="369"/>
      <c r="AO918" s="369">
        <v>0</v>
      </c>
      <c r="AP918" s="370"/>
      <c r="AQ918" s="441"/>
      <c r="AR918" s="370"/>
      <c r="AS918" s="376"/>
      <c r="AT918" s="377"/>
    </row>
    <row r="919" spans="1:46" ht="21" customHeight="1">
      <c r="A919" s="95">
        <v>0</v>
      </c>
      <c r="B919" s="95" t="s">
        <v>228</v>
      </c>
      <c r="C919" s="392" t="s">
        <v>438</v>
      </c>
      <c r="D919" s="98">
        <f t="shared" si="167"/>
        <v>32</v>
      </c>
      <c r="E919" s="447">
        <v>1416</v>
      </c>
      <c r="F919" s="98" t="s">
        <v>319</v>
      </c>
      <c r="G919" s="98">
        <v>1416</v>
      </c>
      <c r="H919" s="98"/>
      <c r="I919" s="98"/>
      <c r="J919" s="285">
        <f t="shared" si="165"/>
        <v>42.01</v>
      </c>
      <c r="K919" s="286" t="s">
        <v>237</v>
      </c>
      <c r="L919" s="98"/>
      <c r="M919" s="374"/>
      <c r="N919" s="360">
        <v>42.01</v>
      </c>
      <c r="O919" s="96"/>
      <c r="P919" s="96"/>
      <c r="Q919" s="362"/>
      <c r="R919" s="360"/>
      <c r="S919" s="288">
        <f t="shared" si="166"/>
        <v>0</v>
      </c>
      <c r="T919" s="288"/>
      <c r="U919" s="288"/>
      <c r="V919" s="288"/>
      <c r="W919" s="288"/>
      <c r="X919" s="364"/>
      <c r="Y919" s="365"/>
      <c r="Z919" s="364"/>
      <c r="AA919" s="365"/>
      <c r="AB919" s="366"/>
      <c r="AC919" s="96"/>
      <c r="AD919" s="96"/>
      <c r="AE919" s="368"/>
      <c r="AF919" s="98"/>
      <c r="AG919" s="368"/>
      <c r="AH919" s="98"/>
      <c r="AI919" s="368" t="s">
        <v>90</v>
      </c>
      <c r="AJ919" s="367"/>
      <c r="AK919" s="367"/>
      <c r="AL919" s="367"/>
      <c r="AM919" s="367"/>
      <c r="AN919" s="369"/>
      <c r="AO919" s="369">
        <v>0</v>
      </c>
      <c r="AP919" s="370"/>
      <c r="AQ919" s="441"/>
      <c r="AR919" s="370"/>
      <c r="AS919" s="376"/>
      <c r="AT919" s="377"/>
    </row>
    <row r="920" spans="1:46" ht="21" customHeight="1">
      <c r="A920" s="95">
        <v>0</v>
      </c>
      <c r="B920" s="95" t="s">
        <v>228</v>
      </c>
      <c r="C920" s="392" t="s">
        <v>438</v>
      </c>
      <c r="D920" s="98">
        <f t="shared" si="167"/>
        <v>33</v>
      </c>
      <c r="E920" s="450" t="s">
        <v>440</v>
      </c>
      <c r="F920" s="98" t="s">
        <v>319</v>
      </c>
      <c r="G920" s="400">
        <v>14161</v>
      </c>
      <c r="H920" s="400"/>
      <c r="I920" s="400"/>
      <c r="J920" s="285">
        <f t="shared" si="165"/>
        <v>23.58</v>
      </c>
      <c r="K920" s="286" t="s">
        <v>237</v>
      </c>
      <c r="L920" s="401"/>
      <c r="M920" s="402"/>
      <c r="N920" s="360">
        <v>23.58</v>
      </c>
      <c r="O920" s="401"/>
      <c r="P920" s="401"/>
      <c r="Q920" s="362"/>
      <c r="R920" s="360"/>
      <c r="S920" s="288">
        <f t="shared" si="166"/>
        <v>0</v>
      </c>
      <c r="T920" s="288"/>
      <c r="U920" s="288"/>
      <c r="V920" s="288"/>
      <c r="W920" s="288"/>
      <c r="X920" s="364"/>
      <c r="Y920" s="365"/>
      <c r="Z920" s="364"/>
      <c r="AA920" s="365"/>
      <c r="AB920" s="366"/>
      <c r="AC920" s="401"/>
      <c r="AD920" s="401"/>
      <c r="AE920" s="403"/>
      <c r="AF920" s="400"/>
      <c r="AG920" s="403"/>
      <c r="AH920" s="400"/>
      <c r="AI920" s="403" t="s">
        <v>90</v>
      </c>
      <c r="AJ920" s="404"/>
      <c r="AK920" s="367"/>
      <c r="AL920" s="367"/>
      <c r="AM920" s="404"/>
      <c r="AN920" s="405"/>
      <c r="AO920" s="369">
        <v>0</v>
      </c>
      <c r="AP920" s="406"/>
      <c r="AQ920" s="442"/>
      <c r="AR920" s="406"/>
      <c r="AS920" s="407"/>
      <c r="AT920" s="408"/>
    </row>
    <row r="921" spans="1:46" s="435" customFormat="1" ht="21" customHeight="1" thickBot="1">
      <c r="A921" s="409"/>
      <c r="B921" s="409"/>
      <c r="C921" s="409"/>
      <c r="D921" s="409"/>
      <c r="E921" s="451"/>
      <c r="F921" s="410"/>
      <c r="G921" s="410"/>
      <c r="H921" s="410"/>
      <c r="I921" s="411"/>
      <c r="J921" s="412">
        <f>SUBTOTAL(9,J3:J920)</f>
        <v>20429.660000000025</v>
      </c>
      <c r="K921" s="413"/>
      <c r="L921" s="414"/>
      <c r="M921" s="415">
        <f t="shared" ref="M921:T921" si="168">SUBTOTAL(9,M3:M920)</f>
        <v>1493.5000000000005</v>
      </c>
      <c r="N921" s="416">
        <f t="shared" si="168"/>
        <v>511.2</v>
      </c>
      <c r="O921" s="415">
        <f>SUBTOTAL(9,O3:O920)</f>
        <v>7322.1900000000023</v>
      </c>
      <c r="P921" s="417">
        <f>SUBTOTAL(9,P3:P920)</f>
        <v>1435.5199999999995</v>
      </c>
      <c r="Q921" s="418">
        <f>SUBTOTAL(9,Q3:Q920)</f>
        <v>9667.25</v>
      </c>
      <c r="R921" s="418">
        <f>SUBTOTAL(9,R3:R920)</f>
        <v>115.32</v>
      </c>
      <c r="S921" s="419">
        <f>SUBTOTAL(9,S3:S920)</f>
        <v>11102.770000000008</v>
      </c>
      <c r="T921" s="420">
        <f t="shared" si="168"/>
        <v>120004.56000000004</v>
      </c>
      <c r="U921" s="419">
        <f>T921/Q921</f>
        <v>12.413515736119376</v>
      </c>
      <c r="V921" s="420">
        <f>SUBTOTAL(9,V3:V920)</f>
        <v>94453.310000000027</v>
      </c>
      <c r="W921" s="419">
        <f>V921/Q921</f>
        <v>9.7704424732990276</v>
      </c>
      <c r="X921" s="421">
        <f>SUBTOTAL(9,X3:X920)</f>
        <v>107000.8236546728</v>
      </c>
      <c r="Y921" s="422">
        <f>X921/Q921</f>
        <v>11.068382803245266</v>
      </c>
      <c r="Z921" s="423">
        <f>SUBTOTAL(9,Z3:Z920)</f>
        <v>127692.41682240713</v>
      </c>
      <c r="AA921" s="422">
        <f>Z921/Q921</f>
        <v>13.208763280395887</v>
      </c>
      <c r="AB921" s="424"/>
      <c r="AC921" s="425">
        <v>0</v>
      </c>
      <c r="AD921" s="426"/>
      <c r="AE921" s="427"/>
      <c r="AF921" s="428"/>
      <c r="AG921" s="429"/>
      <c r="AH921" s="429"/>
      <c r="AI921" s="426"/>
      <c r="AJ921" s="426"/>
      <c r="AK921" s="426"/>
      <c r="AL921" s="426"/>
      <c r="AM921" s="426">
        <f>SUBTOTAL(9,AM288:AM920)</f>
        <v>1491.6000000000001</v>
      </c>
      <c r="AN921" s="430"/>
      <c r="AO921" s="430"/>
      <c r="AP921" s="431"/>
      <c r="AQ921" s="443">
        <f>IFERROR(#REF!/#REF!,0)</f>
        <v>0</v>
      </c>
      <c r="AR921" s="432"/>
      <c r="AS921" s="433">
        <v>0</v>
      </c>
      <c r="AT921" s="434"/>
    </row>
    <row r="922" spans="1:46" ht="18.75" customHeight="1">
      <c r="T922" s="51"/>
    </row>
    <row r="923" spans="1:46" ht="18.75" customHeight="1">
      <c r="T923" s="51"/>
    </row>
    <row r="924" spans="1:46" ht="18.75" customHeight="1">
      <c r="T924" s="51"/>
    </row>
    <row r="925" spans="1:46" ht="18.75" customHeight="1">
      <c r="T925" s="51"/>
      <c r="X925" s="437"/>
    </row>
    <row r="926" spans="1:46" ht="18.75" customHeight="1">
      <c r="T926" s="51"/>
      <c r="AM926" s="281">
        <f>SUBTOTAL(9,AM84:AM925)</f>
        <v>2010.6700000000005</v>
      </c>
    </row>
    <row r="927" spans="1:46" ht="18.75" customHeight="1">
      <c r="T927" s="51"/>
    </row>
    <row r="928" spans="1:46" ht="18.75" customHeight="1">
      <c r="X928" s="437"/>
    </row>
    <row r="929" ht="18.75" customHeight="1"/>
    <row r="930" ht="18.75" customHeight="1"/>
  </sheetData>
  <conditionalFormatting sqref="E921:F1048576 E2:E920">
    <cfRule type="duplicateValues" dxfId="2" priority="4"/>
  </conditionalFormatting>
  <conditionalFormatting sqref="G2:G1048576">
    <cfRule type="duplicateValues" dxfId="1" priority="3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27"/>
  <sheetViews>
    <sheetView topLeftCell="A7" workbookViewId="0">
      <selection activeCell="U24" sqref="U24"/>
    </sheetView>
  </sheetViews>
  <sheetFormatPr defaultRowHeight="14.4"/>
  <sheetData>
    <row r="1" spans="1:33" ht="28.8">
      <c r="A1" s="239"/>
      <c r="B1" s="239"/>
      <c r="C1" s="239"/>
      <c r="D1" s="240"/>
      <c r="E1" s="240"/>
      <c r="F1" s="241" t="s">
        <v>441</v>
      </c>
      <c r="G1" s="240"/>
      <c r="H1" s="242"/>
      <c r="I1" s="243"/>
      <c r="J1" s="244"/>
      <c r="K1" s="245"/>
      <c r="L1" s="245"/>
      <c r="M1" s="245"/>
      <c r="N1" s="244"/>
      <c r="O1" s="246"/>
      <c r="P1" s="244"/>
      <c r="Q1" s="244"/>
      <c r="R1" s="244"/>
      <c r="S1" s="244"/>
      <c r="T1" s="244"/>
      <c r="U1" s="247"/>
      <c r="V1" s="248"/>
      <c r="W1" s="248"/>
      <c r="X1" s="248"/>
      <c r="Y1" s="248"/>
      <c r="Z1" s="249"/>
      <c r="AA1" s="249"/>
      <c r="AB1" s="250"/>
      <c r="AC1" s="249"/>
      <c r="AD1" s="250"/>
      <c r="AE1" s="250"/>
      <c r="AF1" s="250"/>
      <c r="AG1" s="250"/>
    </row>
    <row r="2" spans="1:33" ht="26.4">
      <c r="A2" s="90"/>
      <c r="B2" s="90"/>
      <c r="C2" s="90"/>
      <c r="D2" s="91"/>
      <c r="E2" s="92"/>
      <c r="F2" s="92" t="s">
        <v>442</v>
      </c>
      <c r="G2" s="92"/>
      <c r="H2" s="251"/>
      <c r="I2" s="92"/>
      <c r="J2" s="251"/>
      <c r="K2" s="252"/>
      <c r="L2" s="252"/>
      <c r="M2" s="526" t="s">
        <v>443</v>
      </c>
      <c r="N2" s="527"/>
      <c r="O2" s="528" t="s">
        <v>444</v>
      </c>
      <c r="P2" s="529"/>
      <c r="Q2" s="530"/>
      <c r="R2" s="253"/>
      <c r="S2" s="531" t="s">
        <v>445</v>
      </c>
      <c r="T2" s="532"/>
      <c r="U2" s="254"/>
      <c r="V2" s="255"/>
      <c r="W2" s="255"/>
      <c r="X2" s="255"/>
      <c r="Y2" s="255"/>
      <c r="Z2" s="256"/>
      <c r="AA2" s="256"/>
      <c r="AB2" s="257"/>
      <c r="AC2" s="256"/>
      <c r="AD2" s="257"/>
      <c r="AE2" s="257"/>
      <c r="AF2" s="250"/>
      <c r="AG2" s="250"/>
    </row>
    <row r="3" spans="1:33" ht="50.4">
      <c r="A3" s="258" t="s">
        <v>446</v>
      </c>
      <c r="B3" s="259" t="s">
        <v>193</v>
      </c>
      <c r="C3" s="93" t="s">
        <v>194</v>
      </c>
      <c r="D3" s="260" t="s">
        <v>61</v>
      </c>
      <c r="E3" s="94" t="s">
        <v>195</v>
      </c>
      <c r="F3" s="261" t="s">
        <v>196</v>
      </c>
      <c r="G3" s="262" t="s">
        <v>198</v>
      </c>
      <c r="H3" s="263" t="s">
        <v>200</v>
      </c>
      <c r="I3" s="264" t="s">
        <v>201</v>
      </c>
      <c r="J3" s="265" t="s">
        <v>202</v>
      </c>
      <c r="K3" s="266" t="s">
        <v>208</v>
      </c>
      <c r="L3" s="267" t="s">
        <v>209</v>
      </c>
      <c r="M3" s="268" t="s">
        <v>211</v>
      </c>
      <c r="N3" s="269" t="s">
        <v>212</v>
      </c>
      <c r="O3" s="270" t="s">
        <v>211</v>
      </c>
      <c r="P3" s="269" t="s">
        <v>212</v>
      </c>
      <c r="Q3" s="269" t="s">
        <v>447</v>
      </c>
      <c r="R3" s="269"/>
      <c r="S3" s="271" t="s">
        <v>211</v>
      </c>
      <c r="T3" s="271" t="s">
        <v>212</v>
      </c>
      <c r="U3" s="272" t="s">
        <v>213</v>
      </c>
      <c r="V3" s="273" t="s">
        <v>448</v>
      </c>
      <c r="W3" s="274" t="s">
        <v>449</v>
      </c>
      <c r="X3" s="275" t="s">
        <v>215</v>
      </c>
      <c r="Y3" s="273" t="s">
        <v>450</v>
      </c>
      <c r="Z3" s="276" t="s">
        <v>216</v>
      </c>
      <c r="AA3" s="277" t="s">
        <v>218</v>
      </c>
      <c r="AB3" s="278" t="s">
        <v>179</v>
      </c>
      <c r="AC3" s="274" t="s">
        <v>181</v>
      </c>
      <c r="AD3" s="277" t="s">
        <v>217</v>
      </c>
      <c r="AE3" s="279" t="s">
        <v>219</v>
      </c>
      <c r="AF3" s="280" t="s">
        <v>220</v>
      </c>
      <c r="AG3" s="279" t="s">
        <v>179</v>
      </c>
    </row>
    <row r="4" spans="1:33" ht="24">
      <c r="A4" s="281">
        <v>5</v>
      </c>
      <c r="B4" s="95">
        <v>1</v>
      </c>
      <c r="C4" s="95" t="s">
        <v>228</v>
      </c>
      <c r="D4" s="282" t="s">
        <v>21</v>
      </c>
      <c r="E4" s="96">
        <v>1</v>
      </c>
      <c r="F4" s="283">
        <v>601</v>
      </c>
      <c r="G4" s="96">
        <v>601</v>
      </c>
      <c r="H4" s="284" t="s">
        <v>230</v>
      </c>
      <c r="I4" s="285">
        <v>25.29</v>
      </c>
      <c r="J4" s="286" t="str">
        <f t="shared" ref="J4:J30" si="0">W4</f>
        <v>อ้อยน้ำราด</v>
      </c>
      <c r="K4" s="99">
        <v>25.29</v>
      </c>
      <c r="L4" s="99"/>
      <c r="M4" s="99">
        <f t="shared" ref="M4:M67" si="1">K4*N4</f>
        <v>328.77</v>
      </c>
      <c r="N4" s="97">
        <v>13</v>
      </c>
      <c r="O4" s="287">
        <f t="shared" ref="O4:O67" si="2">K4*P4</f>
        <v>303.48</v>
      </c>
      <c r="P4" s="288">
        <v>12</v>
      </c>
      <c r="Q4" s="288" t="str">
        <f>VLOOKUP(F4,[2]รายละเอียดรายแปลง!$D$1:$AU$65536,44,FALSE)</f>
        <v>C</v>
      </c>
      <c r="R4" s="288"/>
      <c r="S4" s="97">
        <f t="shared" ref="S4:S67" si="3">K4*T4</f>
        <v>278.19</v>
      </c>
      <c r="T4" s="97">
        <v>11</v>
      </c>
      <c r="U4" s="289">
        <v>242920</v>
      </c>
      <c r="V4" s="290">
        <f t="shared" ref="V4:V67" si="4">($V$428-U4)/30</f>
        <v>-8097.333333333333</v>
      </c>
      <c r="W4" s="291" t="s">
        <v>1</v>
      </c>
      <c r="X4" s="291" t="s">
        <v>88</v>
      </c>
      <c r="Y4" s="292" t="e">
        <f>SUMIF('[3]รายแปลง6566 (พื้นที่อ้อย)'!#REF!,'[3]สรุปรายไร่ (ก.ค.)'!C4,'[3]รายแปลง6566 (พื้นที่อ้อย)'!#REF!)</f>
        <v>#REF!</v>
      </c>
      <c r="Z4" s="293" t="s">
        <v>234</v>
      </c>
      <c r="AA4" s="293" t="s">
        <v>90</v>
      </c>
      <c r="AB4" s="294" t="s">
        <v>89</v>
      </c>
      <c r="AC4" s="293">
        <v>1.85</v>
      </c>
      <c r="AD4" s="291" t="s">
        <v>232</v>
      </c>
      <c r="AE4" s="293" t="s">
        <v>220</v>
      </c>
      <c r="AF4" s="293">
        <v>0</v>
      </c>
      <c r="AG4" s="295" t="s">
        <v>179</v>
      </c>
    </row>
    <row r="5" spans="1:33" ht="24">
      <c r="A5" s="281">
        <v>3</v>
      </c>
      <c r="B5" s="95">
        <v>1</v>
      </c>
      <c r="C5" s="95" t="s">
        <v>228</v>
      </c>
      <c r="D5" s="282" t="s">
        <v>21</v>
      </c>
      <c r="E5" s="98">
        <f t="shared" ref="E5:E68" si="5">E4+1</f>
        <v>2</v>
      </c>
      <c r="F5" s="98">
        <v>604</v>
      </c>
      <c r="G5" s="96">
        <v>604</v>
      </c>
      <c r="H5" s="284" t="s">
        <v>230</v>
      </c>
      <c r="I5" s="285">
        <v>11.75</v>
      </c>
      <c r="J5" s="286" t="str">
        <f t="shared" si="0"/>
        <v>อ้อยน้ำราด</v>
      </c>
      <c r="K5" s="99">
        <v>11.75</v>
      </c>
      <c r="L5" s="99"/>
      <c r="M5" s="99">
        <f t="shared" si="1"/>
        <v>164.5</v>
      </c>
      <c r="N5" s="97">
        <v>14</v>
      </c>
      <c r="O5" s="287">
        <f t="shared" si="2"/>
        <v>141</v>
      </c>
      <c r="P5" s="288">
        <v>12</v>
      </c>
      <c r="Q5" s="288" t="str">
        <f>VLOOKUP(F5,[2]รายละเอียดรายแปลง!$D$1:$AU$65536,44,FALSE)</f>
        <v>C</v>
      </c>
      <c r="R5" s="288"/>
      <c r="S5" s="97">
        <f t="shared" si="3"/>
        <v>141</v>
      </c>
      <c r="T5" s="97">
        <v>12</v>
      </c>
      <c r="U5" s="289">
        <v>242910</v>
      </c>
      <c r="V5" s="290">
        <f t="shared" si="4"/>
        <v>-8097</v>
      </c>
      <c r="W5" s="291" t="s">
        <v>1</v>
      </c>
      <c r="X5" s="291" t="s">
        <v>88</v>
      </c>
      <c r="Y5" s="292" t="s">
        <v>451</v>
      </c>
      <c r="Z5" s="293" t="s">
        <v>234</v>
      </c>
      <c r="AA5" s="296" t="s">
        <v>90</v>
      </c>
      <c r="AB5" s="294" t="s">
        <v>91</v>
      </c>
      <c r="AC5" s="293">
        <v>1.85</v>
      </c>
      <c r="AD5" s="291" t="s">
        <v>232</v>
      </c>
      <c r="AE5" s="293" t="s">
        <v>220</v>
      </c>
      <c r="AF5" s="293" t="s">
        <v>299</v>
      </c>
      <c r="AG5" s="293" t="s">
        <v>236</v>
      </c>
    </row>
    <row r="6" spans="1:33" ht="24">
      <c r="A6" s="281">
        <v>4</v>
      </c>
      <c r="B6" s="95">
        <v>1</v>
      </c>
      <c r="C6" s="95" t="s">
        <v>228</v>
      </c>
      <c r="D6" s="282" t="s">
        <v>21</v>
      </c>
      <c r="E6" s="98">
        <f t="shared" si="5"/>
        <v>3</v>
      </c>
      <c r="F6" s="98">
        <v>605</v>
      </c>
      <c r="G6" s="96">
        <v>605</v>
      </c>
      <c r="H6" s="284" t="s">
        <v>230</v>
      </c>
      <c r="I6" s="285">
        <v>15.6</v>
      </c>
      <c r="J6" s="286" t="str">
        <f t="shared" si="0"/>
        <v>อ้อยน้ำราด</v>
      </c>
      <c r="K6" s="99">
        <v>15.6</v>
      </c>
      <c r="L6" s="99"/>
      <c r="M6" s="99">
        <f t="shared" si="1"/>
        <v>218.4</v>
      </c>
      <c r="N6" s="97">
        <v>14</v>
      </c>
      <c r="O6" s="287">
        <f t="shared" si="2"/>
        <v>187.2</v>
      </c>
      <c r="P6" s="288">
        <v>12</v>
      </c>
      <c r="Q6" s="288" t="str">
        <f>VLOOKUP(F6,[2]รายละเอียดรายแปลง!$D$1:$AU$65536,44,FALSE)</f>
        <v>C</v>
      </c>
      <c r="R6" s="288"/>
      <c r="S6" s="97">
        <f t="shared" si="3"/>
        <v>187.2</v>
      </c>
      <c r="T6" s="97">
        <v>12</v>
      </c>
      <c r="U6" s="289">
        <v>242910</v>
      </c>
      <c r="V6" s="290">
        <f t="shared" si="4"/>
        <v>-8097</v>
      </c>
      <c r="W6" s="291" t="s">
        <v>1</v>
      </c>
      <c r="X6" s="291" t="s">
        <v>88</v>
      </c>
      <c r="Y6" s="292" t="s">
        <v>451</v>
      </c>
      <c r="Z6" s="293" t="s">
        <v>234</v>
      </c>
      <c r="AA6" s="296" t="s">
        <v>90</v>
      </c>
      <c r="AB6" s="294" t="s">
        <v>91</v>
      </c>
      <c r="AC6" s="293">
        <v>1.85</v>
      </c>
      <c r="AD6" s="291" t="s">
        <v>232</v>
      </c>
      <c r="AE6" s="293" t="s">
        <v>220</v>
      </c>
      <c r="AF6" s="293" t="s">
        <v>299</v>
      </c>
      <c r="AG6" s="293" t="s">
        <v>236</v>
      </c>
    </row>
    <row r="7" spans="1:33" ht="24">
      <c r="A7" s="281">
        <v>3</v>
      </c>
      <c r="B7" s="95">
        <v>1</v>
      </c>
      <c r="C7" s="95" t="s">
        <v>228</v>
      </c>
      <c r="D7" s="282" t="s">
        <v>21</v>
      </c>
      <c r="E7" s="98">
        <f t="shared" si="5"/>
        <v>4</v>
      </c>
      <c r="F7" s="98">
        <v>606</v>
      </c>
      <c r="G7" s="96">
        <v>606</v>
      </c>
      <c r="H7" s="284" t="s">
        <v>230</v>
      </c>
      <c r="I7" s="285">
        <v>11.19</v>
      </c>
      <c r="J7" s="286" t="str">
        <f t="shared" si="0"/>
        <v>อ้อยน้ำราด</v>
      </c>
      <c r="K7" s="99">
        <v>11.19</v>
      </c>
      <c r="L7" s="99"/>
      <c r="M7" s="99">
        <f t="shared" si="1"/>
        <v>156.66</v>
      </c>
      <c r="N7" s="97">
        <v>14</v>
      </c>
      <c r="O7" s="287">
        <f t="shared" si="2"/>
        <v>134.28</v>
      </c>
      <c r="P7" s="288">
        <v>12</v>
      </c>
      <c r="Q7" s="288" t="str">
        <f>VLOOKUP(F7,[2]รายละเอียดรายแปลง!$D$1:$AU$65536,44,FALSE)</f>
        <v>C</v>
      </c>
      <c r="R7" s="288"/>
      <c r="S7" s="97">
        <f t="shared" si="3"/>
        <v>134.28</v>
      </c>
      <c r="T7" s="97">
        <v>12</v>
      </c>
      <c r="U7" s="289">
        <v>242910</v>
      </c>
      <c r="V7" s="290">
        <f t="shared" si="4"/>
        <v>-8097</v>
      </c>
      <c r="W7" s="291" t="s">
        <v>1</v>
      </c>
      <c r="X7" s="291" t="s">
        <v>88</v>
      </c>
      <c r="Y7" s="292" t="s">
        <v>451</v>
      </c>
      <c r="Z7" s="293" t="s">
        <v>234</v>
      </c>
      <c r="AA7" s="296" t="s">
        <v>90</v>
      </c>
      <c r="AB7" s="294" t="s">
        <v>91</v>
      </c>
      <c r="AC7" s="293">
        <v>1.85</v>
      </c>
      <c r="AD7" s="291" t="s">
        <v>232</v>
      </c>
      <c r="AE7" s="293" t="s">
        <v>220</v>
      </c>
      <c r="AF7" s="293" t="s">
        <v>299</v>
      </c>
      <c r="AG7" s="293" t="s">
        <v>236</v>
      </c>
    </row>
    <row r="8" spans="1:33" ht="24">
      <c r="A8" s="281">
        <v>5</v>
      </c>
      <c r="B8" s="95">
        <v>1</v>
      </c>
      <c r="C8" s="95" t="s">
        <v>228</v>
      </c>
      <c r="D8" s="282" t="s">
        <v>21</v>
      </c>
      <c r="E8" s="98">
        <f t="shared" si="5"/>
        <v>5</v>
      </c>
      <c r="F8" s="98">
        <v>617</v>
      </c>
      <c r="G8" s="96">
        <v>617</v>
      </c>
      <c r="H8" s="284" t="s">
        <v>230</v>
      </c>
      <c r="I8" s="285">
        <v>68.8</v>
      </c>
      <c r="J8" s="286" t="str">
        <f t="shared" si="0"/>
        <v>อ้อยน้ำราด</v>
      </c>
      <c r="K8" s="99">
        <v>52</v>
      </c>
      <c r="L8" s="99"/>
      <c r="M8" s="99">
        <f t="shared" si="1"/>
        <v>676</v>
      </c>
      <c r="N8" s="97">
        <v>13</v>
      </c>
      <c r="O8" s="287">
        <f t="shared" si="2"/>
        <v>624</v>
      </c>
      <c r="P8" s="288">
        <v>12</v>
      </c>
      <c r="Q8" s="288" t="str">
        <f>VLOOKUP(F8,[2]รายละเอียดรายแปลง!$D$1:$AU$65536,44,FALSE)</f>
        <v>C</v>
      </c>
      <c r="R8" s="288"/>
      <c r="S8" s="97">
        <f t="shared" si="3"/>
        <v>572</v>
      </c>
      <c r="T8" s="97">
        <v>11</v>
      </c>
      <c r="U8" s="289">
        <v>242936</v>
      </c>
      <c r="V8" s="290">
        <f t="shared" si="4"/>
        <v>-8097.8666666666668</v>
      </c>
      <c r="W8" s="291" t="s">
        <v>1</v>
      </c>
      <c r="X8" s="291" t="s">
        <v>88</v>
      </c>
      <c r="Y8" s="292" t="s">
        <v>451</v>
      </c>
      <c r="Z8" s="293" t="s">
        <v>234</v>
      </c>
      <c r="AA8" s="296" t="s">
        <v>90</v>
      </c>
      <c r="AB8" s="294" t="s">
        <v>92</v>
      </c>
      <c r="AC8" s="293">
        <v>1.85</v>
      </c>
      <c r="AD8" s="291" t="s">
        <v>232</v>
      </c>
      <c r="AE8" s="293" t="s">
        <v>220</v>
      </c>
      <c r="AF8" s="293">
        <v>0</v>
      </c>
      <c r="AG8" s="295" t="s">
        <v>179</v>
      </c>
    </row>
    <row r="9" spans="1:33" ht="24">
      <c r="A9" s="281">
        <v>5</v>
      </c>
      <c r="B9" s="95">
        <v>1</v>
      </c>
      <c r="C9" s="95" t="s">
        <v>228</v>
      </c>
      <c r="D9" s="282" t="s">
        <v>21</v>
      </c>
      <c r="E9" s="98">
        <f t="shared" si="5"/>
        <v>6</v>
      </c>
      <c r="F9" s="98">
        <v>618</v>
      </c>
      <c r="G9" s="96">
        <v>618</v>
      </c>
      <c r="H9" s="284" t="s">
        <v>230</v>
      </c>
      <c r="I9" s="285">
        <v>68.81</v>
      </c>
      <c r="J9" s="286" t="str">
        <f t="shared" si="0"/>
        <v>อ้อยตอ 1</v>
      </c>
      <c r="K9" s="99">
        <v>61.2</v>
      </c>
      <c r="L9" s="99"/>
      <c r="M9" s="99">
        <f t="shared" si="1"/>
        <v>795.6</v>
      </c>
      <c r="N9" s="97">
        <v>13</v>
      </c>
      <c r="O9" s="287">
        <f t="shared" si="2"/>
        <v>612</v>
      </c>
      <c r="P9" s="288">
        <v>10</v>
      </c>
      <c r="Q9" s="288" t="str">
        <f>VLOOKUP(F9,[2]รายละเอียดรายแปลง!$D$1:$AU$65536,44,FALSE)</f>
        <v>B</v>
      </c>
      <c r="R9" s="288"/>
      <c r="S9" s="97">
        <f t="shared" si="3"/>
        <v>734.40000000000009</v>
      </c>
      <c r="T9" s="97">
        <v>12</v>
      </c>
      <c r="U9" s="289">
        <v>242897</v>
      </c>
      <c r="V9" s="290">
        <f t="shared" si="4"/>
        <v>-8096.5666666666666</v>
      </c>
      <c r="W9" s="291" t="s">
        <v>93</v>
      </c>
      <c r="X9" s="291" t="s">
        <v>2</v>
      </c>
      <c r="Y9" s="292" t="s">
        <v>451</v>
      </c>
      <c r="Z9" s="293" t="s">
        <v>234</v>
      </c>
      <c r="AA9" s="296" t="s">
        <v>90</v>
      </c>
      <c r="AB9" s="294" t="s">
        <v>94</v>
      </c>
      <c r="AC9" s="293">
        <v>1.85</v>
      </c>
      <c r="AD9" s="294" t="s">
        <v>232</v>
      </c>
      <c r="AE9" s="293" t="s">
        <v>220</v>
      </c>
      <c r="AF9" s="293" t="s">
        <v>235</v>
      </c>
      <c r="AG9" s="293" t="s">
        <v>236</v>
      </c>
    </row>
    <row r="10" spans="1:33" ht="24">
      <c r="A10" s="281">
        <v>5</v>
      </c>
      <c r="B10" s="95">
        <v>1</v>
      </c>
      <c r="C10" s="95" t="s">
        <v>228</v>
      </c>
      <c r="D10" s="282" t="s">
        <v>21</v>
      </c>
      <c r="E10" s="98">
        <f t="shared" si="5"/>
        <v>7</v>
      </c>
      <c r="F10" s="98">
        <v>620</v>
      </c>
      <c r="G10" s="96">
        <v>620</v>
      </c>
      <c r="H10" s="284" t="s">
        <v>230</v>
      </c>
      <c r="I10" s="285">
        <v>86.07</v>
      </c>
      <c r="J10" s="286" t="str">
        <f t="shared" si="0"/>
        <v>อ้อยตอ 2</v>
      </c>
      <c r="K10" s="99">
        <v>80.7</v>
      </c>
      <c r="L10" s="99"/>
      <c r="M10" s="99">
        <f t="shared" si="1"/>
        <v>968.40000000000009</v>
      </c>
      <c r="N10" s="97">
        <v>12</v>
      </c>
      <c r="O10" s="287">
        <f t="shared" si="2"/>
        <v>1049.1000000000001</v>
      </c>
      <c r="P10" s="288">
        <v>13</v>
      </c>
      <c r="Q10" s="288" t="str">
        <f>VLOOKUP(F10,[2]รายละเอียดรายแปลง!$D$1:$AU$65536,44,FALSE)</f>
        <v>A</v>
      </c>
      <c r="R10" s="288"/>
      <c r="S10" s="97">
        <f t="shared" si="3"/>
        <v>887.7</v>
      </c>
      <c r="T10" s="97">
        <v>11</v>
      </c>
      <c r="U10" s="289">
        <v>242901</v>
      </c>
      <c r="V10" s="290">
        <f t="shared" si="4"/>
        <v>-8096.7</v>
      </c>
      <c r="W10" s="291" t="s">
        <v>95</v>
      </c>
      <c r="X10" s="291" t="s">
        <v>2</v>
      </c>
      <c r="Y10" s="292" t="s">
        <v>451</v>
      </c>
      <c r="Z10" s="293" t="s">
        <v>234</v>
      </c>
      <c r="AA10" s="296" t="s">
        <v>90</v>
      </c>
      <c r="AB10" s="294" t="s">
        <v>91</v>
      </c>
      <c r="AC10" s="293">
        <v>1.85</v>
      </c>
      <c r="AD10" s="294" t="s">
        <v>243</v>
      </c>
      <c r="AE10" s="293" t="s">
        <v>220</v>
      </c>
      <c r="AF10" s="293" t="s">
        <v>235</v>
      </c>
      <c r="AG10" s="293" t="s">
        <v>236</v>
      </c>
    </row>
    <row r="11" spans="1:33" ht="24">
      <c r="A11" s="281">
        <v>5</v>
      </c>
      <c r="B11" s="95">
        <v>1</v>
      </c>
      <c r="C11" s="95" t="s">
        <v>228</v>
      </c>
      <c r="D11" s="282" t="s">
        <v>21</v>
      </c>
      <c r="E11" s="98">
        <f t="shared" si="5"/>
        <v>8</v>
      </c>
      <c r="F11" s="98">
        <v>632</v>
      </c>
      <c r="G11" s="96">
        <v>632</v>
      </c>
      <c r="H11" s="284" t="s">
        <v>230</v>
      </c>
      <c r="I11" s="285">
        <v>21.91</v>
      </c>
      <c r="J11" s="286" t="str">
        <f t="shared" si="0"/>
        <v>อ้อยตอ 2</v>
      </c>
      <c r="K11" s="99">
        <v>21.91</v>
      </c>
      <c r="L11" s="99"/>
      <c r="M11" s="99">
        <f t="shared" si="1"/>
        <v>262.92</v>
      </c>
      <c r="N11" s="97">
        <v>12</v>
      </c>
      <c r="O11" s="287">
        <f t="shared" si="2"/>
        <v>241.01</v>
      </c>
      <c r="P11" s="288">
        <v>11</v>
      </c>
      <c r="Q11" s="288" t="str">
        <f>VLOOKUP(F11,[2]รายละเอียดรายแปลง!$D$1:$AU$65536,44,FALSE)</f>
        <v>B</v>
      </c>
      <c r="R11" s="288"/>
      <c r="S11" s="97">
        <f t="shared" si="3"/>
        <v>219.1</v>
      </c>
      <c r="T11" s="97">
        <v>10</v>
      </c>
      <c r="U11" s="289">
        <v>242907</v>
      </c>
      <c r="V11" s="290">
        <f t="shared" si="4"/>
        <v>-8096.9</v>
      </c>
      <c r="W11" s="291" t="s">
        <v>95</v>
      </c>
      <c r="X11" s="291" t="s">
        <v>2</v>
      </c>
      <c r="Y11" s="292" t="s">
        <v>452</v>
      </c>
      <c r="Z11" s="293" t="s">
        <v>234</v>
      </c>
      <c r="AA11" s="296" t="s">
        <v>90</v>
      </c>
      <c r="AB11" s="294" t="s">
        <v>91</v>
      </c>
      <c r="AC11" s="293">
        <v>1.65</v>
      </c>
      <c r="AD11" s="294" t="s">
        <v>247</v>
      </c>
      <c r="AE11" s="293" t="s">
        <v>220</v>
      </c>
      <c r="AF11" s="293" t="s">
        <v>235</v>
      </c>
      <c r="AG11" s="293" t="s">
        <v>236</v>
      </c>
    </row>
    <row r="12" spans="1:33" ht="24">
      <c r="A12" s="281">
        <v>4</v>
      </c>
      <c r="B12" s="95">
        <v>1</v>
      </c>
      <c r="C12" s="95" t="s">
        <v>228</v>
      </c>
      <c r="D12" s="282" t="s">
        <v>21</v>
      </c>
      <c r="E12" s="98">
        <f t="shared" si="5"/>
        <v>9</v>
      </c>
      <c r="F12" s="98">
        <v>634</v>
      </c>
      <c r="G12" s="96">
        <v>634</v>
      </c>
      <c r="H12" s="284" t="s">
        <v>230</v>
      </c>
      <c r="I12" s="285">
        <v>15.72</v>
      </c>
      <c r="J12" s="286" t="str">
        <f t="shared" si="0"/>
        <v>อ้อยตอ 2</v>
      </c>
      <c r="K12" s="99">
        <v>15.72</v>
      </c>
      <c r="L12" s="99"/>
      <c r="M12" s="99">
        <f t="shared" si="1"/>
        <v>204.36</v>
      </c>
      <c r="N12" s="97">
        <v>13</v>
      </c>
      <c r="O12" s="287">
        <f t="shared" si="2"/>
        <v>157.20000000000002</v>
      </c>
      <c r="P12" s="288">
        <v>10</v>
      </c>
      <c r="Q12" s="288" t="str">
        <f>VLOOKUP(F12,[2]รายละเอียดรายแปลง!$D$1:$AU$65536,44,FALSE)</f>
        <v>B</v>
      </c>
      <c r="R12" s="288"/>
      <c r="S12" s="97">
        <f t="shared" si="3"/>
        <v>172.92000000000002</v>
      </c>
      <c r="T12" s="97">
        <v>11</v>
      </c>
      <c r="U12" s="289">
        <v>242907</v>
      </c>
      <c r="V12" s="290">
        <f t="shared" si="4"/>
        <v>-8096.9</v>
      </c>
      <c r="W12" s="291" t="s">
        <v>95</v>
      </c>
      <c r="X12" s="291" t="s">
        <v>2</v>
      </c>
      <c r="Y12" s="292" t="s">
        <v>452</v>
      </c>
      <c r="Z12" s="293" t="s">
        <v>234</v>
      </c>
      <c r="AA12" s="296" t="s">
        <v>90</v>
      </c>
      <c r="AB12" s="294" t="s">
        <v>91</v>
      </c>
      <c r="AC12" s="293">
        <v>1.85</v>
      </c>
      <c r="AD12" s="294" t="s">
        <v>232</v>
      </c>
      <c r="AE12" s="293" t="s">
        <v>220</v>
      </c>
      <c r="AF12" s="293" t="s">
        <v>235</v>
      </c>
      <c r="AG12" s="293" t="s">
        <v>236</v>
      </c>
    </row>
    <row r="13" spans="1:33" ht="24">
      <c r="A13" s="281">
        <v>3</v>
      </c>
      <c r="B13" s="95">
        <v>1</v>
      </c>
      <c r="C13" s="95" t="s">
        <v>228</v>
      </c>
      <c r="D13" s="282" t="s">
        <v>21</v>
      </c>
      <c r="E13" s="98">
        <f t="shared" si="5"/>
        <v>10</v>
      </c>
      <c r="F13" s="98">
        <v>635</v>
      </c>
      <c r="G13" s="98">
        <v>635</v>
      </c>
      <c r="H13" s="98"/>
      <c r="I13" s="285">
        <v>11.86</v>
      </c>
      <c r="J13" s="286" t="str">
        <f t="shared" si="0"/>
        <v>อ้อยตอ 1</v>
      </c>
      <c r="K13" s="99">
        <v>11.86</v>
      </c>
      <c r="L13" s="99"/>
      <c r="M13" s="99">
        <f t="shared" si="1"/>
        <v>154.18</v>
      </c>
      <c r="N13" s="97">
        <v>13</v>
      </c>
      <c r="O13" s="287">
        <f t="shared" si="2"/>
        <v>154.18</v>
      </c>
      <c r="P13" s="288">
        <v>13</v>
      </c>
      <c r="Q13" s="288" t="str">
        <f>VLOOKUP(F13,[2]รายละเอียดรายแปลง!$D$1:$AU$65536,44,FALSE)</f>
        <v>A</v>
      </c>
      <c r="R13" s="288"/>
      <c r="S13" s="97">
        <f t="shared" si="3"/>
        <v>130.45999999999998</v>
      </c>
      <c r="T13" s="97">
        <v>11</v>
      </c>
      <c r="U13" s="289">
        <v>242915</v>
      </c>
      <c r="V13" s="290">
        <f t="shared" si="4"/>
        <v>-8097.166666666667</v>
      </c>
      <c r="W13" s="291" t="s">
        <v>93</v>
      </c>
      <c r="X13" s="291" t="s">
        <v>2</v>
      </c>
      <c r="Y13" s="292" t="s">
        <v>452</v>
      </c>
      <c r="Z13" s="293" t="s">
        <v>234</v>
      </c>
      <c r="AA13" s="296" t="s">
        <v>90</v>
      </c>
      <c r="AB13" s="294" t="s">
        <v>91</v>
      </c>
      <c r="AC13" s="293">
        <v>1.85</v>
      </c>
      <c r="AD13" s="294" t="s">
        <v>232</v>
      </c>
      <c r="AE13" s="293" t="s">
        <v>220</v>
      </c>
      <c r="AF13" s="293" t="s">
        <v>235</v>
      </c>
      <c r="AG13" s="293" t="s">
        <v>236</v>
      </c>
    </row>
    <row r="14" spans="1:33" ht="24">
      <c r="A14" s="281">
        <v>2</v>
      </c>
      <c r="B14" s="95">
        <v>1</v>
      </c>
      <c r="C14" s="95" t="s">
        <v>228</v>
      </c>
      <c r="D14" s="282" t="s">
        <v>21</v>
      </c>
      <c r="E14" s="98">
        <f t="shared" si="5"/>
        <v>11</v>
      </c>
      <c r="F14" s="98">
        <v>639</v>
      </c>
      <c r="G14" s="96">
        <v>639</v>
      </c>
      <c r="H14" s="284" t="s">
        <v>230</v>
      </c>
      <c r="I14" s="285">
        <v>8.3699999999999992</v>
      </c>
      <c r="J14" s="286" t="str">
        <f t="shared" si="0"/>
        <v>อ้อยตอ 2</v>
      </c>
      <c r="K14" s="99">
        <v>8.3699999999999992</v>
      </c>
      <c r="L14" s="99"/>
      <c r="M14" s="99">
        <f t="shared" si="1"/>
        <v>100.44</v>
      </c>
      <c r="N14" s="97">
        <v>12</v>
      </c>
      <c r="O14" s="287">
        <f t="shared" si="2"/>
        <v>83.699999999999989</v>
      </c>
      <c r="P14" s="288">
        <v>10</v>
      </c>
      <c r="Q14" s="288" t="str">
        <f>VLOOKUP(F14,[2]รายละเอียดรายแปลง!$D$1:$AU$65536,44,FALSE)</f>
        <v>B</v>
      </c>
      <c r="R14" s="288"/>
      <c r="S14" s="97">
        <f t="shared" si="3"/>
        <v>92.07</v>
      </c>
      <c r="T14" s="97">
        <v>11</v>
      </c>
      <c r="U14" s="289">
        <v>242908</v>
      </c>
      <c r="V14" s="290">
        <f t="shared" si="4"/>
        <v>-8096.9333333333334</v>
      </c>
      <c r="W14" s="291" t="s">
        <v>95</v>
      </c>
      <c r="X14" s="291" t="s">
        <v>2</v>
      </c>
      <c r="Y14" s="292" t="s">
        <v>452</v>
      </c>
      <c r="Z14" s="293" t="s">
        <v>231</v>
      </c>
      <c r="AA14" s="296" t="s">
        <v>90</v>
      </c>
      <c r="AB14" s="294" t="s">
        <v>91</v>
      </c>
      <c r="AC14" s="293">
        <v>1.85</v>
      </c>
      <c r="AD14" s="294" t="s">
        <v>247</v>
      </c>
      <c r="AE14" s="293" t="s">
        <v>220</v>
      </c>
      <c r="AF14" s="293" t="s">
        <v>235</v>
      </c>
      <c r="AG14" s="293" t="s">
        <v>236</v>
      </c>
    </row>
    <row r="15" spans="1:33" ht="24">
      <c r="A15" s="281">
        <v>5</v>
      </c>
      <c r="B15" s="95">
        <v>1</v>
      </c>
      <c r="C15" s="95" t="s">
        <v>228</v>
      </c>
      <c r="D15" s="282" t="s">
        <v>21</v>
      </c>
      <c r="E15" s="98">
        <f t="shared" si="5"/>
        <v>12</v>
      </c>
      <c r="F15" s="98">
        <v>640</v>
      </c>
      <c r="G15" s="96">
        <v>640</v>
      </c>
      <c r="H15" s="284" t="s">
        <v>230</v>
      </c>
      <c r="I15" s="285">
        <v>20.11</v>
      </c>
      <c r="J15" s="286" t="str">
        <f t="shared" si="0"/>
        <v>อ้อยตอ 2</v>
      </c>
      <c r="K15" s="99">
        <v>20.11</v>
      </c>
      <c r="L15" s="99"/>
      <c r="M15" s="99">
        <f t="shared" si="1"/>
        <v>261.43</v>
      </c>
      <c r="N15" s="97">
        <v>13</v>
      </c>
      <c r="O15" s="287">
        <f t="shared" si="2"/>
        <v>201.1</v>
      </c>
      <c r="P15" s="288">
        <v>10</v>
      </c>
      <c r="Q15" s="288" t="str">
        <f>VLOOKUP(F15,[2]รายละเอียดรายแปลง!$D$1:$AU$65536,44,FALSE)</f>
        <v>B</v>
      </c>
      <c r="R15" s="288"/>
      <c r="S15" s="97">
        <f t="shared" si="3"/>
        <v>221.20999999999998</v>
      </c>
      <c r="T15" s="97">
        <v>11</v>
      </c>
      <c r="U15" s="289">
        <v>242906</v>
      </c>
      <c r="V15" s="290">
        <f t="shared" si="4"/>
        <v>-8096.8666666666668</v>
      </c>
      <c r="W15" s="291" t="s">
        <v>95</v>
      </c>
      <c r="X15" s="291" t="s">
        <v>2</v>
      </c>
      <c r="Y15" s="292" t="s">
        <v>452</v>
      </c>
      <c r="Z15" s="293" t="s">
        <v>231</v>
      </c>
      <c r="AA15" s="296" t="s">
        <v>90</v>
      </c>
      <c r="AB15" s="294" t="s">
        <v>91</v>
      </c>
      <c r="AC15" s="293">
        <v>1.85</v>
      </c>
      <c r="AD15" s="294" t="s">
        <v>232</v>
      </c>
      <c r="AE15" s="293" t="s">
        <v>220</v>
      </c>
      <c r="AF15" s="293" t="s">
        <v>235</v>
      </c>
      <c r="AG15" s="293" t="s">
        <v>236</v>
      </c>
    </row>
    <row r="16" spans="1:33" ht="24">
      <c r="A16" s="281">
        <v>5</v>
      </c>
      <c r="B16" s="95">
        <v>1</v>
      </c>
      <c r="C16" s="95" t="s">
        <v>228</v>
      </c>
      <c r="D16" s="282" t="s">
        <v>21</v>
      </c>
      <c r="E16" s="98">
        <f t="shared" si="5"/>
        <v>13</v>
      </c>
      <c r="F16" s="98">
        <v>701</v>
      </c>
      <c r="G16" s="297">
        <v>701</v>
      </c>
      <c r="H16" s="284" t="s">
        <v>230</v>
      </c>
      <c r="I16" s="285">
        <v>33.700000000000003</v>
      </c>
      <c r="J16" s="286" t="str">
        <f t="shared" si="0"/>
        <v>อ้อยตอ 2</v>
      </c>
      <c r="K16" s="99">
        <v>33.700000000000003</v>
      </c>
      <c r="L16" s="99"/>
      <c r="M16" s="99">
        <f t="shared" si="1"/>
        <v>404.40000000000003</v>
      </c>
      <c r="N16" s="97">
        <v>12</v>
      </c>
      <c r="O16" s="287">
        <f t="shared" si="2"/>
        <v>337</v>
      </c>
      <c r="P16" s="288">
        <v>10</v>
      </c>
      <c r="Q16" s="288" t="str">
        <f>VLOOKUP(F16,[2]รายละเอียดรายแปลง!$D$1:$AU$65536,44,FALSE)</f>
        <v>B</v>
      </c>
      <c r="R16" s="288"/>
      <c r="S16" s="97">
        <f t="shared" si="3"/>
        <v>438.1</v>
      </c>
      <c r="T16" s="97">
        <v>13</v>
      </c>
      <c r="U16" s="289">
        <v>242878</v>
      </c>
      <c r="V16" s="290">
        <f t="shared" si="4"/>
        <v>-8095.9333333333334</v>
      </c>
      <c r="W16" s="291" t="s">
        <v>95</v>
      </c>
      <c r="X16" s="291" t="s">
        <v>2</v>
      </c>
      <c r="Y16" s="292" t="s">
        <v>453</v>
      </c>
      <c r="Z16" s="293" t="s">
        <v>234</v>
      </c>
      <c r="AA16" s="296" t="s">
        <v>90</v>
      </c>
      <c r="AB16" s="294" t="s">
        <v>91</v>
      </c>
      <c r="AC16" s="293">
        <v>1.65</v>
      </c>
      <c r="AD16" s="294" t="s">
        <v>247</v>
      </c>
      <c r="AE16" s="293" t="s">
        <v>220</v>
      </c>
      <c r="AF16" s="293" t="s">
        <v>299</v>
      </c>
      <c r="AG16" s="293" t="s">
        <v>236</v>
      </c>
    </row>
    <row r="17" spans="1:33" ht="24">
      <c r="A17" s="281">
        <v>5</v>
      </c>
      <c r="B17" s="95">
        <v>1</v>
      </c>
      <c r="C17" s="95" t="s">
        <v>228</v>
      </c>
      <c r="D17" s="282" t="s">
        <v>21</v>
      </c>
      <c r="E17" s="98">
        <f t="shared" si="5"/>
        <v>14</v>
      </c>
      <c r="F17" s="98">
        <v>702</v>
      </c>
      <c r="G17" s="297">
        <v>702</v>
      </c>
      <c r="H17" s="284" t="s">
        <v>230</v>
      </c>
      <c r="I17" s="285">
        <v>36.86</v>
      </c>
      <c r="J17" s="286" t="str">
        <f t="shared" si="0"/>
        <v>อ้อยตอ 2</v>
      </c>
      <c r="K17" s="99">
        <v>36.86</v>
      </c>
      <c r="L17" s="99"/>
      <c r="M17" s="99">
        <f t="shared" si="1"/>
        <v>442.32</v>
      </c>
      <c r="N17" s="97">
        <v>12</v>
      </c>
      <c r="O17" s="287">
        <f t="shared" si="2"/>
        <v>479.18</v>
      </c>
      <c r="P17" s="288">
        <v>13</v>
      </c>
      <c r="Q17" s="288" t="str">
        <f>VLOOKUP(F17,[2]รายละเอียดรายแปลง!$D$1:$AU$65536,44,FALSE)</f>
        <v>A</v>
      </c>
      <c r="R17" s="288"/>
      <c r="S17" s="97">
        <f t="shared" si="3"/>
        <v>479.18</v>
      </c>
      <c r="T17" s="97">
        <v>13</v>
      </c>
      <c r="U17" s="289">
        <v>242880</v>
      </c>
      <c r="V17" s="290">
        <f t="shared" si="4"/>
        <v>-8096</v>
      </c>
      <c r="W17" s="291" t="s">
        <v>95</v>
      </c>
      <c r="X17" s="291" t="s">
        <v>2</v>
      </c>
      <c r="Y17" s="292" t="s">
        <v>453</v>
      </c>
      <c r="Z17" s="293" t="s">
        <v>234</v>
      </c>
      <c r="AA17" s="296" t="s">
        <v>90</v>
      </c>
      <c r="AB17" s="294" t="s">
        <v>91</v>
      </c>
      <c r="AC17" s="293">
        <v>1.65</v>
      </c>
      <c r="AD17" s="294" t="s">
        <v>247</v>
      </c>
      <c r="AE17" s="293" t="s">
        <v>220</v>
      </c>
      <c r="AF17" s="293" t="s">
        <v>299</v>
      </c>
      <c r="AG17" s="293" t="s">
        <v>236</v>
      </c>
    </row>
    <row r="18" spans="1:33" ht="24">
      <c r="A18" s="281">
        <v>5</v>
      </c>
      <c r="B18" s="95">
        <v>1</v>
      </c>
      <c r="C18" s="95" t="s">
        <v>228</v>
      </c>
      <c r="D18" s="282" t="s">
        <v>21</v>
      </c>
      <c r="E18" s="98">
        <f t="shared" si="5"/>
        <v>15</v>
      </c>
      <c r="F18" s="98">
        <v>711</v>
      </c>
      <c r="G18" s="96">
        <v>711</v>
      </c>
      <c r="H18" s="284" t="s">
        <v>230</v>
      </c>
      <c r="I18" s="285">
        <v>68.260000000000005</v>
      </c>
      <c r="J18" s="286" t="str">
        <f t="shared" si="0"/>
        <v>อ้อยน้ำราด</v>
      </c>
      <c r="K18" s="99">
        <v>68.260000000000005</v>
      </c>
      <c r="L18" s="99"/>
      <c r="M18" s="99">
        <f t="shared" si="1"/>
        <v>955.6400000000001</v>
      </c>
      <c r="N18" s="97">
        <v>14</v>
      </c>
      <c r="O18" s="287">
        <f t="shared" si="2"/>
        <v>819.12000000000012</v>
      </c>
      <c r="P18" s="288">
        <v>12</v>
      </c>
      <c r="Q18" s="288" t="str">
        <f>VLOOKUP(F18,[2]รายละเอียดรายแปลง!$D$1:$AU$65536,44,FALSE)</f>
        <v>C</v>
      </c>
      <c r="R18" s="288"/>
      <c r="S18" s="97">
        <f t="shared" si="3"/>
        <v>955.6400000000001</v>
      </c>
      <c r="T18" s="97">
        <v>14</v>
      </c>
      <c r="U18" s="289">
        <v>242914</v>
      </c>
      <c r="V18" s="290">
        <f t="shared" si="4"/>
        <v>-8097.1333333333332</v>
      </c>
      <c r="W18" s="291" t="s">
        <v>1</v>
      </c>
      <c r="X18" s="291" t="s">
        <v>88</v>
      </c>
      <c r="Y18" s="292" t="s">
        <v>454</v>
      </c>
      <c r="Z18" s="293" t="s">
        <v>234</v>
      </c>
      <c r="AA18" s="296" t="s">
        <v>90</v>
      </c>
      <c r="AB18" s="294" t="s">
        <v>91</v>
      </c>
      <c r="AC18" s="293">
        <v>1.85</v>
      </c>
      <c r="AD18" s="291" t="s">
        <v>232</v>
      </c>
      <c r="AE18" s="293" t="s">
        <v>220</v>
      </c>
      <c r="AF18" s="293" t="s">
        <v>299</v>
      </c>
      <c r="AG18" s="293" t="s">
        <v>236</v>
      </c>
    </row>
    <row r="19" spans="1:33" ht="24">
      <c r="A19" s="281">
        <v>3</v>
      </c>
      <c r="B19" s="95">
        <v>1</v>
      </c>
      <c r="C19" s="95" t="s">
        <v>228</v>
      </c>
      <c r="D19" s="282" t="s">
        <v>21</v>
      </c>
      <c r="E19" s="98">
        <f t="shared" si="5"/>
        <v>16</v>
      </c>
      <c r="F19" s="98">
        <v>714</v>
      </c>
      <c r="G19" s="96">
        <v>714</v>
      </c>
      <c r="H19" s="284" t="s">
        <v>230</v>
      </c>
      <c r="I19" s="285">
        <v>12.42</v>
      </c>
      <c r="J19" s="286" t="str">
        <f t="shared" si="0"/>
        <v>อ้อยน้ำราด</v>
      </c>
      <c r="K19" s="99">
        <v>12.42</v>
      </c>
      <c r="L19" s="99"/>
      <c r="M19" s="99">
        <f t="shared" si="1"/>
        <v>173.88</v>
      </c>
      <c r="N19" s="97">
        <v>14</v>
      </c>
      <c r="O19" s="287">
        <f t="shared" si="2"/>
        <v>173.88</v>
      </c>
      <c r="P19" s="288">
        <v>14</v>
      </c>
      <c r="Q19" s="288" t="str">
        <f>VLOOKUP(F19,[2]รายละเอียดรายแปลง!$D$1:$AU$65536,44,FALSE)</f>
        <v>B</v>
      </c>
      <c r="R19" s="288"/>
      <c r="S19" s="97">
        <f t="shared" si="3"/>
        <v>149.04</v>
      </c>
      <c r="T19" s="97">
        <v>12</v>
      </c>
      <c r="U19" s="289">
        <v>242897</v>
      </c>
      <c r="V19" s="290">
        <f t="shared" si="4"/>
        <v>-8096.5666666666666</v>
      </c>
      <c r="W19" s="291" t="s">
        <v>1</v>
      </c>
      <c r="X19" s="291" t="s">
        <v>88</v>
      </c>
      <c r="Y19" s="292" t="s">
        <v>455</v>
      </c>
      <c r="Z19" s="293" t="s">
        <v>234</v>
      </c>
      <c r="AA19" s="296" t="s">
        <v>90</v>
      </c>
      <c r="AB19" s="294" t="s">
        <v>91</v>
      </c>
      <c r="AC19" s="293">
        <v>1.85</v>
      </c>
      <c r="AD19" s="291" t="s">
        <v>232</v>
      </c>
      <c r="AE19" s="293" t="s">
        <v>220</v>
      </c>
      <c r="AF19" s="293" t="s">
        <v>299</v>
      </c>
      <c r="AG19" s="293" t="s">
        <v>236</v>
      </c>
    </row>
    <row r="20" spans="1:33" ht="24">
      <c r="A20" s="281">
        <v>5</v>
      </c>
      <c r="B20" s="95">
        <v>1</v>
      </c>
      <c r="C20" s="95" t="s">
        <v>228</v>
      </c>
      <c r="D20" s="282" t="s">
        <v>21</v>
      </c>
      <c r="E20" s="98">
        <f t="shared" si="5"/>
        <v>17</v>
      </c>
      <c r="F20" s="98">
        <v>715</v>
      </c>
      <c r="G20" s="96">
        <v>715</v>
      </c>
      <c r="H20" s="284" t="s">
        <v>230</v>
      </c>
      <c r="I20" s="285">
        <v>59.33</v>
      </c>
      <c r="J20" s="286" t="str">
        <f t="shared" si="0"/>
        <v>อ้อยน้ำราด</v>
      </c>
      <c r="K20" s="99">
        <v>59.33</v>
      </c>
      <c r="L20" s="99"/>
      <c r="M20" s="99">
        <f t="shared" si="1"/>
        <v>830.62</v>
      </c>
      <c r="N20" s="97">
        <v>14</v>
      </c>
      <c r="O20" s="287">
        <f t="shared" si="2"/>
        <v>830.62</v>
      </c>
      <c r="P20" s="288">
        <v>14</v>
      </c>
      <c r="Q20" s="288" t="str">
        <f>VLOOKUP(F20,[2]รายละเอียดรายแปลง!$D$1:$AU$65536,44,FALSE)</f>
        <v>B</v>
      </c>
      <c r="R20" s="288"/>
      <c r="S20" s="97">
        <f t="shared" si="3"/>
        <v>771.29</v>
      </c>
      <c r="T20" s="97">
        <v>13</v>
      </c>
      <c r="U20" s="289">
        <v>242907</v>
      </c>
      <c r="V20" s="290">
        <f t="shared" si="4"/>
        <v>-8096.9</v>
      </c>
      <c r="W20" s="291" t="s">
        <v>1</v>
      </c>
      <c r="X20" s="291" t="s">
        <v>88</v>
      </c>
      <c r="Y20" s="292" t="s">
        <v>455</v>
      </c>
      <c r="Z20" s="293" t="s">
        <v>234</v>
      </c>
      <c r="AA20" s="296" t="s">
        <v>90</v>
      </c>
      <c r="AB20" s="294" t="s">
        <v>91</v>
      </c>
      <c r="AC20" s="293">
        <v>1.85</v>
      </c>
      <c r="AD20" s="291" t="s">
        <v>232</v>
      </c>
      <c r="AE20" s="293" t="s">
        <v>220</v>
      </c>
      <c r="AF20" s="293" t="s">
        <v>299</v>
      </c>
      <c r="AG20" s="293" t="s">
        <v>236</v>
      </c>
    </row>
    <row r="21" spans="1:33" ht="24">
      <c r="A21" s="281">
        <v>3</v>
      </c>
      <c r="B21" s="95">
        <v>1</v>
      </c>
      <c r="C21" s="95" t="s">
        <v>228</v>
      </c>
      <c r="D21" s="282" t="s">
        <v>21</v>
      </c>
      <c r="E21" s="98">
        <f t="shared" si="5"/>
        <v>18</v>
      </c>
      <c r="F21" s="98">
        <v>718</v>
      </c>
      <c r="G21" s="96">
        <v>718</v>
      </c>
      <c r="H21" s="284" t="s">
        <v>230</v>
      </c>
      <c r="I21" s="285">
        <v>11.98</v>
      </c>
      <c r="J21" s="286" t="str">
        <f t="shared" si="0"/>
        <v>อ้อยตอ 1</v>
      </c>
      <c r="K21" s="99">
        <v>11.98</v>
      </c>
      <c r="L21" s="99"/>
      <c r="M21" s="99">
        <f t="shared" si="1"/>
        <v>143.76</v>
      </c>
      <c r="N21" s="97">
        <v>12</v>
      </c>
      <c r="O21" s="287">
        <f t="shared" si="2"/>
        <v>119.80000000000001</v>
      </c>
      <c r="P21" s="288">
        <v>10</v>
      </c>
      <c r="Q21" s="288" t="str">
        <f>VLOOKUP(F21,[2]รายละเอียดรายแปลง!$D$1:$AU$65536,44,FALSE)</f>
        <v>B</v>
      </c>
      <c r="R21" s="288"/>
      <c r="S21" s="97">
        <f t="shared" si="3"/>
        <v>143.76</v>
      </c>
      <c r="T21" s="97">
        <v>12</v>
      </c>
      <c r="U21" s="289">
        <v>242902</v>
      </c>
      <c r="V21" s="290">
        <f t="shared" si="4"/>
        <v>-8096.7333333333336</v>
      </c>
      <c r="W21" s="291" t="s">
        <v>93</v>
      </c>
      <c r="X21" s="291" t="s">
        <v>2</v>
      </c>
      <c r="Y21" s="292" t="s">
        <v>455</v>
      </c>
      <c r="Z21" s="293" t="s">
        <v>234</v>
      </c>
      <c r="AA21" s="296" t="s">
        <v>90</v>
      </c>
      <c r="AB21" s="294" t="s">
        <v>91</v>
      </c>
      <c r="AC21" s="293">
        <v>1.65</v>
      </c>
      <c r="AD21" s="294" t="s">
        <v>247</v>
      </c>
      <c r="AE21" s="293" t="s">
        <v>220</v>
      </c>
      <c r="AF21" s="293" t="s">
        <v>299</v>
      </c>
      <c r="AG21" s="293" t="s">
        <v>236</v>
      </c>
    </row>
    <row r="22" spans="1:33" ht="24">
      <c r="A22" s="281">
        <v>4</v>
      </c>
      <c r="B22" s="95">
        <v>1</v>
      </c>
      <c r="C22" s="95" t="s">
        <v>228</v>
      </c>
      <c r="D22" s="282" t="s">
        <v>21</v>
      </c>
      <c r="E22" s="98">
        <f t="shared" si="5"/>
        <v>19</v>
      </c>
      <c r="F22" s="98">
        <v>719</v>
      </c>
      <c r="G22" s="96">
        <v>719</v>
      </c>
      <c r="H22" s="284" t="s">
        <v>230</v>
      </c>
      <c r="I22" s="285">
        <v>16.82</v>
      </c>
      <c r="J22" s="286" t="str">
        <f t="shared" si="0"/>
        <v>อ้อยตอ 1</v>
      </c>
      <c r="K22" s="99">
        <v>16.82</v>
      </c>
      <c r="L22" s="99"/>
      <c r="M22" s="99">
        <f t="shared" si="1"/>
        <v>201.84</v>
      </c>
      <c r="N22" s="97">
        <v>12</v>
      </c>
      <c r="O22" s="287">
        <f t="shared" si="2"/>
        <v>168.2</v>
      </c>
      <c r="P22" s="288">
        <v>10</v>
      </c>
      <c r="Q22" s="288" t="str">
        <f>VLOOKUP(F22,[2]รายละเอียดรายแปลง!$D$1:$AU$65536,44,FALSE)</f>
        <v>B</v>
      </c>
      <c r="R22" s="288"/>
      <c r="S22" s="97">
        <f t="shared" si="3"/>
        <v>201.84</v>
      </c>
      <c r="T22" s="97">
        <v>12</v>
      </c>
      <c r="U22" s="289">
        <v>242910</v>
      </c>
      <c r="V22" s="290">
        <f t="shared" si="4"/>
        <v>-8097</v>
      </c>
      <c r="W22" s="291" t="s">
        <v>93</v>
      </c>
      <c r="X22" s="291" t="s">
        <v>2</v>
      </c>
      <c r="Y22" s="292" t="s">
        <v>455</v>
      </c>
      <c r="Z22" s="293" t="s">
        <v>234</v>
      </c>
      <c r="AA22" s="296" t="s">
        <v>90</v>
      </c>
      <c r="AB22" s="294" t="s">
        <v>91</v>
      </c>
      <c r="AC22" s="293">
        <v>1.65</v>
      </c>
      <c r="AD22" s="294" t="s">
        <v>247</v>
      </c>
      <c r="AE22" s="293" t="s">
        <v>220</v>
      </c>
      <c r="AF22" s="293" t="s">
        <v>299</v>
      </c>
      <c r="AG22" s="293" t="s">
        <v>236</v>
      </c>
    </row>
    <row r="23" spans="1:33" ht="24">
      <c r="A23" s="281">
        <v>3</v>
      </c>
      <c r="B23" s="95">
        <v>1</v>
      </c>
      <c r="C23" s="95" t="s">
        <v>228</v>
      </c>
      <c r="D23" s="282" t="s">
        <v>21</v>
      </c>
      <c r="E23" s="98">
        <f t="shared" si="5"/>
        <v>20</v>
      </c>
      <c r="F23" s="98">
        <v>720</v>
      </c>
      <c r="G23" s="96">
        <v>720</v>
      </c>
      <c r="H23" s="284" t="s">
        <v>230</v>
      </c>
      <c r="I23" s="285">
        <v>10.23</v>
      </c>
      <c r="J23" s="286" t="str">
        <f t="shared" si="0"/>
        <v>อ้อยตอ 1</v>
      </c>
      <c r="K23" s="99">
        <v>10.23</v>
      </c>
      <c r="L23" s="99"/>
      <c r="M23" s="99">
        <f t="shared" si="1"/>
        <v>122.76</v>
      </c>
      <c r="N23" s="97">
        <v>12</v>
      </c>
      <c r="O23" s="287">
        <f t="shared" si="2"/>
        <v>102.30000000000001</v>
      </c>
      <c r="P23" s="288">
        <v>10</v>
      </c>
      <c r="Q23" s="288" t="str">
        <f>VLOOKUP(F23,[2]รายละเอียดรายแปลง!$D$1:$AU$65536,44,FALSE)</f>
        <v>B</v>
      </c>
      <c r="R23" s="288"/>
      <c r="S23" s="97">
        <f t="shared" si="3"/>
        <v>122.76</v>
      </c>
      <c r="T23" s="97">
        <v>12</v>
      </c>
      <c r="U23" s="289">
        <v>242910</v>
      </c>
      <c r="V23" s="290">
        <f t="shared" si="4"/>
        <v>-8097</v>
      </c>
      <c r="W23" s="291" t="s">
        <v>93</v>
      </c>
      <c r="X23" s="291" t="s">
        <v>2</v>
      </c>
      <c r="Y23" s="292" t="s">
        <v>455</v>
      </c>
      <c r="Z23" s="293" t="s">
        <v>234</v>
      </c>
      <c r="AA23" s="296" t="s">
        <v>90</v>
      </c>
      <c r="AB23" s="294" t="s">
        <v>96</v>
      </c>
      <c r="AC23" s="293">
        <v>1.65</v>
      </c>
      <c r="AD23" s="294" t="s">
        <v>247</v>
      </c>
      <c r="AE23" s="293" t="s">
        <v>220</v>
      </c>
      <c r="AF23" s="293" t="s">
        <v>235</v>
      </c>
      <c r="AG23" s="293" t="s">
        <v>236</v>
      </c>
    </row>
    <row r="24" spans="1:33" ht="24">
      <c r="A24" s="281">
        <v>2</v>
      </c>
      <c r="B24" s="95">
        <v>1</v>
      </c>
      <c r="C24" s="95" t="s">
        <v>228</v>
      </c>
      <c r="D24" s="282" t="s">
        <v>21</v>
      </c>
      <c r="E24" s="98">
        <f t="shared" si="5"/>
        <v>21</v>
      </c>
      <c r="F24" s="98">
        <v>721</v>
      </c>
      <c r="G24" s="98">
        <v>721</v>
      </c>
      <c r="H24" s="98"/>
      <c r="I24" s="285">
        <v>5.36</v>
      </c>
      <c r="J24" s="286" t="str">
        <f t="shared" si="0"/>
        <v>อ้อยน้ำราด</v>
      </c>
      <c r="K24" s="99">
        <v>5.36</v>
      </c>
      <c r="L24" s="99"/>
      <c r="M24" s="99">
        <f t="shared" si="1"/>
        <v>75.040000000000006</v>
      </c>
      <c r="N24" s="97">
        <v>14</v>
      </c>
      <c r="O24" s="287">
        <f t="shared" si="2"/>
        <v>75.040000000000006</v>
      </c>
      <c r="P24" s="288">
        <v>14</v>
      </c>
      <c r="Q24" s="288" t="str">
        <f>VLOOKUP(F24,[2]รายละเอียดรายแปลง!$D$1:$AU$65536,44,FALSE)</f>
        <v>B</v>
      </c>
      <c r="R24" s="288"/>
      <c r="S24" s="97">
        <f t="shared" si="3"/>
        <v>69.680000000000007</v>
      </c>
      <c r="T24" s="97">
        <v>13</v>
      </c>
      <c r="U24" s="289">
        <v>242910</v>
      </c>
      <c r="V24" s="290">
        <f t="shared" si="4"/>
        <v>-8097</v>
      </c>
      <c r="W24" s="291" t="s">
        <v>1</v>
      </c>
      <c r="X24" s="291" t="s">
        <v>88</v>
      </c>
      <c r="Y24" s="292" t="s">
        <v>451</v>
      </c>
      <c r="Z24" s="293" t="s">
        <v>234</v>
      </c>
      <c r="AA24" s="296" t="s">
        <v>90</v>
      </c>
      <c r="AB24" s="294" t="s">
        <v>91</v>
      </c>
      <c r="AC24" s="293">
        <v>1.85</v>
      </c>
      <c r="AD24" s="291" t="s">
        <v>232</v>
      </c>
      <c r="AE24" s="293" t="s">
        <v>220</v>
      </c>
      <c r="AF24" s="293" t="s">
        <v>299</v>
      </c>
      <c r="AG24" s="293" t="s">
        <v>236</v>
      </c>
    </row>
    <row r="25" spans="1:33" ht="24">
      <c r="A25" s="281">
        <v>5</v>
      </c>
      <c r="B25" s="95">
        <v>1</v>
      </c>
      <c r="C25" s="95" t="s">
        <v>228</v>
      </c>
      <c r="D25" s="282" t="s">
        <v>21</v>
      </c>
      <c r="E25" s="98">
        <f t="shared" si="5"/>
        <v>22</v>
      </c>
      <c r="F25" s="98">
        <v>725</v>
      </c>
      <c r="G25" s="96">
        <v>725</v>
      </c>
      <c r="H25" s="284" t="s">
        <v>230</v>
      </c>
      <c r="I25" s="285">
        <v>20.75</v>
      </c>
      <c r="J25" s="286" t="str">
        <f t="shared" si="0"/>
        <v>อ้อยตอ 1</v>
      </c>
      <c r="K25" s="99">
        <v>20.75</v>
      </c>
      <c r="L25" s="99"/>
      <c r="M25" s="99">
        <f t="shared" si="1"/>
        <v>207.5</v>
      </c>
      <c r="N25" s="97">
        <v>10</v>
      </c>
      <c r="O25" s="287">
        <f t="shared" si="2"/>
        <v>186.75</v>
      </c>
      <c r="P25" s="288">
        <v>9</v>
      </c>
      <c r="Q25" s="288" t="str">
        <f>VLOOKUP(F25,[2]รายละเอียดรายแปลง!$D$1:$AU$65536,44,FALSE)</f>
        <v>C</v>
      </c>
      <c r="R25" s="288"/>
      <c r="S25" s="97">
        <f t="shared" si="3"/>
        <v>228.25</v>
      </c>
      <c r="T25" s="97">
        <v>11</v>
      </c>
      <c r="U25" s="289">
        <v>242946</v>
      </c>
      <c r="V25" s="290">
        <f t="shared" si="4"/>
        <v>-8098.2</v>
      </c>
      <c r="W25" s="291" t="s">
        <v>93</v>
      </c>
      <c r="X25" s="291" t="s">
        <v>2</v>
      </c>
      <c r="Y25" s="292" t="s">
        <v>451</v>
      </c>
      <c r="Z25" s="293" t="s">
        <v>234</v>
      </c>
      <c r="AA25" s="296" t="s">
        <v>90</v>
      </c>
      <c r="AB25" s="294" t="s">
        <v>92</v>
      </c>
      <c r="AC25" s="293">
        <v>1.85</v>
      </c>
      <c r="AD25" s="294" t="s">
        <v>232</v>
      </c>
      <c r="AE25" s="293" t="s">
        <v>220</v>
      </c>
      <c r="AF25" s="293" t="s">
        <v>235</v>
      </c>
      <c r="AG25" s="293" t="s">
        <v>236</v>
      </c>
    </row>
    <row r="26" spans="1:33" ht="24">
      <c r="A26" s="281">
        <v>3</v>
      </c>
      <c r="B26" s="95">
        <v>1</v>
      </c>
      <c r="C26" s="95" t="s">
        <v>228</v>
      </c>
      <c r="D26" s="282" t="s">
        <v>21</v>
      </c>
      <c r="E26" s="98">
        <f t="shared" si="5"/>
        <v>23</v>
      </c>
      <c r="F26" s="98">
        <v>726</v>
      </c>
      <c r="G26" s="96">
        <v>726</v>
      </c>
      <c r="H26" s="284" t="s">
        <v>230</v>
      </c>
      <c r="I26" s="285">
        <v>13.86</v>
      </c>
      <c r="J26" s="286" t="str">
        <f t="shared" si="0"/>
        <v>อ้อยตอ 2</v>
      </c>
      <c r="K26" s="99">
        <v>13.86</v>
      </c>
      <c r="L26" s="99"/>
      <c r="M26" s="99">
        <f t="shared" si="1"/>
        <v>138.6</v>
      </c>
      <c r="N26" s="97">
        <v>10</v>
      </c>
      <c r="O26" s="287">
        <f t="shared" si="2"/>
        <v>180.18</v>
      </c>
      <c r="P26" s="288">
        <v>13</v>
      </c>
      <c r="Q26" s="288" t="str">
        <f>VLOOKUP(F26,[2]รายละเอียดรายแปลง!$D$1:$AU$65536,44,FALSE)</f>
        <v>A</v>
      </c>
      <c r="R26" s="288"/>
      <c r="S26" s="97">
        <f t="shared" si="3"/>
        <v>166.32</v>
      </c>
      <c r="T26" s="97">
        <v>12</v>
      </c>
      <c r="U26" s="289">
        <v>242901</v>
      </c>
      <c r="V26" s="290">
        <f t="shared" si="4"/>
        <v>-8096.7</v>
      </c>
      <c r="W26" s="291" t="s">
        <v>95</v>
      </c>
      <c r="X26" s="291" t="s">
        <v>2</v>
      </c>
      <c r="Y26" s="292" t="s">
        <v>451</v>
      </c>
      <c r="Z26" s="293" t="s">
        <v>234</v>
      </c>
      <c r="AA26" s="296" t="s">
        <v>90</v>
      </c>
      <c r="AB26" s="294" t="s">
        <v>92</v>
      </c>
      <c r="AC26" s="293">
        <v>1.85</v>
      </c>
      <c r="AD26" s="294" t="s">
        <v>232</v>
      </c>
      <c r="AE26" s="293" t="s">
        <v>220</v>
      </c>
      <c r="AF26" s="293" t="s">
        <v>235</v>
      </c>
      <c r="AG26" s="293" t="s">
        <v>236</v>
      </c>
    </row>
    <row r="27" spans="1:33" ht="24">
      <c r="A27" s="281">
        <v>3</v>
      </c>
      <c r="B27" s="95">
        <v>1</v>
      </c>
      <c r="C27" s="95" t="s">
        <v>228</v>
      </c>
      <c r="D27" s="282" t="s">
        <v>21</v>
      </c>
      <c r="E27" s="98">
        <f t="shared" si="5"/>
        <v>24</v>
      </c>
      <c r="F27" s="98">
        <v>731</v>
      </c>
      <c r="G27" s="96">
        <v>731</v>
      </c>
      <c r="H27" s="284" t="s">
        <v>230</v>
      </c>
      <c r="I27" s="285">
        <v>11.12</v>
      </c>
      <c r="J27" s="286" t="str">
        <f t="shared" si="0"/>
        <v>อ้อยตอ 2</v>
      </c>
      <c r="K27" s="99">
        <v>11.12</v>
      </c>
      <c r="L27" s="99"/>
      <c r="M27" s="99">
        <f t="shared" si="1"/>
        <v>144.56</v>
      </c>
      <c r="N27" s="97">
        <v>13</v>
      </c>
      <c r="O27" s="287">
        <f t="shared" si="2"/>
        <v>122.32</v>
      </c>
      <c r="P27" s="288">
        <v>11</v>
      </c>
      <c r="Q27" s="288" t="str">
        <f>VLOOKUP(F27,[2]รายละเอียดรายแปลง!$D$1:$AU$65536,44,FALSE)</f>
        <v>B</v>
      </c>
      <c r="R27" s="288"/>
      <c r="S27" s="97">
        <f t="shared" si="3"/>
        <v>133.44</v>
      </c>
      <c r="T27" s="97">
        <v>12</v>
      </c>
      <c r="U27" s="289">
        <v>242902</v>
      </c>
      <c r="V27" s="290">
        <f t="shared" si="4"/>
        <v>-8096.7333333333336</v>
      </c>
      <c r="W27" s="291" t="s">
        <v>95</v>
      </c>
      <c r="X27" s="291" t="s">
        <v>2</v>
      </c>
      <c r="Y27" s="292" t="s">
        <v>456</v>
      </c>
      <c r="Z27" s="293" t="s">
        <v>234</v>
      </c>
      <c r="AA27" s="296" t="s">
        <v>90</v>
      </c>
      <c r="AB27" s="294" t="s">
        <v>91</v>
      </c>
      <c r="AC27" s="293">
        <v>1.85</v>
      </c>
      <c r="AD27" s="294" t="s">
        <v>232</v>
      </c>
      <c r="AE27" s="293" t="s">
        <v>220</v>
      </c>
      <c r="AF27" s="293" t="s">
        <v>235</v>
      </c>
      <c r="AG27" s="293" t="s">
        <v>236</v>
      </c>
    </row>
    <row r="28" spans="1:33" ht="24">
      <c r="A28" s="281">
        <v>5</v>
      </c>
      <c r="B28" s="95">
        <v>1</v>
      </c>
      <c r="C28" s="95" t="s">
        <v>228</v>
      </c>
      <c r="D28" s="282" t="s">
        <v>21</v>
      </c>
      <c r="E28" s="98">
        <f t="shared" si="5"/>
        <v>25</v>
      </c>
      <c r="F28" s="98">
        <v>732</v>
      </c>
      <c r="G28" s="96">
        <v>732</v>
      </c>
      <c r="H28" s="284" t="s">
        <v>230</v>
      </c>
      <c r="I28" s="285">
        <v>24.21</v>
      </c>
      <c r="J28" s="286" t="str">
        <f t="shared" si="0"/>
        <v>อ้อยตอ 2</v>
      </c>
      <c r="K28" s="99">
        <v>24.21</v>
      </c>
      <c r="L28" s="99"/>
      <c r="M28" s="99">
        <f t="shared" si="1"/>
        <v>314.73</v>
      </c>
      <c r="N28" s="97">
        <v>13</v>
      </c>
      <c r="O28" s="287">
        <f t="shared" si="2"/>
        <v>242.10000000000002</v>
      </c>
      <c r="P28" s="288">
        <v>10</v>
      </c>
      <c r="Q28" s="288" t="str">
        <f>VLOOKUP(F28,[2]รายละเอียดรายแปลง!$D$1:$AU$65536,44,FALSE)</f>
        <v>B</v>
      </c>
      <c r="R28" s="288"/>
      <c r="S28" s="97">
        <f t="shared" si="3"/>
        <v>314.73</v>
      </c>
      <c r="T28" s="97">
        <v>13</v>
      </c>
      <c r="U28" s="289">
        <v>242889</v>
      </c>
      <c r="V28" s="290">
        <f t="shared" si="4"/>
        <v>-8096.3</v>
      </c>
      <c r="W28" s="291" t="s">
        <v>95</v>
      </c>
      <c r="X28" s="291" t="s">
        <v>2</v>
      </c>
      <c r="Y28" s="292" t="s">
        <v>456</v>
      </c>
      <c r="Z28" s="293" t="s">
        <v>234</v>
      </c>
      <c r="AA28" s="296" t="s">
        <v>90</v>
      </c>
      <c r="AB28" s="294" t="s">
        <v>91</v>
      </c>
      <c r="AC28" s="293">
        <v>1.85</v>
      </c>
      <c r="AD28" s="294" t="s">
        <v>232</v>
      </c>
      <c r="AE28" s="293" t="s">
        <v>220</v>
      </c>
      <c r="AF28" s="293" t="s">
        <v>235</v>
      </c>
      <c r="AG28" s="293" t="s">
        <v>236</v>
      </c>
    </row>
    <row r="29" spans="1:33" ht="24">
      <c r="A29" s="281">
        <v>5</v>
      </c>
      <c r="B29" s="95">
        <v>1</v>
      </c>
      <c r="C29" s="95" t="s">
        <v>228</v>
      </c>
      <c r="D29" s="282" t="s">
        <v>21</v>
      </c>
      <c r="E29" s="98">
        <f t="shared" si="5"/>
        <v>26</v>
      </c>
      <c r="F29" s="98">
        <v>733</v>
      </c>
      <c r="G29" s="96">
        <v>733</v>
      </c>
      <c r="H29" s="284" t="s">
        <v>230</v>
      </c>
      <c r="I29" s="285">
        <v>24.15</v>
      </c>
      <c r="J29" s="286" t="str">
        <f t="shared" si="0"/>
        <v>อ้อยตอ 2</v>
      </c>
      <c r="K29" s="99">
        <v>24.15</v>
      </c>
      <c r="L29" s="99"/>
      <c r="M29" s="99">
        <f t="shared" si="1"/>
        <v>313.95</v>
      </c>
      <c r="N29" s="97">
        <v>13</v>
      </c>
      <c r="O29" s="287">
        <f t="shared" si="2"/>
        <v>241.5</v>
      </c>
      <c r="P29" s="288">
        <v>10</v>
      </c>
      <c r="Q29" s="288" t="str">
        <f>VLOOKUP(F29,[2]รายละเอียดรายแปลง!$D$1:$AU$65536,44,FALSE)</f>
        <v>B</v>
      </c>
      <c r="R29" s="288"/>
      <c r="S29" s="97">
        <f t="shared" si="3"/>
        <v>313.95</v>
      </c>
      <c r="T29" s="97">
        <v>13</v>
      </c>
      <c r="U29" s="289">
        <v>242890</v>
      </c>
      <c r="V29" s="290">
        <f t="shared" si="4"/>
        <v>-8096.333333333333</v>
      </c>
      <c r="W29" s="291" t="s">
        <v>95</v>
      </c>
      <c r="X29" s="291" t="s">
        <v>2</v>
      </c>
      <c r="Y29" s="292" t="s">
        <v>456</v>
      </c>
      <c r="Z29" s="293" t="s">
        <v>234</v>
      </c>
      <c r="AA29" s="296" t="s">
        <v>90</v>
      </c>
      <c r="AB29" s="294" t="s">
        <v>91</v>
      </c>
      <c r="AC29" s="293">
        <v>1.85</v>
      </c>
      <c r="AD29" s="294" t="s">
        <v>232</v>
      </c>
      <c r="AE29" s="293" t="s">
        <v>220</v>
      </c>
      <c r="AF29" s="293" t="s">
        <v>235</v>
      </c>
      <c r="AG29" s="293" t="s">
        <v>236</v>
      </c>
    </row>
    <row r="30" spans="1:33" ht="24">
      <c r="A30" s="281">
        <v>5</v>
      </c>
      <c r="B30" s="95">
        <v>1</v>
      </c>
      <c r="C30" s="95" t="s">
        <v>228</v>
      </c>
      <c r="D30" s="282" t="s">
        <v>21</v>
      </c>
      <c r="E30" s="98">
        <f t="shared" si="5"/>
        <v>27</v>
      </c>
      <c r="F30" s="98">
        <v>734</v>
      </c>
      <c r="G30" s="96">
        <v>734</v>
      </c>
      <c r="H30" s="284" t="s">
        <v>230</v>
      </c>
      <c r="I30" s="285">
        <v>25.32</v>
      </c>
      <c r="J30" s="286" t="str">
        <f t="shared" si="0"/>
        <v>อ้อยตอ 2</v>
      </c>
      <c r="K30" s="99">
        <v>25.32</v>
      </c>
      <c r="L30" s="99"/>
      <c r="M30" s="99">
        <f t="shared" si="1"/>
        <v>329.16</v>
      </c>
      <c r="N30" s="97">
        <v>13</v>
      </c>
      <c r="O30" s="287">
        <f t="shared" si="2"/>
        <v>253.2</v>
      </c>
      <c r="P30" s="288">
        <v>10</v>
      </c>
      <c r="Q30" s="288" t="str">
        <f>VLOOKUP(F30,[2]รายละเอียดรายแปลง!$D$1:$AU$65536,44,FALSE)</f>
        <v>B</v>
      </c>
      <c r="R30" s="288"/>
      <c r="S30" s="97">
        <f t="shared" si="3"/>
        <v>329.16</v>
      </c>
      <c r="T30" s="97">
        <v>13</v>
      </c>
      <c r="U30" s="289">
        <v>242891</v>
      </c>
      <c r="V30" s="290">
        <f t="shared" si="4"/>
        <v>-8096.3666666666668</v>
      </c>
      <c r="W30" s="291" t="s">
        <v>95</v>
      </c>
      <c r="X30" s="291" t="s">
        <v>2</v>
      </c>
      <c r="Y30" s="292" t="s">
        <v>456</v>
      </c>
      <c r="Z30" s="293" t="s">
        <v>234</v>
      </c>
      <c r="AA30" s="296" t="s">
        <v>90</v>
      </c>
      <c r="AB30" s="294" t="s">
        <v>91</v>
      </c>
      <c r="AC30" s="293">
        <v>1.85</v>
      </c>
      <c r="AD30" s="294" t="s">
        <v>232</v>
      </c>
      <c r="AE30" s="293" t="s">
        <v>220</v>
      </c>
      <c r="AF30" s="293" t="s">
        <v>235</v>
      </c>
      <c r="AG30" s="293" t="s">
        <v>236</v>
      </c>
    </row>
    <row r="31" spans="1:33" ht="24">
      <c r="A31" s="281">
        <v>5</v>
      </c>
      <c r="B31" s="95">
        <v>1</v>
      </c>
      <c r="C31" s="95" t="s">
        <v>228</v>
      </c>
      <c r="D31" s="282" t="s">
        <v>21</v>
      </c>
      <c r="E31" s="98">
        <f t="shared" si="5"/>
        <v>28</v>
      </c>
      <c r="F31" s="98">
        <v>735</v>
      </c>
      <c r="G31" s="96">
        <v>735</v>
      </c>
      <c r="H31" s="284" t="s">
        <v>230</v>
      </c>
      <c r="I31" s="285">
        <v>27.31</v>
      </c>
      <c r="J31" s="286" t="str">
        <f>W31</f>
        <v>อ้อยตอ 2</v>
      </c>
      <c r="K31" s="99">
        <v>25.18</v>
      </c>
      <c r="L31" s="99"/>
      <c r="M31" s="99">
        <f t="shared" si="1"/>
        <v>327.33999999999997</v>
      </c>
      <c r="N31" s="97">
        <v>13</v>
      </c>
      <c r="O31" s="287">
        <f t="shared" si="2"/>
        <v>251.8</v>
      </c>
      <c r="P31" s="288">
        <v>10</v>
      </c>
      <c r="Q31" s="288" t="str">
        <f>VLOOKUP(F31,[2]รายละเอียดรายแปลง!$D$1:$AU$65536,44,FALSE)</f>
        <v>B</v>
      </c>
      <c r="R31" s="288"/>
      <c r="S31" s="97">
        <f t="shared" si="3"/>
        <v>302.15999999999997</v>
      </c>
      <c r="T31" s="97">
        <v>12</v>
      </c>
      <c r="U31" s="289">
        <v>242892</v>
      </c>
      <c r="V31" s="290">
        <f t="shared" si="4"/>
        <v>-8096.4</v>
      </c>
      <c r="W31" s="291" t="s">
        <v>95</v>
      </c>
      <c r="X31" s="291" t="s">
        <v>2</v>
      </c>
      <c r="Y31" s="292" t="s">
        <v>456</v>
      </c>
      <c r="Z31" s="293" t="s">
        <v>234</v>
      </c>
      <c r="AA31" s="296" t="s">
        <v>90</v>
      </c>
      <c r="AB31" s="294" t="s">
        <v>91</v>
      </c>
      <c r="AC31" s="293">
        <v>1.85</v>
      </c>
      <c r="AD31" s="294" t="s">
        <v>232</v>
      </c>
      <c r="AE31" s="293" t="s">
        <v>220</v>
      </c>
      <c r="AF31" s="293" t="s">
        <v>235</v>
      </c>
      <c r="AG31" s="293" t="s">
        <v>236</v>
      </c>
    </row>
    <row r="32" spans="1:33" ht="24">
      <c r="A32" s="281">
        <v>2</v>
      </c>
      <c r="B32" s="95">
        <v>1</v>
      </c>
      <c r="C32" s="95" t="s">
        <v>228</v>
      </c>
      <c r="D32" s="282" t="s">
        <v>21</v>
      </c>
      <c r="E32" s="98">
        <f t="shared" si="5"/>
        <v>29</v>
      </c>
      <c r="F32" s="98">
        <v>740</v>
      </c>
      <c r="G32" s="96">
        <v>740</v>
      </c>
      <c r="H32" s="284" t="s">
        <v>230</v>
      </c>
      <c r="I32" s="285">
        <v>9.44</v>
      </c>
      <c r="J32" s="286" t="str">
        <f t="shared" ref="J32:J37" si="6">W32</f>
        <v>อ้อยน้ำราด</v>
      </c>
      <c r="K32" s="99">
        <v>9.44</v>
      </c>
      <c r="L32" s="99"/>
      <c r="M32" s="99">
        <f t="shared" si="1"/>
        <v>113.28</v>
      </c>
      <c r="N32" s="97">
        <v>12</v>
      </c>
      <c r="O32" s="287">
        <f t="shared" si="2"/>
        <v>75.52</v>
      </c>
      <c r="P32" s="288">
        <v>8</v>
      </c>
      <c r="Q32" s="288" t="str">
        <f>VLOOKUP(F32,[2]รายละเอียดรายแปลง!$D$1:$AU$65536,44,FALSE)</f>
        <v>D</v>
      </c>
      <c r="R32" s="288"/>
      <c r="S32" s="97">
        <f t="shared" si="3"/>
        <v>56.64</v>
      </c>
      <c r="T32" s="97">
        <v>6</v>
      </c>
      <c r="U32" s="289">
        <v>243005</v>
      </c>
      <c r="V32" s="290">
        <f t="shared" si="4"/>
        <v>-8100.166666666667</v>
      </c>
      <c r="W32" s="291" t="s">
        <v>1</v>
      </c>
      <c r="X32" s="291" t="s">
        <v>88</v>
      </c>
      <c r="Y32" s="292" t="s">
        <v>451</v>
      </c>
      <c r="Z32" s="293" t="s">
        <v>234</v>
      </c>
      <c r="AA32" s="296" t="s">
        <v>90</v>
      </c>
      <c r="AB32" s="294"/>
      <c r="AC32" s="293">
        <v>1.85</v>
      </c>
      <c r="AD32" s="294" t="s">
        <v>232</v>
      </c>
      <c r="AE32" s="293" t="s">
        <v>220</v>
      </c>
      <c r="AF32" s="293" t="s">
        <v>299</v>
      </c>
      <c r="AG32" s="293" t="s">
        <v>236</v>
      </c>
    </row>
    <row r="33" spans="1:33" ht="24">
      <c r="A33" s="281">
        <v>5</v>
      </c>
      <c r="B33" s="95">
        <v>1</v>
      </c>
      <c r="C33" s="95" t="s">
        <v>228</v>
      </c>
      <c r="D33" s="282" t="s">
        <v>21</v>
      </c>
      <c r="E33" s="98">
        <f t="shared" si="5"/>
        <v>30</v>
      </c>
      <c r="F33" s="98">
        <v>742</v>
      </c>
      <c r="G33" s="96">
        <v>742</v>
      </c>
      <c r="H33" s="284" t="s">
        <v>230</v>
      </c>
      <c r="I33" s="285">
        <v>31.83</v>
      </c>
      <c r="J33" s="286" t="str">
        <f t="shared" si="6"/>
        <v>อ้อยตุลาคม</v>
      </c>
      <c r="K33" s="99">
        <v>28.66</v>
      </c>
      <c r="L33" s="99"/>
      <c r="M33" s="99">
        <f t="shared" si="1"/>
        <v>515.88</v>
      </c>
      <c r="N33" s="97">
        <v>18</v>
      </c>
      <c r="O33" s="287">
        <f t="shared" si="2"/>
        <v>573.20000000000005</v>
      </c>
      <c r="P33" s="288">
        <v>20</v>
      </c>
      <c r="Q33" s="288" t="str">
        <f>VLOOKUP(F33,[2]รายละเอียดรายแปลง!$D$1:$AU$65536,44,FALSE)</f>
        <v>A</v>
      </c>
      <c r="R33" s="288"/>
      <c r="S33" s="97">
        <f t="shared" si="3"/>
        <v>458.56</v>
      </c>
      <c r="T33" s="97">
        <v>16</v>
      </c>
      <c r="U33" s="289">
        <v>242862</v>
      </c>
      <c r="V33" s="290">
        <f t="shared" si="4"/>
        <v>-8095.4</v>
      </c>
      <c r="W33" s="291" t="s">
        <v>98</v>
      </c>
      <c r="X33" s="291" t="s">
        <v>88</v>
      </c>
      <c r="Y33" s="292" t="s">
        <v>451</v>
      </c>
      <c r="Z33" s="293" t="s">
        <v>234</v>
      </c>
      <c r="AA33" s="296" t="s">
        <v>90</v>
      </c>
      <c r="AB33" s="294" t="s">
        <v>99</v>
      </c>
      <c r="AC33" s="293">
        <v>1.85</v>
      </c>
      <c r="AD33" s="294" t="s">
        <v>232</v>
      </c>
      <c r="AE33" s="293" t="s">
        <v>220</v>
      </c>
      <c r="AF33" s="293" t="s">
        <v>235</v>
      </c>
      <c r="AG33" s="293" t="s">
        <v>236</v>
      </c>
    </row>
    <row r="34" spans="1:33" ht="24">
      <c r="A34" s="281">
        <v>5</v>
      </c>
      <c r="B34" s="95">
        <v>1</v>
      </c>
      <c r="C34" s="95" t="s">
        <v>228</v>
      </c>
      <c r="D34" s="282" t="s">
        <v>21</v>
      </c>
      <c r="E34" s="98">
        <f t="shared" si="5"/>
        <v>31</v>
      </c>
      <c r="F34" s="98">
        <v>744</v>
      </c>
      <c r="G34" s="96">
        <v>744</v>
      </c>
      <c r="H34" s="284" t="s">
        <v>230</v>
      </c>
      <c r="I34" s="285">
        <v>146.13999999999999</v>
      </c>
      <c r="J34" s="286" t="str">
        <f t="shared" si="6"/>
        <v>อ้อยตอ 1</v>
      </c>
      <c r="K34" s="99">
        <v>141.9</v>
      </c>
      <c r="L34" s="99"/>
      <c r="M34" s="99">
        <f t="shared" si="1"/>
        <v>1702.8000000000002</v>
      </c>
      <c r="N34" s="97">
        <v>12</v>
      </c>
      <c r="O34" s="287">
        <f t="shared" si="2"/>
        <v>1702.8000000000002</v>
      </c>
      <c r="P34" s="288">
        <v>12</v>
      </c>
      <c r="Q34" s="288" t="str">
        <f>VLOOKUP(F34,[2]รายละเอียดรายแปลง!$D$1:$AU$65536,44,FALSE)</f>
        <v>B</v>
      </c>
      <c r="R34" s="288"/>
      <c r="S34" s="97">
        <f t="shared" si="3"/>
        <v>1419</v>
      </c>
      <c r="T34" s="97">
        <v>10</v>
      </c>
      <c r="U34" s="289">
        <v>242912</v>
      </c>
      <c r="V34" s="290">
        <f t="shared" si="4"/>
        <v>-8097.0666666666666</v>
      </c>
      <c r="W34" s="291" t="s">
        <v>93</v>
      </c>
      <c r="X34" s="291" t="s">
        <v>2</v>
      </c>
      <c r="Y34" s="292" t="s">
        <v>451</v>
      </c>
      <c r="Z34" s="293" t="s">
        <v>234</v>
      </c>
      <c r="AA34" s="296" t="s">
        <v>90</v>
      </c>
      <c r="AB34" s="294" t="s">
        <v>91</v>
      </c>
      <c r="AC34" s="293">
        <v>1.85</v>
      </c>
      <c r="AD34" s="294" t="s">
        <v>247</v>
      </c>
      <c r="AE34" s="293" t="s">
        <v>220</v>
      </c>
      <c r="AF34" s="293" t="s">
        <v>235</v>
      </c>
      <c r="AG34" s="293" t="s">
        <v>236</v>
      </c>
    </row>
    <row r="35" spans="1:33" ht="24">
      <c r="A35" s="281">
        <v>4</v>
      </c>
      <c r="B35" s="95">
        <v>1</v>
      </c>
      <c r="C35" s="95" t="s">
        <v>228</v>
      </c>
      <c r="D35" s="282" t="s">
        <v>21</v>
      </c>
      <c r="E35" s="98">
        <f t="shared" si="5"/>
        <v>32</v>
      </c>
      <c r="F35" s="98">
        <v>745</v>
      </c>
      <c r="G35" s="96">
        <v>745</v>
      </c>
      <c r="H35" s="284" t="s">
        <v>230</v>
      </c>
      <c r="I35" s="285">
        <v>19.8</v>
      </c>
      <c r="J35" s="286" t="str">
        <f t="shared" si="6"/>
        <v>อ้อยตอ 1</v>
      </c>
      <c r="K35" s="99">
        <v>19.8</v>
      </c>
      <c r="L35" s="99"/>
      <c r="M35" s="99">
        <f t="shared" si="1"/>
        <v>237.60000000000002</v>
      </c>
      <c r="N35" s="97">
        <v>12</v>
      </c>
      <c r="O35" s="287">
        <f t="shared" si="2"/>
        <v>237.60000000000002</v>
      </c>
      <c r="P35" s="288">
        <v>12</v>
      </c>
      <c r="Q35" s="288" t="str">
        <f>VLOOKUP(F35,[2]รายละเอียดรายแปลง!$D$1:$AU$65536,44,FALSE)</f>
        <v>B</v>
      </c>
      <c r="R35" s="288"/>
      <c r="S35" s="97">
        <f t="shared" si="3"/>
        <v>198</v>
      </c>
      <c r="T35" s="97">
        <v>10</v>
      </c>
      <c r="U35" s="289">
        <v>242912</v>
      </c>
      <c r="V35" s="290">
        <f t="shared" si="4"/>
        <v>-8097.0666666666666</v>
      </c>
      <c r="W35" s="291" t="s">
        <v>93</v>
      </c>
      <c r="X35" s="291" t="s">
        <v>2</v>
      </c>
      <c r="Y35" s="292" t="s">
        <v>451</v>
      </c>
      <c r="Z35" s="293" t="s">
        <v>234</v>
      </c>
      <c r="AA35" s="296" t="s">
        <v>90</v>
      </c>
      <c r="AB35" s="294" t="s">
        <v>91</v>
      </c>
      <c r="AC35" s="293">
        <v>1.85</v>
      </c>
      <c r="AD35" s="294" t="s">
        <v>247</v>
      </c>
      <c r="AE35" s="293" t="s">
        <v>220</v>
      </c>
      <c r="AF35" s="293" t="s">
        <v>235</v>
      </c>
      <c r="AG35" s="293" t="s">
        <v>236</v>
      </c>
    </row>
    <row r="36" spans="1:33" ht="24">
      <c r="A36" s="281">
        <v>4</v>
      </c>
      <c r="B36" s="95">
        <v>1</v>
      </c>
      <c r="C36" s="95" t="s">
        <v>228</v>
      </c>
      <c r="D36" s="282" t="s">
        <v>21</v>
      </c>
      <c r="E36" s="98">
        <f t="shared" si="5"/>
        <v>33</v>
      </c>
      <c r="F36" s="98">
        <v>746</v>
      </c>
      <c r="G36" s="96">
        <v>746</v>
      </c>
      <c r="H36" s="284" t="s">
        <v>230</v>
      </c>
      <c r="I36" s="285">
        <v>19.09</v>
      </c>
      <c r="J36" s="286" t="str">
        <f t="shared" si="6"/>
        <v>อ้อยน้ำราด</v>
      </c>
      <c r="K36" s="99">
        <v>17.18</v>
      </c>
      <c r="L36" s="99"/>
      <c r="M36" s="99">
        <f t="shared" si="1"/>
        <v>223.34</v>
      </c>
      <c r="N36" s="97">
        <v>13</v>
      </c>
      <c r="O36" s="287">
        <f t="shared" si="2"/>
        <v>206.16</v>
      </c>
      <c r="P36" s="288">
        <v>12</v>
      </c>
      <c r="Q36" s="288" t="str">
        <f>VLOOKUP(F36,[2]รายละเอียดรายแปลง!$D$1:$AU$65536,44,FALSE)</f>
        <v>C</v>
      </c>
      <c r="R36" s="288"/>
      <c r="S36" s="97">
        <f t="shared" si="3"/>
        <v>188.98</v>
      </c>
      <c r="T36" s="97">
        <v>11</v>
      </c>
      <c r="U36" s="289">
        <v>242943</v>
      </c>
      <c r="V36" s="290">
        <f t="shared" si="4"/>
        <v>-8098.1</v>
      </c>
      <c r="W36" s="291" t="s">
        <v>1</v>
      </c>
      <c r="X36" s="291" t="s">
        <v>88</v>
      </c>
      <c r="Y36" s="292" t="s">
        <v>451</v>
      </c>
      <c r="Z36" s="293" t="s">
        <v>234</v>
      </c>
      <c r="AA36" s="296" t="s">
        <v>90</v>
      </c>
      <c r="AB36" s="294" t="s">
        <v>100</v>
      </c>
      <c r="AC36" s="293">
        <v>1.85</v>
      </c>
      <c r="AD36" s="291" t="s">
        <v>232</v>
      </c>
      <c r="AE36" s="293" t="s">
        <v>220</v>
      </c>
      <c r="AF36" s="293">
        <v>0</v>
      </c>
      <c r="AG36" s="295" t="s">
        <v>179</v>
      </c>
    </row>
    <row r="37" spans="1:33" ht="24">
      <c r="A37" s="281">
        <v>2</v>
      </c>
      <c r="B37" s="95">
        <v>1</v>
      </c>
      <c r="C37" s="95" t="s">
        <v>228</v>
      </c>
      <c r="D37" s="298" t="s">
        <v>22</v>
      </c>
      <c r="E37" s="98">
        <f t="shared" si="5"/>
        <v>34</v>
      </c>
      <c r="F37" s="98">
        <v>901</v>
      </c>
      <c r="G37" s="98">
        <v>901</v>
      </c>
      <c r="H37" s="98"/>
      <c r="I37" s="285">
        <v>7.3</v>
      </c>
      <c r="J37" s="286" t="str">
        <f t="shared" si="6"/>
        <v>อ้อยตอ 3</v>
      </c>
      <c r="K37" s="99">
        <v>7.3</v>
      </c>
      <c r="L37" s="99"/>
      <c r="M37" s="99">
        <f t="shared" si="1"/>
        <v>87.6</v>
      </c>
      <c r="N37" s="97">
        <v>12</v>
      </c>
      <c r="O37" s="287">
        <f t="shared" si="2"/>
        <v>73</v>
      </c>
      <c r="P37" s="288">
        <v>10</v>
      </c>
      <c r="Q37" s="288" t="str">
        <f>VLOOKUP(F37,[2]รายละเอียดรายแปลง!$D$1:$AU$65536,44,FALSE)</f>
        <v>B</v>
      </c>
      <c r="R37" s="288"/>
      <c r="S37" s="97">
        <f t="shared" si="3"/>
        <v>51.1</v>
      </c>
      <c r="T37" s="97">
        <v>7</v>
      </c>
      <c r="U37" s="289">
        <v>242890</v>
      </c>
      <c r="V37" s="290">
        <f t="shared" si="4"/>
        <v>-8096.333333333333</v>
      </c>
      <c r="W37" s="291" t="s">
        <v>101</v>
      </c>
      <c r="X37" s="291" t="s">
        <v>2</v>
      </c>
      <c r="Y37" s="292" t="s">
        <v>457</v>
      </c>
      <c r="Z37" s="293" t="s">
        <v>234</v>
      </c>
      <c r="AA37" s="296" t="s">
        <v>90</v>
      </c>
      <c r="AB37" s="294" t="s">
        <v>91</v>
      </c>
      <c r="AC37" s="293">
        <v>1.85</v>
      </c>
      <c r="AD37" s="294" t="s">
        <v>232</v>
      </c>
      <c r="AE37" s="293" t="s">
        <v>220</v>
      </c>
      <c r="AF37" s="293" t="s">
        <v>235</v>
      </c>
      <c r="AG37" s="293" t="s">
        <v>236</v>
      </c>
    </row>
    <row r="38" spans="1:33" ht="24">
      <c r="A38" s="281">
        <v>3</v>
      </c>
      <c r="B38" s="95">
        <v>1</v>
      </c>
      <c r="C38" s="95" t="s">
        <v>228</v>
      </c>
      <c r="D38" s="298" t="s">
        <v>22</v>
      </c>
      <c r="E38" s="98">
        <f t="shared" si="5"/>
        <v>35</v>
      </c>
      <c r="F38" s="98">
        <v>904</v>
      </c>
      <c r="G38" s="98">
        <v>904</v>
      </c>
      <c r="H38" s="299" t="s">
        <v>230</v>
      </c>
      <c r="I38" s="285">
        <v>11.18</v>
      </c>
      <c r="J38" s="286" t="str">
        <f>W38</f>
        <v>อ้อยตอ 3</v>
      </c>
      <c r="K38" s="99">
        <v>11.18</v>
      </c>
      <c r="L38" s="99"/>
      <c r="M38" s="99">
        <f t="shared" si="1"/>
        <v>134.16</v>
      </c>
      <c r="N38" s="97">
        <v>12</v>
      </c>
      <c r="O38" s="287">
        <f t="shared" si="2"/>
        <v>122.97999999999999</v>
      </c>
      <c r="P38" s="288">
        <v>11</v>
      </c>
      <c r="Q38" s="288" t="str">
        <f>VLOOKUP(F38,[2]รายละเอียดรายแปลง!$D$1:$AU$65536,44,FALSE)</f>
        <v>B</v>
      </c>
      <c r="R38" s="288"/>
      <c r="S38" s="97">
        <f t="shared" si="3"/>
        <v>78.259999999999991</v>
      </c>
      <c r="T38" s="97">
        <v>7</v>
      </c>
      <c r="U38" s="289">
        <v>242890</v>
      </c>
      <c r="V38" s="290">
        <f t="shared" si="4"/>
        <v>-8096.333333333333</v>
      </c>
      <c r="W38" s="291" t="s">
        <v>101</v>
      </c>
      <c r="X38" s="291" t="s">
        <v>2</v>
      </c>
      <c r="Y38" s="292" t="s">
        <v>457</v>
      </c>
      <c r="Z38" s="293" t="s">
        <v>234</v>
      </c>
      <c r="AA38" s="296" t="s">
        <v>90</v>
      </c>
      <c r="AB38" s="294" t="s">
        <v>91</v>
      </c>
      <c r="AC38" s="293">
        <v>1.85</v>
      </c>
      <c r="AD38" s="294" t="s">
        <v>232</v>
      </c>
      <c r="AE38" s="293" t="s">
        <v>220</v>
      </c>
      <c r="AF38" s="293" t="s">
        <v>235</v>
      </c>
      <c r="AG38" s="293" t="s">
        <v>236</v>
      </c>
    </row>
    <row r="39" spans="1:33" ht="24">
      <c r="A39" s="281">
        <v>4</v>
      </c>
      <c r="B39" s="95">
        <v>1</v>
      </c>
      <c r="C39" s="95" t="s">
        <v>228</v>
      </c>
      <c r="D39" s="298" t="s">
        <v>22</v>
      </c>
      <c r="E39" s="98">
        <f t="shared" si="5"/>
        <v>36</v>
      </c>
      <c r="F39" s="98">
        <v>906</v>
      </c>
      <c r="G39" s="98">
        <v>906</v>
      </c>
      <c r="H39" s="98"/>
      <c r="I39" s="285">
        <v>19.100000000000001</v>
      </c>
      <c r="J39" s="286" t="str">
        <f>W39</f>
        <v>อ้อยตอ 3</v>
      </c>
      <c r="K39" s="99">
        <v>19.100000000000001</v>
      </c>
      <c r="L39" s="99"/>
      <c r="M39" s="99">
        <f t="shared" si="1"/>
        <v>229.20000000000002</v>
      </c>
      <c r="N39" s="97">
        <v>12</v>
      </c>
      <c r="O39" s="287">
        <f t="shared" si="2"/>
        <v>210.10000000000002</v>
      </c>
      <c r="P39" s="288">
        <v>11</v>
      </c>
      <c r="Q39" s="288" t="str">
        <f>VLOOKUP(F39,[2]รายละเอียดรายแปลง!$D$1:$AU$65536,44,FALSE)</f>
        <v>B</v>
      </c>
      <c r="R39" s="288"/>
      <c r="S39" s="97">
        <f t="shared" si="3"/>
        <v>210.10000000000002</v>
      </c>
      <c r="T39" s="97">
        <v>11</v>
      </c>
      <c r="U39" s="289">
        <v>242892</v>
      </c>
      <c r="V39" s="290">
        <f t="shared" si="4"/>
        <v>-8096.4</v>
      </c>
      <c r="W39" s="291" t="s">
        <v>101</v>
      </c>
      <c r="X39" s="291" t="s">
        <v>2</v>
      </c>
      <c r="Y39" s="292" t="s">
        <v>457</v>
      </c>
      <c r="Z39" s="293" t="s">
        <v>234</v>
      </c>
      <c r="AA39" s="296" t="s">
        <v>90</v>
      </c>
      <c r="AB39" s="294" t="s">
        <v>91</v>
      </c>
      <c r="AC39" s="293">
        <v>1.85</v>
      </c>
      <c r="AD39" s="294" t="s">
        <v>247</v>
      </c>
      <c r="AE39" s="293" t="s">
        <v>220</v>
      </c>
      <c r="AF39" s="293" t="s">
        <v>235</v>
      </c>
      <c r="AG39" s="293" t="s">
        <v>236</v>
      </c>
    </row>
    <row r="40" spans="1:33" ht="24">
      <c r="A40" s="281">
        <v>5</v>
      </c>
      <c r="B40" s="95">
        <v>1</v>
      </c>
      <c r="C40" s="95" t="s">
        <v>228</v>
      </c>
      <c r="D40" s="298" t="s">
        <v>22</v>
      </c>
      <c r="E40" s="98">
        <f t="shared" si="5"/>
        <v>37</v>
      </c>
      <c r="F40" s="98">
        <v>908</v>
      </c>
      <c r="G40" s="98">
        <v>908</v>
      </c>
      <c r="H40" s="98"/>
      <c r="I40" s="285">
        <v>40.479999999999997</v>
      </c>
      <c r="J40" s="286" t="str">
        <f>W40</f>
        <v>อ้อยตอ 1</v>
      </c>
      <c r="K40" s="99">
        <v>40.479999999999997</v>
      </c>
      <c r="L40" s="99"/>
      <c r="M40" s="99">
        <f t="shared" si="1"/>
        <v>526.24</v>
      </c>
      <c r="N40" s="97">
        <v>13</v>
      </c>
      <c r="O40" s="287">
        <f t="shared" si="2"/>
        <v>445.28</v>
      </c>
      <c r="P40" s="288">
        <v>11</v>
      </c>
      <c r="Q40" s="288" t="str">
        <f>VLOOKUP(F40,[2]รายละเอียดรายแปลง!$D$1:$AU$65536,44,FALSE)</f>
        <v>B</v>
      </c>
      <c r="R40" s="288"/>
      <c r="S40" s="97">
        <f t="shared" si="3"/>
        <v>526.24</v>
      </c>
      <c r="T40" s="97">
        <v>13</v>
      </c>
      <c r="U40" s="289">
        <v>242901</v>
      </c>
      <c r="V40" s="290">
        <f t="shared" si="4"/>
        <v>-8096.7</v>
      </c>
      <c r="W40" s="291" t="s">
        <v>93</v>
      </c>
      <c r="X40" s="291" t="s">
        <v>2</v>
      </c>
      <c r="Y40" s="292" t="s">
        <v>457</v>
      </c>
      <c r="Z40" s="293" t="s">
        <v>234</v>
      </c>
      <c r="AA40" s="296" t="s">
        <v>90</v>
      </c>
      <c r="AB40" s="294" t="s">
        <v>91</v>
      </c>
      <c r="AC40" s="293">
        <v>1.85</v>
      </c>
      <c r="AD40" s="294" t="s">
        <v>247</v>
      </c>
      <c r="AE40" s="293" t="s">
        <v>220</v>
      </c>
      <c r="AF40" s="293" t="s">
        <v>235</v>
      </c>
      <c r="AG40" s="293" t="s">
        <v>236</v>
      </c>
    </row>
    <row r="41" spans="1:33" ht="24">
      <c r="A41" s="281">
        <v>4</v>
      </c>
      <c r="B41" s="95">
        <v>1</v>
      </c>
      <c r="C41" s="95" t="s">
        <v>228</v>
      </c>
      <c r="D41" s="298" t="s">
        <v>22</v>
      </c>
      <c r="E41" s="98">
        <f t="shared" si="5"/>
        <v>38</v>
      </c>
      <c r="F41" s="98">
        <v>911</v>
      </c>
      <c r="G41" s="98">
        <v>911</v>
      </c>
      <c r="H41" s="299" t="s">
        <v>230</v>
      </c>
      <c r="I41" s="285">
        <v>17.54</v>
      </c>
      <c r="J41" s="286" t="str">
        <f t="shared" ref="J41:J75" si="7">W41</f>
        <v>อ้อยน้ำราด</v>
      </c>
      <c r="K41" s="99">
        <v>17.54</v>
      </c>
      <c r="L41" s="99"/>
      <c r="M41" s="99">
        <f t="shared" si="1"/>
        <v>228.01999999999998</v>
      </c>
      <c r="N41" s="97">
        <v>13</v>
      </c>
      <c r="O41" s="287">
        <f t="shared" si="2"/>
        <v>175.39999999999998</v>
      </c>
      <c r="P41" s="288">
        <v>10</v>
      </c>
      <c r="Q41" s="288" t="str">
        <f>VLOOKUP(F41,[2]รายละเอียดรายแปลง!$D$1:$AU$65536,44,FALSE)</f>
        <v>C</v>
      </c>
      <c r="R41" s="288"/>
      <c r="S41" s="97">
        <f t="shared" si="3"/>
        <v>175.39999999999998</v>
      </c>
      <c r="T41" s="97">
        <v>10</v>
      </c>
      <c r="U41" s="289">
        <v>242927</v>
      </c>
      <c r="V41" s="290">
        <f t="shared" si="4"/>
        <v>-8097.5666666666666</v>
      </c>
      <c r="W41" s="291" t="s">
        <v>1</v>
      </c>
      <c r="X41" s="291" t="s">
        <v>88</v>
      </c>
      <c r="Y41" s="292" t="s">
        <v>457</v>
      </c>
      <c r="Z41" s="293" t="s">
        <v>234</v>
      </c>
      <c r="AA41" s="296" t="s">
        <v>90</v>
      </c>
      <c r="AB41" s="294" t="s">
        <v>91</v>
      </c>
      <c r="AC41" s="293">
        <v>1.85</v>
      </c>
      <c r="AD41" s="291" t="s">
        <v>232</v>
      </c>
      <c r="AE41" s="293" t="s">
        <v>220</v>
      </c>
      <c r="AF41" s="293" t="s">
        <v>235</v>
      </c>
      <c r="AG41" s="293" t="s">
        <v>236</v>
      </c>
    </row>
    <row r="42" spans="1:33" ht="24">
      <c r="A42" s="281">
        <v>4</v>
      </c>
      <c r="B42" s="95">
        <v>1</v>
      </c>
      <c r="C42" s="95" t="s">
        <v>228</v>
      </c>
      <c r="D42" s="298" t="s">
        <v>22</v>
      </c>
      <c r="E42" s="98">
        <f t="shared" si="5"/>
        <v>39</v>
      </c>
      <c r="F42" s="98">
        <v>912</v>
      </c>
      <c r="G42" s="98">
        <v>912</v>
      </c>
      <c r="H42" s="299" t="s">
        <v>230</v>
      </c>
      <c r="I42" s="285">
        <v>18.54</v>
      </c>
      <c r="J42" s="286" t="str">
        <f t="shared" si="7"/>
        <v>อ้อยน้ำราด</v>
      </c>
      <c r="K42" s="99">
        <v>18.54</v>
      </c>
      <c r="L42" s="99"/>
      <c r="M42" s="99">
        <f t="shared" si="1"/>
        <v>241.01999999999998</v>
      </c>
      <c r="N42" s="97">
        <v>13</v>
      </c>
      <c r="O42" s="287">
        <f t="shared" si="2"/>
        <v>185.39999999999998</v>
      </c>
      <c r="P42" s="288">
        <v>10</v>
      </c>
      <c r="Q42" s="288" t="str">
        <f>VLOOKUP(F42,[2]รายละเอียดรายแปลง!$D$1:$AU$65536,44,FALSE)</f>
        <v>C</v>
      </c>
      <c r="R42" s="288"/>
      <c r="S42" s="97">
        <f t="shared" si="3"/>
        <v>129.78</v>
      </c>
      <c r="T42" s="97">
        <v>7</v>
      </c>
      <c r="U42" s="289">
        <v>242926</v>
      </c>
      <c r="V42" s="290">
        <f t="shared" si="4"/>
        <v>-8097.5333333333338</v>
      </c>
      <c r="W42" s="291" t="s">
        <v>1</v>
      </c>
      <c r="X42" s="291" t="s">
        <v>88</v>
      </c>
      <c r="Y42" s="292" t="s">
        <v>457</v>
      </c>
      <c r="Z42" s="293" t="s">
        <v>234</v>
      </c>
      <c r="AA42" s="296" t="s">
        <v>90</v>
      </c>
      <c r="AB42" s="294" t="s">
        <v>91</v>
      </c>
      <c r="AC42" s="293">
        <v>1.85</v>
      </c>
      <c r="AD42" s="291" t="s">
        <v>232</v>
      </c>
      <c r="AE42" s="293" t="s">
        <v>220</v>
      </c>
      <c r="AF42" s="293" t="s">
        <v>235</v>
      </c>
      <c r="AG42" s="293" t="s">
        <v>236</v>
      </c>
    </row>
    <row r="43" spans="1:33" ht="24">
      <c r="A43" s="281">
        <v>2</v>
      </c>
      <c r="B43" s="95">
        <v>1</v>
      </c>
      <c r="C43" s="95" t="s">
        <v>228</v>
      </c>
      <c r="D43" s="298" t="s">
        <v>22</v>
      </c>
      <c r="E43" s="98">
        <f t="shared" si="5"/>
        <v>40</v>
      </c>
      <c r="F43" s="98">
        <v>914</v>
      </c>
      <c r="G43" s="98">
        <v>914</v>
      </c>
      <c r="H43" s="299" t="s">
        <v>230</v>
      </c>
      <c r="I43" s="285">
        <v>7.37</v>
      </c>
      <c r="J43" s="286" t="str">
        <f t="shared" si="7"/>
        <v>อ้อยน้ำราด</v>
      </c>
      <c r="K43" s="99">
        <v>7.37</v>
      </c>
      <c r="L43" s="99"/>
      <c r="M43" s="99">
        <f t="shared" si="1"/>
        <v>95.81</v>
      </c>
      <c r="N43" s="97">
        <v>13</v>
      </c>
      <c r="O43" s="287">
        <f t="shared" si="2"/>
        <v>81.070000000000007</v>
      </c>
      <c r="P43" s="288">
        <v>11</v>
      </c>
      <c r="Q43" s="288" t="str">
        <f>VLOOKUP(F43,[2]รายละเอียดรายแปลง!$D$1:$AU$65536,44,FALSE)</f>
        <v>C</v>
      </c>
      <c r="R43" s="288"/>
      <c r="S43" s="97">
        <f t="shared" si="3"/>
        <v>81.070000000000007</v>
      </c>
      <c r="T43" s="97">
        <v>11</v>
      </c>
      <c r="U43" s="289">
        <v>242926</v>
      </c>
      <c r="V43" s="290">
        <f t="shared" si="4"/>
        <v>-8097.5333333333338</v>
      </c>
      <c r="W43" s="291" t="s">
        <v>1</v>
      </c>
      <c r="X43" s="291" t="s">
        <v>88</v>
      </c>
      <c r="Y43" s="292" t="s">
        <v>457</v>
      </c>
      <c r="Z43" s="293" t="s">
        <v>234</v>
      </c>
      <c r="AA43" s="296" t="s">
        <v>90</v>
      </c>
      <c r="AB43" s="294" t="s">
        <v>91</v>
      </c>
      <c r="AC43" s="293">
        <v>1.85</v>
      </c>
      <c r="AD43" s="291" t="s">
        <v>232</v>
      </c>
      <c r="AE43" s="293" t="s">
        <v>220</v>
      </c>
      <c r="AF43" s="293" t="s">
        <v>235</v>
      </c>
      <c r="AG43" s="293" t="s">
        <v>236</v>
      </c>
    </row>
    <row r="44" spans="1:33" ht="24">
      <c r="A44" s="281">
        <v>5</v>
      </c>
      <c r="B44" s="95">
        <v>1</v>
      </c>
      <c r="C44" s="95" t="s">
        <v>228</v>
      </c>
      <c r="D44" s="298" t="s">
        <v>22</v>
      </c>
      <c r="E44" s="98">
        <f t="shared" si="5"/>
        <v>41</v>
      </c>
      <c r="F44" s="98">
        <v>915</v>
      </c>
      <c r="G44" s="98">
        <v>915</v>
      </c>
      <c r="H44" s="299" t="s">
        <v>230</v>
      </c>
      <c r="I44" s="285">
        <v>26.18</v>
      </c>
      <c r="J44" s="286" t="str">
        <f t="shared" si="7"/>
        <v>อ้อยตอ 1</v>
      </c>
      <c r="K44" s="99">
        <v>26.18</v>
      </c>
      <c r="L44" s="99"/>
      <c r="M44" s="99">
        <f t="shared" si="1"/>
        <v>261.8</v>
      </c>
      <c r="N44" s="97">
        <v>10</v>
      </c>
      <c r="O44" s="287">
        <f t="shared" si="2"/>
        <v>314.15999999999997</v>
      </c>
      <c r="P44" s="288">
        <v>12</v>
      </c>
      <c r="Q44" s="288" t="str">
        <f>VLOOKUP(F44,[2]รายละเอียดรายแปลง!$D$1:$AU$65536,44,FALSE)</f>
        <v>B</v>
      </c>
      <c r="R44" s="288"/>
      <c r="S44" s="97">
        <f t="shared" si="3"/>
        <v>287.98</v>
      </c>
      <c r="T44" s="97">
        <v>11</v>
      </c>
      <c r="U44" s="289">
        <v>242952</v>
      </c>
      <c r="V44" s="290">
        <f t="shared" si="4"/>
        <v>-8098.4</v>
      </c>
      <c r="W44" s="291" t="s">
        <v>93</v>
      </c>
      <c r="X44" s="291" t="s">
        <v>2</v>
      </c>
      <c r="Y44" s="292" t="s">
        <v>458</v>
      </c>
      <c r="Z44" s="293" t="s">
        <v>234</v>
      </c>
      <c r="AA44" s="296" t="s">
        <v>90</v>
      </c>
      <c r="AB44" s="294" t="s">
        <v>91</v>
      </c>
      <c r="AC44" s="293">
        <v>1.85</v>
      </c>
      <c r="AD44" s="294" t="s">
        <v>232</v>
      </c>
      <c r="AE44" s="293" t="s">
        <v>220</v>
      </c>
      <c r="AF44" s="293" t="s">
        <v>235</v>
      </c>
      <c r="AG44" s="293" t="s">
        <v>236</v>
      </c>
    </row>
    <row r="45" spans="1:33" ht="24">
      <c r="A45" s="281">
        <v>5</v>
      </c>
      <c r="B45" s="95">
        <v>1</v>
      </c>
      <c r="C45" s="95" t="s">
        <v>228</v>
      </c>
      <c r="D45" s="298" t="s">
        <v>22</v>
      </c>
      <c r="E45" s="98">
        <f t="shared" si="5"/>
        <v>42</v>
      </c>
      <c r="F45" s="98">
        <v>917</v>
      </c>
      <c r="G45" s="98">
        <v>917</v>
      </c>
      <c r="H45" s="299" t="s">
        <v>230</v>
      </c>
      <c r="I45" s="285">
        <v>34.03</v>
      </c>
      <c r="J45" s="286" t="str">
        <f t="shared" si="7"/>
        <v>อ้อยตอ 1</v>
      </c>
      <c r="K45" s="99">
        <v>34.03</v>
      </c>
      <c r="L45" s="99"/>
      <c r="M45" s="99">
        <f t="shared" si="1"/>
        <v>340.3</v>
      </c>
      <c r="N45" s="97">
        <v>10</v>
      </c>
      <c r="O45" s="287">
        <f t="shared" si="2"/>
        <v>408.36</v>
      </c>
      <c r="P45" s="288">
        <v>12</v>
      </c>
      <c r="Q45" s="288" t="str">
        <f>VLOOKUP(F45,[2]รายละเอียดรายแปลง!$D$1:$AU$65536,44,FALSE)</f>
        <v>B</v>
      </c>
      <c r="R45" s="288"/>
      <c r="S45" s="97">
        <f t="shared" si="3"/>
        <v>374.33000000000004</v>
      </c>
      <c r="T45" s="97">
        <v>11</v>
      </c>
      <c r="U45" s="289">
        <v>242965</v>
      </c>
      <c r="V45" s="290">
        <f t="shared" si="4"/>
        <v>-8098.833333333333</v>
      </c>
      <c r="W45" s="291" t="s">
        <v>93</v>
      </c>
      <c r="X45" s="291" t="s">
        <v>2</v>
      </c>
      <c r="Y45" s="292" t="s">
        <v>458</v>
      </c>
      <c r="Z45" s="293" t="s">
        <v>234</v>
      </c>
      <c r="AA45" s="296" t="s">
        <v>90</v>
      </c>
      <c r="AB45" s="294" t="s">
        <v>91</v>
      </c>
      <c r="AC45" s="293">
        <v>1.85</v>
      </c>
      <c r="AD45" s="294" t="s">
        <v>232</v>
      </c>
      <c r="AE45" s="293" t="s">
        <v>220</v>
      </c>
      <c r="AF45" s="293" t="s">
        <v>235</v>
      </c>
      <c r="AG45" s="293" t="s">
        <v>236</v>
      </c>
    </row>
    <row r="46" spans="1:33" ht="24">
      <c r="A46" s="281">
        <v>4</v>
      </c>
      <c r="B46" s="95">
        <v>1</v>
      </c>
      <c r="C46" s="95" t="s">
        <v>228</v>
      </c>
      <c r="D46" s="298" t="s">
        <v>22</v>
      </c>
      <c r="E46" s="98">
        <f t="shared" si="5"/>
        <v>43</v>
      </c>
      <c r="F46" s="98">
        <v>919</v>
      </c>
      <c r="G46" s="98">
        <v>919</v>
      </c>
      <c r="H46" s="299" t="s">
        <v>230</v>
      </c>
      <c r="I46" s="285">
        <v>15.55</v>
      </c>
      <c r="J46" s="286" t="str">
        <f t="shared" si="7"/>
        <v>อ้อยตุลาคม</v>
      </c>
      <c r="K46" s="99">
        <v>15.23</v>
      </c>
      <c r="L46" s="300"/>
      <c r="M46" s="99">
        <f t="shared" si="1"/>
        <v>274.14</v>
      </c>
      <c r="N46" s="97">
        <v>18</v>
      </c>
      <c r="O46" s="287">
        <f t="shared" si="2"/>
        <v>213.22</v>
      </c>
      <c r="P46" s="288">
        <v>14</v>
      </c>
      <c r="Q46" s="288" t="str">
        <f>VLOOKUP(F46,[2]รายละเอียดรายแปลง!$D$1:$AU$65536,44,FALSE)</f>
        <v>B</v>
      </c>
      <c r="R46" s="288"/>
      <c r="S46" s="97">
        <f t="shared" si="3"/>
        <v>167.53</v>
      </c>
      <c r="T46" s="97">
        <v>11</v>
      </c>
      <c r="U46" s="289">
        <v>242867</v>
      </c>
      <c r="V46" s="290">
        <f t="shared" si="4"/>
        <v>-8095.5666666666666</v>
      </c>
      <c r="W46" s="291" t="s">
        <v>98</v>
      </c>
      <c r="X46" s="291" t="s">
        <v>88</v>
      </c>
      <c r="Y46" s="292" t="s">
        <v>458</v>
      </c>
      <c r="Z46" s="293" t="s">
        <v>234</v>
      </c>
      <c r="AA46" s="296" t="s">
        <v>90</v>
      </c>
      <c r="AB46" s="294" t="s">
        <v>99</v>
      </c>
      <c r="AC46" s="293">
        <v>1.85</v>
      </c>
      <c r="AD46" s="294" t="s">
        <v>232</v>
      </c>
      <c r="AE46" s="293" t="s">
        <v>220</v>
      </c>
      <c r="AF46" s="293" t="s">
        <v>235</v>
      </c>
      <c r="AG46" s="293" t="s">
        <v>236</v>
      </c>
    </row>
    <row r="47" spans="1:33" ht="24">
      <c r="A47" s="281">
        <v>2</v>
      </c>
      <c r="B47" s="95">
        <v>1</v>
      </c>
      <c r="C47" s="95" t="s">
        <v>228</v>
      </c>
      <c r="D47" s="298" t="s">
        <v>22</v>
      </c>
      <c r="E47" s="98">
        <f t="shared" si="5"/>
        <v>44</v>
      </c>
      <c r="F47" s="98">
        <v>920</v>
      </c>
      <c r="G47" s="98">
        <v>920</v>
      </c>
      <c r="H47" s="299" t="s">
        <v>230</v>
      </c>
      <c r="I47" s="285">
        <v>7.46</v>
      </c>
      <c r="J47" s="286" t="str">
        <f t="shared" si="7"/>
        <v>อ้อยตอ 1</v>
      </c>
      <c r="K47" s="99">
        <v>7.46</v>
      </c>
      <c r="L47" s="99"/>
      <c r="M47" s="99">
        <f t="shared" si="1"/>
        <v>96.98</v>
      </c>
      <c r="N47" s="97">
        <v>13</v>
      </c>
      <c r="O47" s="287">
        <f t="shared" si="2"/>
        <v>74.599999999999994</v>
      </c>
      <c r="P47" s="288">
        <v>10</v>
      </c>
      <c r="Q47" s="288" t="str">
        <f>VLOOKUP(F47,[2]รายละเอียดรายแปลง!$D$1:$AU$65536,44,FALSE)</f>
        <v>B</v>
      </c>
      <c r="R47" s="288"/>
      <c r="S47" s="97">
        <f t="shared" si="3"/>
        <v>82.06</v>
      </c>
      <c r="T47" s="97">
        <v>11</v>
      </c>
      <c r="U47" s="289">
        <v>242890</v>
      </c>
      <c r="V47" s="290">
        <f t="shared" si="4"/>
        <v>-8096.333333333333</v>
      </c>
      <c r="W47" s="291" t="s">
        <v>93</v>
      </c>
      <c r="X47" s="291" t="s">
        <v>2</v>
      </c>
      <c r="Y47" s="292" t="s">
        <v>458</v>
      </c>
      <c r="Z47" s="293" t="s">
        <v>234</v>
      </c>
      <c r="AA47" s="296" t="s">
        <v>90</v>
      </c>
      <c r="AB47" s="294" t="s">
        <v>91</v>
      </c>
      <c r="AC47" s="293">
        <v>1.85</v>
      </c>
      <c r="AD47" s="294" t="s">
        <v>232</v>
      </c>
      <c r="AE47" s="293" t="s">
        <v>220</v>
      </c>
      <c r="AF47" s="293" t="s">
        <v>235</v>
      </c>
      <c r="AG47" s="293" t="s">
        <v>236</v>
      </c>
    </row>
    <row r="48" spans="1:33" ht="24">
      <c r="A48" s="281">
        <v>3</v>
      </c>
      <c r="B48" s="95">
        <v>1</v>
      </c>
      <c r="C48" s="95" t="s">
        <v>228</v>
      </c>
      <c r="D48" s="298" t="s">
        <v>22</v>
      </c>
      <c r="E48" s="98">
        <f t="shared" si="5"/>
        <v>45</v>
      </c>
      <c r="F48" s="98">
        <v>922</v>
      </c>
      <c r="G48" s="98">
        <v>922</v>
      </c>
      <c r="H48" s="299" t="s">
        <v>230</v>
      </c>
      <c r="I48" s="285">
        <v>10.36</v>
      </c>
      <c r="J48" s="286" t="str">
        <f t="shared" si="7"/>
        <v>อ้อยตอ 2</v>
      </c>
      <c r="K48" s="99">
        <v>10.36</v>
      </c>
      <c r="L48" s="99"/>
      <c r="M48" s="99">
        <f t="shared" si="1"/>
        <v>124.32</v>
      </c>
      <c r="N48" s="97">
        <v>12</v>
      </c>
      <c r="O48" s="287">
        <f t="shared" si="2"/>
        <v>103.6</v>
      </c>
      <c r="P48" s="288">
        <v>10</v>
      </c>
      <c r="Q48" s="288" t="str">
        <f>VLOOKUP(F48,[2]รายละเอียดรายแปลง!$D$1:$AU$65536,44,FALSE)</f>
        <v>B</v>
      </c>
      <c r="R48" s="288"/>
      <c r="S48" s="97">
        <f t="shared" si="3"/>
        <v>103.6</v>
      </c>
      <c r="T48" s="97">
        <v>10</v>
      </c>
      <c r="U48" s="289">
        <v>242891</v>
      </c>
      <c r="V48" s="290">
        <f t="shared" si="4"/>
        <v>-8096.3666666666668</v>
      </c>
      <c r="W48" s="291" t="s">
        <v>95</v>
      </c>
      <c r="X48" s="291" t="s">
        <v>2</v>
      </c>
      <c r="Y48" s="292" t="s">
        <v>458</v>
      </c>
      <c r="Z48" s="293" t="s">
        <v>234</v>
      </c>
      <c r="AA48" s="296" t="s">
        <v>90</v>
      </c>
      <c r="AB48" s="294" t="s">
        <v>91</v>
      </c>
      <c r="AC48" s="293">
        <v>1.85</v>
      </c>
      <c r="AD48" s="294" t="s">
        <v>232</v>
      </c>
      <c r="AE48" s="293" t="s">
        <v>220</v>
      </c>
      <c r="AF48" s="293" t="s">
        <v>235</v>
      </c>
      <c r="AG48" s="293" t="s">
        <v>236</v>
      </c>
    </row>
    <row r="49" spans="1:33" ht="24">
      <c r="A49" s="281">
        <v>5</v>
      </c>
      <c r="B49" s="95">
        <v>1</v>
      </c>
      <c r="C49" s="95" t="s">
        <v>228</v>
      </c>
      <c r="D49" s="298" t="s">
        <v>22</v>
      </c>
      <c r="E49" s="98">
        <f t="shared" si="5"/>
        <v>46</v>
      </c>
      <c r="F49" s="98" t="s">
        <v>102</v>
      </c>
      <c r="G49" s="98">
        <v>9221</v>
      </c>
      <c r="H49" s="299" t="s">
        <v>230</v>
      </c>
      <c r="I49" s="285">
        <v>27.33</v>
      </c>
      <c r="J49" s="286" t="str">
        <f t="shared" si="7"/>
        <v>อ้อยตอ 2</v>
      </c>
      <c r="K49" s="99">
        <v>27.33</v>
      </c>
      <c r="L49" s="99"/>
      <c r="M49" s="99">
        <f t="shared" si="1"/>
        <v>327.96</v>
      </c>
      <c r="N49" s="97">
        <v>12</v>
      </c>
      <c r="O49" s="287">
        <f t="shared" si="2"/>
        <v>273.29999999999995</v>
      </c>
      <c r="P49" s="288">
        <v>10</v>
      </c>
      <c r="Q49" s="288" t="str">
        <f>VLOOKUP(F49,[2]รายละเอียดรายแปลง!$D$1:$AU$65536,44,FALSE)</f>
        <v>B</v>
      </c>
      <c r="R49" s="288"/>
      <c r="S49" s="97">
        <f t="shared" si="3"/>
        <v>245.96999999999997</v>
      </c>
      <c r="T49" s="97">
        <v>9</v>
      </c>
      <c r="U49" s="289">
        <v>242891</v>
      </c>
      <c r="V49" s="290">
        <f t="shared" si="4"/>
        <v>-8096.3666666666668</v>
      </c>
      <c r="W49" s="291" t="s">
        <v>95</v>
      </c>
      <c r="X49" s="291" t="s">
        <v>2</v>
      </c>
      <c r="Y49" s="292" t="s">
        <v>458</v>
      </c>
      <c r="Z49" s="293" t="s">
        <v>234</v>
      </c>
      <c r="AA49" s="296" t="s">
        <v>90</v>
      </c>
      <c r="AB49" s="294" t="s">
        <v>91</v>
      </c>
      <c r="AC49" s="293">
        <v>1.85</v>
      </c>
      <c r="AD49" s="294" t="s">
        <v>232</v>
      </c>
      <c r="AE49" s="293" t="s">
        <v>220</v>
      </c>
      <c r="AF49" s="293" t="s">
        <v>235</v>
      </c>
      <c r="AG49" s="293" t="s">
        <v>236</v>
      </c>
    </row>
    <row r="50" spans="1:33" ht="24">
      <c r="A50" s="281">
        <v>3</v>
      </c>
      <c r="B50" s="95">
        <v>1</v>
      </c>
      <c r="C50" s="95" t="s">
        <v>228</v>
      </c>
      <c r="D50" s="298" t="s">
        <v>22</v>
      </c>
      <c r="E50" s="98">
        <f t="shared" si="5"/>
        <v>47</v>
      </c>
      <c r="F50" s="98">
        <v>923</v>
      </c>
      <c r="G50" s="98">
        <v>923</v>
      </c>
      <c r="H50" s="299" t="s">
        <v>230</v>
      </c>
      <c r="I50" s="285">
        <v>13.79</v>
      </c>
      <c r="J50" s="286" t="str">
        <f t="shared" si="7"/>
        <v>อ้อยตุลาคม</v>
      </c>
      <c r="K50" s="99">
        <v>13.79</v>
      </c>
      <c r="L50" s="99"/>
      <c r="M50" s="99">
        <f t="shared" si="1"/>
        <v>248.21999999999997</v>
      </c>
      <c r="N50" s="97">
        <v>18</v>
      </c>
      <c r="O50" s="287">
        <f t="shared" si="2"/>
        <v>165.48</v>
      </c>
      <c r="P50" s="288">
        <v>12</v>
      </c>
      <c r="Q50" s="288" t="str">
        <f>VLOOKUP(F50,[2]รายละเอียดรายแปลง!$D$1:$AU$65536,44,FALSE)</f>
        <v>C</v>
      </c>
      <c r="R50" s="288"/>
      <c r="S50" s="97">
        <f t="shared" si="3"/>
        <v>124.10999999999999</v>
      </c>
      <c r="T50" s="97">
        <v>9</v>
      </c>
      <c r="U50" s="289">
        <v>242860</v>
      </c>
      <c r="V50" s="290">
        <f t="shared" si="4"/>
        <v>-8095.333333333333</v>
      </c>
      <c r="W50" s="291" t="s">
        <v>98</v>
      </c>
      <c r="X50" s="291" t="s">
        <v>88</v>
      </c>
      <c r="Y50" s="292" t="s">
        <v>458</v>
      </c>
      <c r="Z50" s="293" t="s">
        <v>234</v>
      </c>
      <c r="AA50" s="296" t="s">
        <v>90</v>
      </c>
      <c r="AB50" s="294" t="s">
        <v>99</v>
      </c>
      <c r="AC50" s="293">
        <v>1.85</v>
      </c>
      <c r="AD50" s="294" t="s">
        <v>232</v>
      </c>
      <c r="AE50" s="293" t="s">
        <v>220</v>
      </c>
      <c r="AF50" s="293" t="s">
        <v>235</v>
      </c>
      <c r="AG50" s="293" t="s">
        <v>236</v>
      </c>
    </row>
    <row r="51" spans="1:33" ht="24">
      <c r="A51" s="281">
        <v>5</v>
      </c>
      <c r="B51" s="95">
        <v>1</v>
      </c>
      <c r="C51" s="95" t="s">
        <v>228</v>
      </c>
      <c r="D51" s="298" t="s">
        <v>22</v>
      </c>
      <c r="E51" s="98">
        <f t="shared" si="5"/>
        <v>48</v>
      </c>
      <c r="F51" s="98" t="s">
        <v>103</v>
      </c>
      <c r="G51" s="98">
        <v>9231</v>
      </c>
      <c r="H51" s="299" t="s">
        <v>230</v>
      </c>
      <c r="I51" s="285">
        <v>22.13</v>
      </c>
      <c r="J51" s="286" t="str">
        <f t="shared" si="7"/>
        <v>อ้อยตุลาคม</v>
      </c>
      <c r="K51" s="99">
        <v>22.13</v>
      </c>
      <c r="L51" s="99"/>
      <c r="M51" s="99">
        <f t="shared" si="1"/>
        <v>398.34</v>
      </c>
      <c r="N51" s="97">
        <v>18</v>
      </c>
      <c r="O51" s="287">
        <f t="shared" si="2"/>
        <v>309.82</v>
      </c>
      <c r="P51" s="288">
        <v>14</v>
      </c>
      <c r="Q51" s="288" t="str">
        <f>VLOOKUP(F51,[2]รายละเอียดรายแปลง!$D$1:$AU$65536,44,FALSE)</f>
        <v>B</v>
      </c>
      <c r="R51" s="288"/>
      <c r="S51" s="97">
        <f t="shared" si="3"/>
        <v>243.42999999999998</v>
      </c>
      <c r="T51" s="97">
        <v>11</v>
      </c>
      <c r="U51" s="289">
        <v>242866</v>
      </c>
      <c r="V51" s="290">
        <f t="shared" si="4"/>
        <v>-8095.5333333333338</v>
      </c>
      <c r="W51" s="291" t="s">
        <v>98</v>
      </c>
      <c r="X51" s="291" t="s">
        <v>88</v>
      </c>
      <c r="Y51" s="292" t="s">
        <v>458</v>
      </c>
      <c r="Z51" s="293" t="s">
        <v>234</v>
      </c>
      <c r="AA51" s="296" t="s">
        <v>90</v>
      </c>
      <c r="AB51" s="294" t="s">
        <v>104</v>
      </c>
      <c r="AC51" s="293">
        <v>1.85</v>
      </c>
      <c r="AD51" s="294" t="s">
        <v>232</v>
      </c>
      <c r="AE51" s="293" t="s">
        <v>220</v>
      </c>
      <c r="AF51" s="293">
        <v>0</v>
      </c>
      <c r="AG51" s="295" t="s">
        <v>179</v>
      </c>
    </row>
    <row r="52" spans="1:33" ht="24">
      <c r="A52" s="281">
        <v>4</v>
      </c>
      <c r="B52" s="95">
        <v>1</v>
      </c>
      <c r="C52" s="95" t="s">
        <v>228</v>
      </c>
      <c r="D52" s="298" t="s">
        <v>22</v>
      </c>
      <c r="E52" s="98">
        <f t="shared" si="5"/>
        <v>49</v>
      </c>
      <c r="F52" s="98">
        <v>924</v>
      </c>
      <c r="G52" s="98">
        <v>924</v>
      </c>
      <c r="H52" s="299" t="s">
        <v>230</v>
      </c>
      <c r="I52" s="285">
        <v>17.46</v>
      </c>
      <c r="J52" s="286" t="str">
        <f t="shared" si="7"/>
        <v>อ้อยตอ 1</v>
      </c>
      <c r="K52" s="99">
        <v>17.46</v>
      </c>
      <c r="L52" s="99"/>
      <c r="M52" s="99">
        <f t="shared" si="1"/>
        <v>226.98000000000002</v>
      </c>
      <c r="N52" s="97">
        <v>13</v>
      </c>
      <c r="O52" s="287">
        <f t="shared" si="2"/>
        <v>209.52</v>
      </c>
      <c r="P52" s="288">
        <v>12</v>
      </c>
      <c r="Q52" s="288" t="str">
        <f>VLOOKUP(F52,[2]รายละเอียดรายแปลง!$D$1:$AU$65536,44,FALSE)</f>
        <v>B</v>
      </c>
      <c r="R52" s="288"/>
      <c r="S52" s="97">
        <f t="shared" si="3"/>
        <v>174.60000000000002</v>
      </c>
      <c r="T52" s="97">
        <v>10</v>
      </c>
      <c r="U52" s="289">
        <v>242901</v>
      </c>
      <c r="V52" s="290">
        <f t="shared" si="4"/>
        <v>-8096.7</v>
      </c>
      <c r="W52" s="291" t="s">
        <v>93</v>
      </c>
      <c r="X52" s="291" t="s">
        <v>2</v>
      </c>
      <c r="Y52" s="292" t="s">
        <v>458</v>
      </c>
      <c r="Z52" s="293" t="s">
        <v>234</v>
      </c>
      <c r="AA52" s="296" t="s">
        <v>90</v>
      </c>
      <c r="AB52" s="294" t="s">
        <v>91</v>
      </c>
      <c r="AC52" s="293">
        <v>1.85</v>
      </c>
      <c r="AD52" s="294" t="s">
        <v>232</v>
      </c>
      <c r="AE52" s="293" t="s">
        <v>220</v>
      </c>
      <c r="AF52" s="293" t="s">
        <v>235</v>
      </c>
      <c r="AG52" s="293" t="s">
        <v>236</v>
      </c>
    </row>
    <row r="53" spans="1:33" ht="24">
      <c r="A53" s="281">
        <v>5</v>
      </c>
      <c r="B53" s="95">
        <v>1</v>
      </c>
      <c r="C53" s="95" t="s">
        <v>228</v>
      </c>
      <c r="D53" s="298" t="s">
        <v>22</v>
      </c>
      <c r="E53" s="98">
        <f t="shared" si="5"/>
        <v>50</v>
      </c>
      <c r="F53" s="98" t="s">
        <v>105</v>
      </c>
      <c r="G53" s="98">
        <v>9271</v>
      </c>
      <c r="H53" s="299" t="s">
        <v>230</v>
      </c>
      <c r="I53" s="285">
        <v>26.84</v>
      </c>
      <c r="J53" s="286" t="str">
        <f t="shared" si="7"/>
        <v>อ้อยน้ำราด</v>
      </c>
      <c r="K53" s="99">
        <v>26.84</v>
      </c>
      <c r="L53" s="99"/>
      <c r="M53" s="99">
        <f t="shared" si="1"/>
        <v>348.92</v>
      </c>
      <c r="N53" s="97">
        <v>13</v>
      </c>
      <c r="O53" s="287">
        <f t="shared" si="2"/>
        <v>268.39999999999998</v>
      </c>
      <c r="P53" s="288">
        <v>10</v>
      </c>
      <c r="Q53" s="288" t="str">
        <f>VLOOKUP(F53,[2]รายละเอียดรายแปลง!$D$1:$AU$65536,44,FALSE)</f>
        <v>C</v>
      </c>
      <c r="R53" s="288"/>
      <c r="S53" s="97">
        <f t="shared" si="3"/>
        <v>268.39999999999998</v>
      </c>
      <c r="T53" s="97">
        <v>10</v>
      </c>
      <c r="U53" s="289">
        <v>242953</v>
      </c>
      <c r="V53" s="290">
        <f t="shared" si="4"/>
        <v>-8098.4333333333334</v>
      </c>
      <c r="W53" s="291" t="s">
        <v>1</v>
      </c>
      <c r="X53" s="291" t="s">
        <v>88</v>
      </c>
      <c r="Y53" s="301" t="s">
        <v>458</v>
      </c>
      <c r="Z53" s="293" t="s">
        <v>234</v>
      </c>
      <c r="AA53" s="296" t="s">
        <v>90</v>
      </c>
      <c r="AB53" s="294" t="s">
        <v>91</v>
      </c>
      <c r="AC53" s="293">
        <v>1.85</v>
      </c>
      <c r="AD53" s="291" t="s">
        <v>232</v>
      </c>
      <c r="AE53" s="293" t="s">
        <v>220</v>
      </c>
      <c r="AF53" s="293" t="s">
        <v>235</v>
      </c>
      <c r="AG53" s="293" t="s">
        <v>236</v>
      </c>
    </row>
    <row r="54" spans="1:33" ht="24">
      <c r="A54" s="281">
        <v>5</v>
      </c>
      <c r="B54" s="95">
        <v>1</v>
      </c>
      <c r="C54" s="95" t="s">
        <v>228</v>
      </c>
      <c r="D54" s="298" t="s">
        <v>22</v>
      </c>
      <c r="E54" s="98">
        <f t="shared" si="5"/>
        <v>51</v>
      </c>
      <c r="F54" s="98">
        <v>928</v>
      </c>
      <c r="G54" s="98">
        <v>928</v>
      </c>
      <c r="H54" s="299" t="s">
        <v>230</v>
      </c>
      <c r="I54" s="285">
        <v>40.799999999999997</v>
      </c>
      <c r="J54" s="286" t="str">
        <f t="shared" si="7"/>
        <v>อ้อยตอ 1</v>
      </c>
      <c r="K54" s="99">
        <v>40.799999999999997</v>
      </c>
      <c r="L54" s="99"/>
      <c r="M54" s="99">
        <f t="shared" si="1"/>
        <v>530.4</v>
      </c>
      <c r="N54" s="97">
        <v>13</v>
      </c>
      <c r="O54" s="287">
        <f t="shared" si="2"/>
        <v>489.59999999999997</v>
      </c>
      <c r="P54" s="288">
        <v>12</v>
      </c>
      <c r="Q54" s="288" t="str">
        <f>VLOOKUP(F54,[2]รายละเอียดรายแปลง!$D$1:$AU$65536,44,FALSE)</f>
        <v>B</v>
      </c>
      <c r="R54" s="288"/>
      <c r="S54" s="97">
        <f t="shared" si="3"/>
        <v>448.79999999999995</v>
      </c>
      <c r="T54" s="97">
        <v>11</v>
      </c>
      <c r="U54" s="289">
        <v>242899</v>
      </c>
      <c r="V54" s="290">
        <f t="shared" si="4"/>
        <v>-8096.6333333333332</v>
      </c>
      <c r="W54" s="291" t="s">
        <v>93</v>
      </c>
      <c r="X54" s="291" t="s">
        <v>2</v>
      </c>
      <c r="Y54" s="292" t="s">
        <v>458</v>
      </c>
      <c r="Z54" s="293" t="s">
        <v>234</v>
      </c>
      <c r="AA54" s="296" t="s">
        <v>90</v>
      </c>
      <c r="AB54" s="294" t="s">
        <v>91</v>
      </c>
      <c r="AC54" s="293">
        <v>1.85</v>
      </c>
      <c r="AD54" s="294" t="s">
        <v>232</v>
      </c>
      <c r="AE54" s="293" t="s">
        <v>220</v>
      </c>
      <c r="AF54" s="293" t="s">
        <v>235</v>
      </c>
      <c r="AG54" s="293" t="s">
        <v>236</v>
      </c>
    </row>
    <row r="55" spans="1:33" ht="24">
      <c r="A55" s="281">
        <v>3</v>
      </c>
      <c r="B55" s="95">
        <v>1</v>
      </c>
      <c r="C55" s="95" t="s">
        <v>228</v>
      </c>
      <c r="D55" s="298" t="s">
        <v>22</v>
      </c>
      <c r="E55" s="98">
        <f t="shared" si="5"/>
        <v>52</v>
      </c>
      <c r="F55" s="98">
        <v>929</v>
      </c>
      <c r="G55" s="98">
        <v>929</v>
      </c>
      <c r="H55" s="299" t="s">
        <v>230</v>
      </c>
      <c r="I55" s="285">
        <v>14</v>
      </c>
      <c r="J55" s="286" t="str">
        <f t="shared" si="7"/>
        <v>อ้อยตอ 3</v>
      </c>
      <c r="K55" s="99">
        <v>14</v>
      </c>
      <c r="L55" s="99"/>
      <c r="M55" s="99">
        <f t="shared" si="1"/>
        <v>168</v>
      </c>
      <c r="N55" s="97">
        <v>12</v>
      </c>
      <c r="O55" s="287">
        <f t="shared" si="2"/>
        <v>140</v>
      </c>
      <c r="P55" s="288">
        <v>10</v>
      </c>
      <c r="Q55" s="288" t="str">
        <f>VLOOKUP(F55,[2]รายละเอียดรายแปลง!$D$1:$AU$65536,44,FALSE)</f>
        <v>B</v>
      </c>
      <c r="R55" s="288"/>
      <c r="S55" s="97">
        <f t="shared" si="3"/>
        <v>112</v>
      </c>
      <c r="T55" s="97">
        <v>8</v>
      </c>
      <c r="U55" s="289">
        <v>242905</v>
      </c>
      <c r="V55" s="290">
        <f t="shared" si="4"/>
        <v>-8096.833333333333</v>
      </c>
      <c r="W55" s="291" t="s">
        <v>101</v>
      </c>
      <c r="X55" s="291" t="s">
        <v>2</v>
      </c>
      <c r="Y55" s="292" t="s">
        <v>458</v>
      </c>
      <c r="Z55" s="293" t="s">
        <v>234</v>
      </c>
      <c r="AA55" s="296" t="s">
        <v>90</v>
      </c>
      <c r="AB55" s="294" t="s">
        <v>91</v>
      </c>
      <c r="AC55" s="293">
        <v>1.85</v>
      </c>
      <c r="AD55" s="294" t="s">
        <v>232</v>
      </c>
      <c r="AE55" s="293" t="s">
        <v>220</v>
      </c>
      <c r="AF55" s="293" t="s">
        <v>235</v>
      </c>
      <c r="AG55" s="293" t="s">
        <v>236</v>
      </c>
    </row>
    <row r="56" spans="1:33" ht="24">
      <c r="A56" s="281">
        <v>5</v>
      </c>
      <c r="B56" s="95">
        <v>1</v>
      </c>
      <c r="C56" s="95" t="s">
        <v>228</v>
      </c>
      <c r="D56" s="298" t="s">
        <v>22</v>
      </c>
      <c r="E56" s="98">
        <f t="shared" si="5"/>
        <v>53</v>
      </c>
      <c r="F56" s="98" t="s">
        <v>106</v>
      </c>
      <c r="G56" s="98">
        <v>9341</v>
      </c>
      <c r="H56" s="299" t="s">
        <v>230</v>
      </c>
      <c r="I56" s="285">
        <v>66.12</v>
      </c>
      <c r="J56" s="286" t="str">
        <f t="shared" si="7"/>
        <v>อ้อยน้ำราด</v>
      </c>
      <c r="K56" s="99">
        <v>66.12</v>
      </c>
      <c r="L56" s="99"/>
      <c r="M56" s="99">
        <f t="shared" si="1"/>
        <v>925.68000000000006</v>
      </c>
      <c r="N56" s="97">
        <v>14</v>
      </c>
      <c r="O56" s="287">
        <f t="shared" si="2"/>
        <v>793.44</v>
      </c>
      <c r="P56" s="288">
        <v>12</v>
      </c>
      <c r="Q56" s="288" t="str">
        <f>VLOOKUP(F56,[2]รายละเอียดรายแปลง!$D$1:$AU$65536,44,FALSE)</f>
        <v>C</v>
      </c>
      <c r="R56" s="288"/>
      <c r="S56" s="97">
        <f t="shared" si="3"/>
        <v>727.32</v>
      </c>
      <c r="T56" s="97">
        <v>11</v>
      </c>
      <c r="U56" s="289">
        <v>242918</v>
      </c>
      <c r="V56" s="290">
        <f t="shared" si="4"/>
        <v>-8097.2666666666664</v>
      </c>
      <c r="W56" s="291" t="s">
        <v>1</v>
      </c>
      <c r="X56" s="291" t="s">
        <v>88</v>
      </c>
      <c r="Y56" s="292" t="s">
        <v>458</v>
      </c>
      <c r="Z56" s="293" t="s">
        <v>234</v>
      </c>
      <c r="AA56" s="296" t="s">
        <v>90</v>
      </c>
      <c r="AB56" s="294" t="s">
        <v>91</v>
      </c>
      <c r="AC56" s="293">
        <v>1.85</v>
      </c>
      <c r="AD56" s="291" t="s">
        <v>232</v>
      </c>
      <c r="AE56" s="293" t="s">
        <v>220</v>
      </c>
      <c r="AF56" s="293" t="s">
        <v>235</v>
      </c>
      <c r="AG56" s="293" t="s">
        <v>236</v>
      </c>
    </row>
    <row r="57" spans="1:33" ht="24">
      <c r="A57" s="281">
        <v>5</v>
      </c>
      <c r="B57" s="95">
        <v>1</v>
      </c>
      <c r="C57" s="95" t="s">
        <v>228</v>
      </c>
      <c r="D57" s="298" t="s">
        <v>22</v>
      </c>
      <c r="E57" s="98">
        <f t="shared" si="5"/>
        <v>54</v>
      </c>
      <c r="F57" s="98">
        <v>937</v>
      </c>
      <c r="G57" s="98">
        <v>937</v>
      </c>
      <c r="H57" s="299" t="s">
        <v>230</v>
      </c>
      <c r="I57" s="285">
        <v>33.630000000000003</v>
      </c>
      <c r="J57" s="286" t="str">
        <f t="shared" si="7"/>
        <v>อ้อยน้ำราด</v>
      </c>
      <c r="K57" s="99">
        <v>33.630000000000003</v>
      </c>
      <c r="L57" s="99"/>
      <c r="M57" s="99">
        <f t="shared" si="1"/>
        <v>437.19000000000005</v>
      </c>
      <c r="N57" s="97">
        <v>13</v>
      </c>
      <c r="O57" s="287">
        <f t="shared" si="2"/>
        <v>403.56000000000006</v>
      </c>
      <c r="P57" s="288">
        <v>12</v>
      </c>
      <c r="Q57" s="288" t="str">
        <f>VLOOKUP(F57,[2]รายละเอียดรายแปลง!$D$1:$AU$65536,44,FALSE)</f>
        <v>C</v>
      </c>
      <c r="R57" s="288"/>
      <c r="S57" s="97">
        <f t="shared" si="3"/>
        <v>403.56000000000006</v>
      </c>
      <c r="T57" s="97">
        <v>12</v>
      </c>
      <c r="U57" s="289">
        <v>242921</v>
      </c>
      <c r="V57" s="290">
        <f t="shared" si="4"/>
        <v>-8097.3666666666668</v>
      </c>
      <c r="W57" s="291" t="s">
        <v>1</v>
      </c>
      <c r="X57" s="291" t="s">
        <v>88</v>
      </c>
      <c r="Y57" s="292" t="s">
        <v>459</v>
      </c>
      <c r="Z57" s="293" t="s">
        <v>234</v>
      </c>
      <c r="AA57" s="296" t="s">
        <v>90</v>
      </c>
      <c r="AB57" s="294" t="s">
        <v>158</v>
      </c>
      <c r="AC57" s="293">
        <v>1.85</v>
      </c>
      <c r="AD57" s="291" t="s">
        <v>232</v>
      </c>
      <c r="AE57" s="293" t="s">
        <v>220</v>
      </c>
      <c r="AF57" s="293" t="s">
        <v>235</v>
      </c>
      <c r="AG57" s="293" t="s">
        <v>236</v>
      </c>
    </row>
    <row r="58" spans="1:33" ht="24">
      <c r="A58" s="281">
        <v>5</v>
      </c>
      <c r="B58" s="95">
        <v>1</v>
      </c>
      <c r="C58" s="95" t="s">
        <v>228</v>
      </c>
      <c r="D58" s="298" t="s">
        <v>22</v>
      </c>
      <c r="E58" s="98">
        <f t="shared" si="5"/>
        <v>55</v>
      </c>
      <c r="F58" s="98">
        <v>938</v>
      </c>
      <c r="G58" s="98">
        <v>938</v>
      </c>
      <c r="H58" s="299" t="s">
        <v>230</v>
      </c>
      <c r="I58" s="285">
        <v>37.15</v>
      </c>
      <c r="J58" s="286" t="str">
        <f t="shared" si="7"/>
        <v>อ้อยน้ำราด</v>
      </c>
      <c r="K58" s="99">
        <v>35.08</v>
      </c>
      <c r="L58" s="99"/>
      <c r="M58" s="99">
        <f t="shared" si="1"/>
        <v>456.03999999999996</v>
      </c>
      <c r="N58" s="97">
        <v>13</v>
      </c>
      <c r="O58" s="287">
        <f t="shared" si="2"/>
        <v>420.96</v>
      </c>
      <c r="P58" s="288">
        <v>12</v>
      </c>
      <c r="Q58" s="288" t="str">
        <f>VLOOKUP(F58,[2]รายละเอียดรายแปลง!$D$1:$AU$65536,44,FALSE)</f>
        <v>C</v>
      </c>
      <c r="R58" s="288"/>
      <c r="S58" s="97">
        <f t="shared" si="3"/>
        <v>385.88</v>
      </c>
      <c r="T58" s="97">
        <v>11</v>
      </c>
      <c r="U58" s="289">
        <v>242923</v>
      </c>
      <c r="V58" s="290">
        <f t="shared" si="4"/>
        <v>-8097.4333333333334</v>
      </c>
      <c r="W58" s="291" t="s">
        <v>1</v>
      </c>
      <c r="X58" s="291" t="s">
        <v>88</v>
      </c>
      <c r="Y58" s="292" t="s">
        <v>460</v>
      </c>
      <c r="Z58" s="293" t="s">
        <v>234</v>
      </c>
      <c r="AA58" s="296" t="s">
        <v>90</v>
      </c>
      <c r="AB58" s="294" t="s">
        <v>91</v>
      </c>
      <c r="AC58" s="293">
        <v>1.85</v>
      </c>
      <c r="AD58" s="291" t="s">
        <v>232</v>
      </c>
      <c r="AE58" s="293" t="s">
        <v>220</v>
      </c>
      <c r="AF58" s="293" t="s">
        <v>235</v>
      </c>
      <c r="AG58" s="293" t="s">
        <v>236</v>
      </c>
    </row>
    <row r="59" spans="1:33" ht="24">
      <c r="A59" s="281">
        <v>2</v>
      </c>
      <c r="B59" s="95">
        <v>1</v>
      </c>
      <c r="C59" s="95" t="s">
        <v>228</v>
      </c>
      <c r="D59" s="298" t="s">
        <v>22</v>
      </c>
      <c r="E59" s="98">
        <f t="shared" si="5"/>
        <v>56</v>
      </c>
      <c r="F59" s="98">
        <v>723</v>
      </c>
      <c r="G59" s="98">
        <v>723</v>
      </c>
      <c r="H59" s="299" t="s">
        <v>230</v>
      </c>
      <c r="I59" s="285">
        <v>6.82</v>
      </c>
      <c r="J59" s="286" t="str">
        <f t="shared" si="7"/>
        <v>อ้อยน้ำราด</v>
      </c>
      <c r="K59" s="99">
        <v>6.82</v>
      </c>
      <c r="L59" s="99"/>
      <c r="M59" s="99">
        <f t="shared" si="1"/>
        <v>81.84</v>
      </c>
      <c r="N59" s="97">
        <v>12</v>
      </c>
      <c r="O59" s="287">
        <f t="shared" si="2"/>
        <v>75.02000000000001</v>
      </c>
      <c r="P59" s="288">
        <v>11</v>
      </c>
      <c r="Q59" s="288" t="str">
        <f>VLOOKUP(F59,[2]รายละเอียดรายแปลง!$D$1:$AU$65536,44,FALSE)</f>
        <v>C</v>
      </c>
      <c r="R59" s="288"/>
      <c r="S59" s="97">
        <f t="shared" si="3"/>
        <v>61.38</v>
      </c>
      <c r="T59" s="97">
        <v>9</v>
      </c>
      <c r="U59" s="289">
        <v>242952</v>
      </c>
      <c r="V59" s="290">
        <f t="shared" si="4"/>
        <v>-8098.4</v>
      </c>
      <c r="W59" s="291" t="s">
        <v>1</v>
      </c>
      <c r="X59" s="291" t="s">
        <v>88</v>
      </c>
      <c r="Y59" s="292" t="s">
        <v>461</v>
      </c>
      <c r="Z59" s="293" t="s">
        <v>234</v>
      </c>
      <c r="AA59" s="296" t="s">
        <v>90</v>
      </c>
      <c r="AB59" s="294" t="s">
        <v>107</v>
      </c>
      <c r="AC59" s="293">
        <v>1.85</v>
      </c>
      <c r="AD59" s="291" t="s">
        <v>232</v>
      </c>
      <c r="AE59" s="293" t="s">
        <v>220</v>
      </c>
      <c r="AF59" s="293" t="s">
        <v>306</v>
      </c>
      <c r="AG59" s="293" t="s">
        <v>236</v>
      </c>
    </row>
    <row r="60" spans="1:33" ht="24">
      <c r="A60" s="281">
        <v>1</v>
      </c>
      <c r="B60" s="95">
        <v>1</v>
      </c>
      <c r="C60" s="95" t="s">
        <v>228</v>
      </c>
      <c r="D60" s="298" t="s">
        <v>22</v>
      </c>
      <c r="E60" s="98">
        <f t="shared" si="5"/>
        <v>57</v>
      </c>
      <c r="F60" s="98">
        <v>724</v>
      </c>
      <c r="G60" s="98">
        <v>724</v>
      </c>
      <c r="H60" s="299" t="s">
        <v>230</v>
      </c>
      <c r="I60" s="285">
        <v>4.5199999999999996</v>
      </c>
      <c r="J60" s="286" t="str">
        <f t="shared" si="7"/>
        <v>อ้อยตอ 1</v>
      </c>
      <c r="K60" s="99">
        <v>4.5199999999999996</v>
      </c>
      <c r="L60" s="99"/>
      <c r="M60" s="99">
        <f t="shared" si="1"/>
        <v>54.239999999999995</v>
      </c>
      <c r="N60" s="97">
        <v>12</v>
      </c>
      <c r="O60" s="287">
        <f t="shared" si="2"/>
        <v>49.72</v>
      </c>
      <c r="P60" s="288">
        <v>11</v>
      </c>
      <c r="Q60" s="288" t="str">
        <f>VLOOKUP(F60,[2]รายละเอียดรายแปลง!$D$1:$AU$65536,44,FALSE)</f>
        <v>B</v>
      </c>
      <c r="R60" s="288"/>
      <c r="S60" s="97">
        <f t="shared" si="3"/>
        <v>36.159999999999997</v>
      </c>
      <c r="T60" s="97">
        <v>8</v>
      </c>
      <c r="U60" s="289">
        <v>242947</v>
      </c>
      <c r="V60" s="290">
        <f t="shared" si="4"/>
        <v>-8098.2333333333336</v>
      </c>
      <c r="W60" s="291" t="s">
        <v>93</v>
      </c>
      <c r="X60" s="291" t="s">
        <v>2</v>
      </c>
      <c r="Y60" s="292" t="s">
        <v>461</v>
      </c>
      <c r="Z60" s="293" t="s">
        <v>234</v>
      </c>
      <c r="AA60" s="296" t="s">
        <v>90</v>
      </c>
      <c r="AB60" s="294" t="s">
        <v>91</v>
      </c>
      <c r="AC60" s="293">
        <v>1.85</v>
      </c>
      <c r="AD60" s="294" t="s">
        <v>232</v>
      </c>
      <c r="AE60" s="293" t="s">
        <v>220</v>
      </c>
      <c r="AF60" s="293" t="s">
        <v>306</v>
      </c>
      <c r="AG60" s="293" t="s">
        <v>236</v>
      </c>
    </row>
    <row r="61" spans="1:33" ht="24">
      <c r="A61" s="281">
        <v>2</v>
      </c>
      <c r="B61" s="95">
        <v>1</v>
      </c>
      <c r="C61" s="95" t="s">
        <v>228</v>
      </c>
      <c r="D61" s="298" t="s">
        <v>22</v>
      </c>
      <c r="E61" s="98">
        <f t="shared" si="5"/>
        <v>58</v>
      </c>
      <c r="F61" s="98">
        <v>727</v>
      </c>
      <c r="G61" s="98">
        <v>727</v>
      </c>
      <c r="H61" s="98"/>
      <c r="I61" s="285">
        <v>9.86</v>
      </c>
      <c r="J61" s="286" t="str">
        <f t="shared" si="7"/>
        <v>อ้อยน้ำราด</v>
      </c>
      <c r="K61" s="99">
        <v>9.86</v>
      </c>
      <c r="L61" s="99"/>
      <c r="M61" s="99">
        <f t="shared" si="1"/>
        <v>118.32</v>
      </c>
      <c r="N61" s="97">
        <v>12</v>
      </c>
      <c r="O61" s="287">
        <f t="shared" si="2"/>
        <v>108.46</v>
      </c>
      <c r="P61" s="288">
        <v>11</v>
      </c>
      <c r="Q61" s="288" t="str">
        <f>VLOOKUP(F61,[2]รายละเอียดรายแปลง!$D$1:$AU$65536,44,FALSE)</f>
        <v>C</v>
      </c>
      <c r="R61" s="288"/>
      <c r="S61" s="97">
        <f t="shared" si="3"/>
        <v>98.6</v>
      </c>
      <c r="T61" s="97">
        <v>10</v>
      </c>
      <c r="U61" s="289">
        <v>242950</v>
      </c>
      <c r="V61" s="290">
        <f t="shared" si="4"/>
        <v>-8098.333333333333</v>
      </c>
      <c r="W61" s="291" t="s">
        <v>1</v>
      </c>
      <c r="X61" s="291" t="s">
        <v>88</v>
      </c>
      <c r="Y61" s="292" t="s">
        <v>461</v>
      </c>
      <c r="Z61" s="293" t="s">
        <v>234</v>
      </c>
      <c r="AA61" s="296" t="s">
        <v>90</v>
      </c>
      <c r="AB61" s="294" t="s">
        <v>108</v>
      </c>
      <c r="AC61" s="293">
        <v>1.85</v>
      </c>
      <c r="AD61" s="291" t="s">
        <v>232</v>
      </c>
      <c r="AE61" s="293" t="s">
        <v>220</v>
      </c>
      <c r="AF61" s="293">
        <v>0</v>
      </c>
      <c r="AG61" s="295" t="s">
        <v>179</v>
      </c>
    </row>
    <row r="62" spans="1:33" ht="24">
      <c r="A62" s="281">
        <v>2</v>
      </c>
      <c r="B62" s="95">
        <v>1</v>
      </c>
      <c r="C62" s="95" t="s">
        <v>228</v>
      </c>
      <c r="D62" s="298" t="s">
        <v>22</v>
      </c>
      <c r="E62" s="98">
        <f t="shared" si="5"/>
        <v>59</v>
      </c>
      <c r="F62" s="98">
        <v>728</v>
      </c>
      <c r="G62" s="98">
        <v>728</v>
      </c>
      <c r="H62" s="98"/>
      <c r="I62" s="285">
        <v>9.4600000000000009</v>
      </c>
      <c r="J62" s="286" t="str">
        <f t="shared" si="7"/>
        <v>อ้อยน้ำราด</v>
      </c>
      <c r="K62" s="99">
        <v>9.4600000000000009</v>
      </c>
      <c r="L62" s="99"/>
      <c r="M62" s="99">
        <f t="shared" si="1"/>
        <v>113.52000000000001</v>
      </c>
      <c r="N62" s="97">
        <v>12</v>
      </c>
      <c r="O62" s="287">
        <f t="shared" si="2"/>
        <v>104.06</v>
      </c>
      <c r="P62" s="288">
        <v>11</v>
      </c>
      <c r="Q62" s="288" t="str">
        <f>VLOOKUP(F62,[2]รายละเอียดรายแปลง!$D$1:$AU$65536,44,FALSE)</f>
        <v>C</v>
      </c>
      <c r="R62" s="288"/>
      <c r="S62" s="97">
        <f t="shared" si="3"/>
        <v>85.140000000000015</v>
      </c>
      <c r="T62" s="97">
        <v>9</v>
      </c>
      <c r="U62" s="289">
        <v>242950</v>
      </c>
      <c r="V62" s="290">
        <f t="shared" si="4"/>
        <v>-8098.333333333333</v>
      </c>
      <c r="W62" s="291" t="s">
        <v>1</v>
      </c>
      <c r="X62" s="291" t="s">
        <v>88</v>
      </c>
      <c r="Y62" s="292" t="s">
        <v>461</v>
      </c>
      <c r="Z62" s="293" t="s">
        <v>234</v>
      </c>
      <c r="AA62" s="296" t="s">
        <v>90</v>
      </c>
      <c r="AB62" s="294" t="s">
        <v>108</v>
      </c>
      <c r="AC62" s="293">
        <v>1.85</v>
      </c>
      <c r="AD62" s="291" t="s">
        <v>232</v>
      </c>
      <c r="AE62" s="293" t="s">
        <v>220</v>
      </c>
      <c r="AF62" s="293" t="s">
        <v>306</v>
      </c>
      <c r="AG62" s="293" t="s">
        <v>236</v>
      </c>
    </row>
    <row r="63" spans="1:33" ht="24">
      <c r="A63" s="281">
        <v>5</v>
      </c>
      <c r="B63" s="95">
        <v>1</v>
      </c>
      <c r="C63" s="95" t="s">
        <v>228</v>
      </c>
      <c r="D63" s="298" t="s">
        <v>22</v>
      </c>
      <c r="E63" s="98">
        <f t="shared" si="5"/>
        <v>60</v>
      </c>
      <c r="F63" s="98">
        <v>730</v>
      </c>
      <c r="G63" s="98">
        <v>730</v>
      </c>
      <c r="H63" s="299" t="s">
        <v>230</v>
      </c>
      <c r="I63" s="285">
        <v>29.32</v>
      </c>
      <c r="J63" s="286" t="str">
        <f t="shared" si="7"/>
        <v>อ้อยน้ำราด</v>
      </c>
      <c r="K63" s="99">
        <v>29.32</v>
      </c>
      <c r="L63" s="99"/>
      <c r="M63" s="99">
        <f t="shared" si="1"/>
        <v>351.84000000000003</v>
      </c>
      <c r="N63" s="97">
        <v>12</v>
      </c>
      <c r="O63" s="287">
        <f t="shared" si="2"/>
        <v>322.52</v>
      </c>
      <c r="P63" s="288">
        <v>11</v>
      </c>
      <c r="Q63" s="288" t="str">
        <f>VLOOKUP(F63,[2]รายละเอียดรายแปลง!$D$1:$AU$65536,44,FALSE)</f>
        <v>C</v>
      </c>
      <c r="R63" s="288"/>
      <c r="S63" s="97">
        <f t="shared" si="3"/>
        <v>351.84000000000003</v>
      </c>
      <c r="T63" s="97">
        <v>12</v>
      </c>
      <c r="U63" s="289">
        <v>242953</v>
      </c>
      <c r="V63" s="290">
        <f t="shared" si="4"/>
        <v>-8098.4333333333334</v>
      </c>
      <c r="W63" s="291" t="s">
        <v>1</v>
      </c>
      <c r="X63" s="291" t="s">
        <v>88</v>
      </c>
      <c r="Y63" s="292" t="s">
        <v>461</v>
      </c>
      <c r="Z63" s="293" t="s">
        <v>231</v>
      </c>
      <c r="AA63" s="296" t="s">
        <v>90</v>
      </c>
      <c r="AB63" s="294" t="s">
        <v>91</v>
      </c>
      <c r="AC63" s="293">
        <v>1.85</v>
      </c>
      <c r="AD63" s="291" t="s">
        <v>232</v>
      </c>
      <c r="AE63" s="293" t="s">
        <v>220</v>
      </c>
      <c r="AF63" s="293" t="s">
        <v>306</v>
      </c>
      <c r="AG63" s="293" t="s">
        <v>236</v>
      </c>
    </row>
    <row r="64" spans="1:33" ht="24">
      <c r="A64" s="281">
        <v>4</v>
      </c>
      <c r="B64" s="95">
        <v>1</v>
      </c>
      <c r="C64" s="95" t="s">
        <v>228</v>
      </c>
      <c r="D64" s="298" t="s">
        <v>22</v>
      </c>
      <c r="E64" s="98">
        <f t="shared" si="5"/>
        <v>61</v>
      </c>
      <c r="F64" s="98">
        <v>741</v>
      </c>
      <c r="G64" s="98">
        <v>741</v>
      </c>
      <c r="H64" s="299" t="s">
        <v>230</v>
      </c>
      <c r="I64" s="285">
        <v>18.670000000000002</v>
      </c>
      <c r="J64" s="286" t="str">
        <f t="shared" si="7"/>
        <v>อ้อยตอ 2</v>
      </c>
      <c r="K64" s="99">
        <v>18.670000000000002</v>
      </c>
      <c r="L64" s="99"/>
      <c r="M64" s="99">
        <f t="shared" si="1"/>
        <v>224.04000000000002</v>
      </c>
      <c r="N64" s="97">
        <v>12</v>
      </c>
      <c r="O64" s="287">
        <f t="shared" si="2"/>
        <v>186.70000000000002</v>
      </c>
      <c r="P64" s="288">
        <v>10</v>
      </c>
      <c r="Q64" s="288" t="str">
        <f>VLOOKUP(F64,[2]รายละเอียดรายแปลง!$D$1:$AU$65536,44,FALSE)</f>
        <v>B</v>
      </c>
      <c r="R64" s="288"/>
      <c r="S64" s="97">
        <f t="shared" si="3"/>
        <v>186.70000000000002</v>
      </c>
      <c r="T64" s="97">
        <v>10</v>
      </c>
      <c r="U64" s="289">
        <v>242898</v>
      </c>
      <c r="V64" s="290">
        <f t="shared" si="4"/>
        <v>-8096.6</v>
      </c>
      <c r="W64" s="291" t="s">
        <v>95</v>
      </c>
      <c r="X64" s="291" t="s">
        <v>2</v>
      </c>
      <c r="Y64" s="292" t="s">
        <v>461</v>
      </c>
      <c r="Z64" s="293" t="s">
        <v>234</v>
      </c>
      <c r="AA64" s="296" t="s">
        <v>90</v>
      </c>
      <c r="AB64" s="294" t="s">
        <v>91</v>
      </c>
      <c r="AC64" s="293">
        <v>1.65</v>
      </c>
      <c r="AD64" s="294" t="s">
        <v>247</v>
      </c>
      <c r="AE64" s="293" t="s">
        <v>220</v>
      </c>
      <c r="AF64" s="293" t="s">
        <v>306</v>
      </c>
      <c r="AG64" s="293" t="s">
        <v>236</v>
      </c>
    </row>
    <row r="65" spans="1:33" ht="24">
      <c r="A65" s="281">
        <v>5</v>
      </c>
      <c r="B65" s="95">
        <v>1</v>
      </c>
      <c r="C65" s="95" t="s">
        <v>228</v>
      </c>
      <c r="D65" s="298" t="s">
        <v>22</v>
      </c>
      <c r="E65" s="98">
        <f t="shared" si="5"/>
        <v>62</v>
      </c>
      <c r="F65" s="98">
        <v>1001</v>
      </c>
      <c r="G65" s="98">
        <v>1001</v>
      </c>
      <c r="H65" s="299" t="s">
        <v>230</v>
      </c>
      <c r="I65" s="285">
        <v>21.96</v>
      </c>
      <c r="J65" s="286" t="str">
        <f t="shared" si="7"/>
        <v>อ้อยตอ 1</v>
      </c>
      <c r="K65" s="99">
        <v>21.96</v>
      </c>
      <c r="L65" s="99"/>
      <c r="M65" s="99">
        <f t="shared" si="1"/>
        <v>263.52</v>
      </c>
      <c r="N65" s="97">
        <v>12</v>
      </c>
      <c r="O65" s="287">
        <f t="shared" si="2"/>
        <v>241.56</v>
      </c>
      <c r="P65" s="288">
        <v>11</v>
      </c>
      <c r="Q65" s="288" t="str">
        <f>VLOOKUP(F65,[2]รายละเอียดรายแปลง!$D$1:$AU$65536,44,FALSE)</f>
        <v>B</v>
      </c>
      <c r="R65" s="288"/>
      <c r="S65" s="97">
        <f t="shared" si="3"/>
        <v>219.60000000000002</v>
      </c>
      <c r="T65" s="97">
        <v>10</v>
      </c>
      <c r="U65" s="289">
        <v>242920</v>
      </c>
      <c r="V65" s="290">
        <f t="shared" si="4"/>
        <v>-8097.333333333333</v>
      </c>
      <c r="W65" s="291" t="s">
        <v>93</v>
      </c>
      <c r="X65" s="291" t="s">
        <v>2</v>
      </c>
      <c r="Y65" s="292" t="s">
        <v>458</v>
      </c>
      <c r="Z65" s="293" t="s">
        <v>234</v>
      </c>
      <c r="AA65" s="296" t="s">
        <v>90</v>
      </c>
      <c r="AB65" s="294" t="s">
        <v>91</v>
      </c>
      <c r="AC65" s="293">
        <v>1.85</v>
      </c>
      <c r="AD65" s="294" t="s">
        <v>232</v>
      </c>
      <c r="AE65" s="293" t="s">
        <v>220</v>
      </c>
      <c r="AF65" s="293" t="s">
        <v>235</v>
      </c>
      <c r="AG65" s="293" t="s">
        <v>236</v>
      </c>
    </row>
    <row r="66" spans="1:33" ht="24">
      <c r="A66" s="281">
        <v>5</v>
      </c>
      <c r="B66" s="95">
        <v>1</v>
      </c>
      <c r="C66" s="95" t="s">
        <v>228</v>
      </c>
      <c r="D66" s="298" t="s">
        <v>22</v>
      </c>
      <c r="E66" s="98">
        <f t="shared" si="5"/>
        <v>63</v>
      </c>
      <c r="F66" s="98">
        <v>1002</v>
      </c>
      <c r="G66" s="98">
        <v>1002</v>
      </c>
      <c r="H66" s="299" t="s">
        <v>230</v>
      </c>
      <c r="I66" s="285">
        <v>37.68</v>
      </c>
      <c r="J66" s="286" t="str">
        <f t="shared" si="7"/>
        <v>อ้อยน้ำราด</v>
      </c>
      <c r="K66" s="99">
        <v>37.68</v>
      </c>
      <c r="L66" s="99"/>
      <c r="M66" s="99">
        <f t="shared" si="1"/>
        <v>489.84</v>
      </c>
      <c r="N66" s="97">
        <v>13</v>
      </c>
      <c r="O66" s="287">
        <f t="shared" si="2"/>
        <v>452.15999999999997</v>
      </c>
      <c r="P66" s="288">
        <v>12</v>
      </c>
      <c r="Q66" s="288" t="str">
        <f>VLOOKUP(F66,[2]รายละเอียดรายแปลง!$D$1:$AU$65536,44,FALSE)</f>
        <v>C</v>
      </c>
      <c r="R66" s="288"/>
      <c r="S66" s="97">
        <f t="shared" si="3"/>
        <v>339.12</v>
      </c>
      <c r="T66" s="97">
        <v>9</v>
      </c>
      <c r="U66" s="289">
        <v>242931</v>
      </c>
      <c r="V66" s="290">
        <f t="shared" si="4"/>
        <v>-8097.7</v>
      </c>
      <c r="W66" s="291" t="s">
        <v>1</v>
      </c>
      <c r="X66" s="291" t="s">
        <v>88</v>
      </c>
      <c r="Y66" s="292" t="s">
        <v>458</v>
      </c>
      <c r="Z66" s="293" t="s">
        <v>234</v>
      </c>
      <c r="AA66" s="296" t="s">
        <v>90</v>
      </c>
      <c r="AB66" s="294" t="s">
        <v>91</v>
      </c>
      <c r="AC66" s="293">
        <v>1.85</v>
      </c>
      <c r="AD66" s="291" t="s">
        <v>232</v>
      </c>
      <c r="AE66" s="293" t="s">
        <v>220</v>
      </c>
      <c r="AF66" s="293" t="s">
        <v>235</v>
      </c>
      <c r="AG66" s="293" t="s">
        <v>236</v>
      </c>
    </row>
    <row r="67" spans="1:33" ht="24">
      <c r="A67" s="281">
        <v>5</v>
      </c>
      <c r="B67" s="95">
        <v>1</v>
      </c>
      <c r="C67" s="95" t="s">
        <v>228</v>
      </c>
      <c r="D67" s="298" t="s">
        <v>22</v>
      </c>
      <c r="E67" s="98">
        <f t="shared" si="5"/>
        <v>64</v>
      </c>
      <c r="F67" s="98">
        <v>1007</v>
      </c>
      <c r="G67" s="98">
        <v>1007</v>
      </c>
      <c r="H67" s="299" t="s">
        <v>230</v>
      </c>
      <c r="I67" s="285">
        <v>21.51</v>
      </c>
      <c r="J67" s="286" t="str">
        <f t="shared" si="7"/>
        <v>อ้อยตอ 1</v>
      </c>
      <c r="K67" s="99">
        <v>21.51</v>
      </c>
      <c r="L67" s="99"/>
      <c r="M67" s="99">
        <f t="shared" si="1"/>
        <v>279.63</v>
      </c>
      <c r="N67" s="97">
        <v>13</v>
      </c>
      <c r="O67" s="287">
        <f t="shared" si="2"/>
        <v>236.61</v>
      </c>
      <c r="P67" s="288">
        <v>11</v>
      </c>
      <c r="Q67" s="288" t="str">
        <f>VLOOKUP(F67,[2]รายละเอียดรายแปลง!$D$1:$AU$65536,44,FALSE)</f>
        <v>B</v>
      </c>
      <c r="R67" s="288"/>
      <c r="S67" s="97">
        <f t="shared" si="3"/>
        <v>215.10000000000002</v>
      </c>
      <c r="T67" s="97">
        <v>10</v>
      </c>
      <c r="U67" s="289">
        <v>242903</v>
      </c>
      <c r="V67" s="290">
        <f t="shared" si="4"/>
        <v>-8096.7666666666664</v>
      </c>
      <c r="W67" s="291" t="s">
        <v>93</v>
      </c>
      <c r="X67" s="291" t="s">
        <v>2</v>
      </c>
      <c r="Y67" s="292" t="s">
        <v>458</v>
      </c>
      <c r="Z67" s="293" t="s">
        <v>234</v>
      </c>
      <c r="AA67" s="296" t="s">
        <v>90</v>
      </c>
      <c r="AB67" s="294" t="s">
        <v>91</v>
      </c>
      <c r="AC67" s="293">
        <v>1.85</v>
      </c>
      <c r="AD67" s="294" t="s">
        <v>232</v>
      </c>
      <c r="AE67" s="293" t="s">
        <v>220</v>
      </c>
      <c r="AF67" s="293" t="s">
        <v>235</v>
      </c>
      <c r="AG67" s="293" t="s">
        <v>236</v>
      </c>
    </row>
    <row r="68" spans="1:33" ht="24">
      <c r="A68" s="281">
        <v>5</v>
      </c>
      <c r="B68" s="95">
        <v>1</v>
      </c>
      <c r="C68" s="95" t="s">
        <v>228</v>
      </c>
      <c r="D68" s="298" t="s">
        <v>22</v>
      </c>
      <c r="E68" s="98">
        <f t="shared" si="5"/>
        <v>65</v>
      </c>
      <c r="F68" s="98">
        <v>1008</v>
      </c>
      <c r="G68" s="98">
        <v>1008</v>
      </c>
      <c r="H68" s="299" t="s">
        <v>230</v>
      </c>
      <c r="I68" s="285">
        <v>28.3</v>
      </c>
      <c r="J68" s="286" t="str">
        <f t="shared" si="7"/>
        <v>อ้อยตอ 1</v>
      </c>
      <c r="K68" s="99">
        <v>28.3</v>
      </c>
      <c r="L68" s="99"/>
      <c r="M68" s="99">
        <f t="shared" ref="M68:M131" si="8">K68*N68</f>
        <v>283</v>
      </c>
      <c r="N68" s="97">
        <v>10</v>
      </c>
      <c r="O68" s="287">
        <f t="shared" ref="O68:O131" si="9">K68*P68</f>
        <v>283</v>
      </c>
      <c r="P68" s="288">
        <v>10</v>
      </c>
      <c r="Q68" s="288" t="str">
        <f>VLOOKUP(F68,[2]รายละเอียดรายแปลง!$D$1:$AU$65536,44,FALSE)</f>
        <v>B</v>
      </c>
      <c r="R68" s="288"/>
      <c r="S68" s="97">
        <f t="shared" ref="S68:S131" si="10">K68*T68</f>
        <v>283</v>
      </c>
      <c r="T68" s="97">
        <v>10</v>
      </c>
      <c r="U68" s="289">
        <v>242953</v>
      </c>
      <c r="V68" s="290">
        <f t="shared" ref="V68:V131" si="11">($V$428-U68)/30</f>
        <v>-8098.4333333333334</v>
      </c>
      <c r="W68" s="291" t="s">
        <v>93</v>
      </c>
      <c r="X68" s="291" t="s">
        <v>2</v>
      </c>
      <c r="Y68" s="292" t="s">
        <v>458</v>
      </c>
      <c r="Z68" s="293" t="s">
        <v>234</v>
      </c>
      <c r="AA68" s="296" t="s">
        <v>90</v>
      </c>
      <c r="AB68" s="294" t="s">
        <v>91</v>
      </c>
      <c r="AC68" s="293">
        <v>1.85</v>
      </c>
      <c r="AD68" s="294" t="s">
        <v>232</v>
      </c>
      <c r="AE68" s="293" t="s">
        <v>220</v>
      </c>
      <c r="AF68" s="293" t="s">
        <v>235</v>
      </c>
      <c r="AG68" s="293" t="s">
        <v>236</v>
      </c>
    </row>
    <row r="69" spans="1:33" ht="24">
      <c r="A69" s="281">
        <v>5</v>
      </c>
      <c r="B69" s="95">
        <v>1</v>
      </c>
      <c r="C69" s="95" t="s">
        <v>228</v>
      </c>
      <c r="D69" s="298" t="s">
        <v>22</v>
      </c>
      <c r="E69" s="98">
        <f t="shared" ref="E69:E132" si="12">E68+1</f>
        <v>66</v>
      </c>
      <c r="F69" s="98">
        <v>1013</v>
      </c>
      <c r="G69" s="98">
        <v>1013</v>
      </c>
      <c r="H69" s="299" t="s">
        <v>230</v>
      </c>
      <c r="I69" s="285">
        <v>20.55</v>
      </c>
      <c r="J69" s="286" t="str">
        <f t="shared" si="7"/>
        <v>อ้อยน้ำราด</v>
      </c>
      <c r="K69" s="99">
        <v>20.55</v>
      </c>
      <c r="L69" s="99"/>
      <c r="M69" s="99">
        <f t="shared" si="8"/>
        <v>267.15000000000003</v>
      </c>
      <c r="N69" s="97">
        <v>13</v>
      </c>
      <c r="O69" s="287">
        <f t="shared" si="9"/>
        <v>226.05</v>
      </c>
      <c r="P69" s="288">
        <v>11</v>
      </c>
      <c r="Q69" s="288" t="str">
        <f>VLOOKUP(F69,[2]รายละเอียดรายแปลง!$D$1:$AU$65536,44,FALSE)</f>
        <v>C</v>
      </c>
      <c r="R69" s="288"/>
      <c r="S69" s="97">
        <f t="shared" si="10"/>
        <v>205.5</v>
      </c>
      <c r="T69" s="97">
        <v>10</v>
      </c>
      <c r="U69" s="289">
        <v>242928</v>
      </c>
      <c r="V69" s="290">
        <f t="shared" si="11"/>
        <v>-8097.6</v>
      </c>
      <c r="W69" s="291" t="s">
        <v>1</v>
      </c>
      <c r="X69" s="291" t="s">
        <v>88</v>
      </c>
      <c r="Y69" s="292" t="s">
        <v>458</v>
      </c>
      <c r="Z69" s="293" t="s">
        <v>234</v>
      </c>
      <c r="AA69" s="296" t="s">
        <v>90</v>
      </c>
      <c r="AB69" s="294" t="s">
        <v>91</v>
      </c>
      <c r="AC69" s="293">
        <v>1.85</v>
      </c>
      <c r="AD69" s="291" t="s">
        <v>232</v>
      </c>
      <c r="AE69" s="293" t="s">
        <v>220</v>
      </c>
      <c r="AF69" s="293" t="s">
        <v>235</v>
      </c>
      <c r="AG69" s="293" t="s">
        <v>236</v>
      </c>
    </row>
    <row r="70" spans="1:33" ht="24">
      <c r="A70" s="281">
        <v>5</v>
      </c>
      <c r="B70" s="95">
        <v>1</v>
      </c>
      <c r="C70" s="95" t="s">
        <v>228</v>
      </c>
      <c r="D70" s="298" t="s">
        <v>22</v>
      </c>
      <c r="E70" s="98">
        <f t="shared" si="12"/>
        <v>67</v>
      </c>
      <c r="F70" s="98">
        <v>1014</v>
      </c>
      <c r="G70" s="98">
        <v>1014</v>
      </c>
      <c r="H70" s="299" t="s">
        <v>230</v>
      </c>
      <c r="I70" s="285">
        <v>37.53</v>
      </c>
      <c r="J70" s="286" t="str">
        <f t="shared" si="7"/>
        <v>อ้อยน้ำราด</v>
      </c>
      <c r="K70" s="99">
        <v>37.53</v>
      </c>
      <c r="L70" s="99"/>
      <c r="M70" s="99">
        <f t="shared" si="8"/>
        <v>487.89</v>
      </c>
      <c r="N70" s="97">
        <v>13</v>
      </c>
      <c r="O70" s="287">
        <f t="shared" si="9"/>
        <v>412.83000000000004</v>
      </c>
      <c r="P70" s="288">
        <v>11</v>
      </c>
      <c r="Q70" s="288" t="str">
        <f>VLOOKUP(F70,[2]รายละเอียดรายแปลง!$D$1:$AU$65536,44,FALSE)</f>
        <v>C</v>
      </c>
      <c r="R70" s="288"/>
      <c r="S70" s="97">
        <f t="shared" si="10"/>
        <v>412.83000000000004</v>
      </c>
      <c r="T70" s="97">
        <v>11</v>
      </c>
      <c r="U70" s="289">
        <v>242920</v>
      </c>
      <c r="V70" s="290">
        <f t="shared" si="11"/>
        <v>-8097.333333333333</v>
      </c>
      <c r="W70" s="291" t="s">
        <v>1</v>
      </c>
      <c r="X70" s="291" t="s">
        <v>88</v>
      </c>
      <c r="Y70" s="292" t="s">
        <v>462</v>
      </c>
      <c r="Z70" s="293" t="s">
        <v>234</v>
      </c>
      <c r="AA70" s="296" t="s">
        <v>90</v>
      </c>
      <c r="AB70" s="294" t="s">
        <v>91</v>
      </c>
      <c r="AC70" s="293">
        <v>1.85</v>
      </c>
      <c r="AD70" s="291" t="s">
        <v>232</v>
      </c>
      <c r="AE70" s="293" t="s">
        <v>220</v>
      </c>
      <c r="AF70" s="293" t="s">
        <v>235</v>
      </c>
      <c r="AG70" s="293" t="s">
        <v>236</v>
      </c>
    </row>
    <row r="71" spans="1:33" ht="24">
      <c r="A71" s="281">
        <v>4</v>
      </c>
      <c r="B71" s="95">
        <v>1</v>
      </c>
      <c r="C71" s="95" t="s">
        <v>228</v>
      </c>
      <c r="D71" s="298" t="s">
        <v>22</v>
      </c>
      <c r="E71" s="98">
        <f t="shared" si="12"/>
        <v>68</v>
      </c>
      <c r="F71" s="98">
        <v>1015</v>
      </c>
      <c r="G71" s="98">
        <v>1015</v>
      </c>
      <c r="H71" s="299" t="s">
        <v>230</v>
      </c>
      <c r="I71" s="285">
        <v>19.3</v>
      </c>
      <c r="J71" s="286" t="str">
        <f t="shared" si="7"/>
        <v>อ้อยตุลาคม</v>
      </c>
      <c r="K71" s="99">
        <v>19.3</v>
      </c>
      <c r="L71" s="99"/>
      <c r="M71" s="99">
        <f t="shared" si="8"/>
        <v>347.40000000000003</v>
      </c>
      <c r="N71" s="97">
        <v>18</v>
      </c>
      <c r="O71" s="287">
        <f t="shared" si="9"/>
        <v>231.60000000000002</v>
      </c>
      <c r="P71" s="288">
        <v>12</v>
      </c>
      <c r="Q71" s="288" t="str">
        <f>VLOOKUP(F71,[2]รายละเอียดรายแปลง!$D$1:$AU$65536,44,FALSE)</f>
        <v>C</v>
      </c>
      <c r="R71" s="288"/>
      <c r="S71" s="97">
        <f t="shared" si="10"/>
        <v>193</v>
      </c>
      <c r="T71" s="97">
        <v>10</v>
      </c>
      <c r="U71" s="289">
        <v>242865</v>
      </c>
      <c r="V71" s="290">
        <f t="shared" si="11"/>
        <v>-8095.5</v>
      </c>
      <c r="W71" s="291" t="s">
        <v>98</v>
      </c>
      <c r="X71" s="291" t="s">
        <v>88</v>
      </c>
      <c r="Y71" s="292" t="s">
        <v>458</v>
      </c>
      <c r="Z71" s="293" t="s">
        <v>234</v>
      </c>
      <c r="AA71" s="296" t="s">
        <v>90</v>
      </c>
      <c r="AB71" s="294" t="s">
        <v>99</v>
      </c>
      <c r="AC71" s="293">
        <v>1.85</v>
      </c>
      <c r="AD71" s="294" t="s">
        <v>232</v>
      </c>
      <c r="AE71" s="293" t="s">
        <v>220</v>
      </c>
      <c r="AF71" s="293" t="s">
        <v>235</v>
      </c>
      <c r="AG71" s="293" t="s">
        <v>236</v>
      </c>
    </row>
    <row r="72" spans="1:33" ht="24">
      <c r="A72" s="281">
        <v>4</v>
      </c>
      <c r="B72" s="95">
        <v>1</v>
      </c>
      <c r="C72" s="95" t="s">
        <v>228</v>
      </c>
      <c r="D72" s="298" t="s">
        <v>22</v>
      </c>
      <c r="E72" s="98">
        <f t="shared" si="12"/>
        <v>69</v>
      </c>
      <c r="F72" s="98">
        <v>1017</v>
      </c>
      <c r="G72" s="98">
        <v>1017</v>
      </c>
      <c r="H72" s="299" t="s">
        <v>230</v>
      </c>
      <c r="I72" s="285">
        <v>18.46</v>
      </c>
      <c r="J72" s="286" t="str">
        <f t="shared" si="7"/>
        <v>อ้อยน้ำราด</v>
      </c>
      <c r="K72" s="99">
        <v>18.46</v>
      </c>
      <c r="L72" s="99"/>
      <c r="M72" s="99">
        <f t="shared" si="8"/>
        <v>239.98000000000002</v>
      </c>
      <c r="N72" s="97">
        <v>13</v>
      </c>
      <c r="O72" s="287">
        <f t="shared" si="9"/>
        <v>184.60000000000002</v>
      </c>
      <c r="P72" s="288">
        <v>10</v>
      </c>
      <c r="Q72" s="288" t="str">
        <f>VLOOKUP(F72,[2]รายละเอียดรายแปลง!$D$1:$AU$65536,44,FALSE)</f>
        <v>C</v>
      </c>
      <c r="R72" s="288"/>
      <c r="S72" s="97">
        <f t="shared" si="10"/>
        <v>184.60000000000002</v>
      </c>
      <c r="T72" s="97">
        <v>10</v>
      </c>
      <c r="U72" s="289">
        <v>242929</v>
      </c>
      <c r="V72" s="290">
        <f t="shared" si="11"/>
        <v>-8097.6333333333332</v>
      </c>
      <c r="W72" s="291" t="s">
        <v>1</v>
      </c>
      <c r="X72" s="291" t="s">
        <v>88</v>
      </c>
      <c r="Y72" s="292" t="s">
        <v>458</v>
      </c>
      <c r="Z72" s="293" t="s">
        <v>234</v>
      </c>
      <c r="AA72" s="296" t="s">
        <v>90</v>
      </c>
      <c r="AB72" s="294" t="s">
        <v>91</v>
      </c>
      <c r="AC72" s="293">
        <v>1.85</v>
      </c>
      <c r="AD72" s="291" t="s">
        <v>232</v>
      </c>
      <c r="AE72" s="293" t="s">
        <v>220</v>
      </c>
      <c r="AF72" s="293" t="s">
        <v>235</v>
      </c>
      <c r="AG72" s="293" t="s">
        <v>236</v>
      </c>
    </row>
    <row r="73" spans="1:33" ht="24">
      <c r="A73" s="281">
        <v>4</v>
      </c>
      <c r="B73" s="95">
        <v>1</v>
      </c>
      <c r="C73" s="95" t="s">
        <v>228</v>
      </c>
      <c r="D73" s="298" t="s">
        <v>22</v>
      </c>
      <c r="E73" s="98">
        <f t="shared" si="12"/>
        <v>70</v>
      </c>
      <c r="F73" s="98">
        <v>1018</v>
      </c>
      <c r="G73" s="98">
        <v>1018</v>
      </c>
      <c r="H73" s="299" t="s">
        <v>230</v>
      </c>
      <c r="I73" s="285">
        <v>17.63</v>
      </c>
      <c r="J73" s="286" t="str">
        <f t="shared" si="7"/>
        <v>อ้อยตอ 2</v>
      </c>
      <c r="K73" s="99">
        <v>17.63</v>
      </c>
      <c r="L73" s="99"/>
      <c r="M73" s="99">
        <f t="shared" si="8"/>
        <v>211.56</v>
      </c>
      <c r="N73" s="97">
        <v>12</v>
      </c>
      <c r="O73" s="287">
        <f t="shared" si="9"/>
        <v>176.29999999999998</v>
      </c>
      <c r="P73" s="288">
        <v>10</v>
      </c>
      <c r="Q73" s="288" t="str">
        <f>VLOOKUP(F73,[2]รายละเอียดรายแปลง!$D$1:$AU$65536,44,FALSE)</f>
        <v>B</v>
      </c>
      <c r="R73" s="288"/>
      <c r="S73" s="97">
        <f t="shared" si="10"/>
        <v>176.29999999999998</v>
      </c>
      <c r="T73" s="97">
        <v>10</v>
      </c>
      <c r="U73" s="289">
        <v>242892</v>
      </c>
      <c r="V73" s="290">
        <f t="shared" si="11"/>
        <v>-8096.4</v>
      </c>
      <c r="W73" s="291" t="s">
        <v>95</v>
      </c>
      <c r="X73" s="291" t="s">
        <v>2</v>
      </c>
      <c r="Y73" s="292" t="s">
        <v>462</v>
      </c>
      <c r="Z73" s="293" t="s">
        <v>234</v>
      </c>
      <c r="AA73" s="296" t="s">
        <v>90</v>
      </c>
      <c r="AB73" s="294" t="s">
        <v>91</v>
      </c>
      <c r="AC73" s="293">
        <v>1.85</v>
      </c>
      <c r="AD73" s="294" t="s">
        <v>232</v>
      </c>
      <c r="AE73" s="293" t="s">
        <v>220</v>
      </c>
      <c r="AF73" s="293" t="s">
        <v>235</v>
      </c>
      <c r="AG73" s="293" t="s">
        <v>236</v>
      </c>
    </row>
    <row r="74" spans="1:33" ht="24">
      <c r="A74" s="281">
        <v>4</v>
      </c>
      <c r="B74" s="95">
        <v>1</v>
      </c>
      <c r="C74" s="95" t="s">
        <v>228</v>
      </c>
      <c r="D74" s="298" t="s">
        <v>22</v>
      </c>
      <c r="E74" s="98">
        <f t="shared" si="12"/>
        <v>71</v>
      </c>
      <c r="F74" s="98">
        <v>1019</v>
      </c>
      <c r="G74" s="98">
        <v>1019</v>
      </c>
      <c r="H74" s="299" t="s">
        <v>230</v>
      </c>
      <c r="I74" s="285">
        <v>19.28</v>
      </c>
      <c r="J74" s="286" t="str">
        <f t="shared" si="7"/>
        <v>อ้อยน้ำราด</v>
      </c>
      <c r="K74" s="99">
        <v>19.28</v>
      </c>
      <c r="L74" s="99"/>
      <c r="M74" s="99">
        <f t="shared" si="8"/>
        <v>231.36</v>
      </c>
      <c r="N74" s="97">
        <v>12</v>
      </c>
      <c r="O74" s="287">
        <f t="shared" si="9"/>
        <v>192.8</v>
      </c>
      <c r="P74" s="288">
        <v>10</v>
      </c>
      <c r="Q74" s="288" t="str">
        <f>VLOOKUP(F74,[2]รายละเอียดรายแปลง!$D$1:$AU$65536,44,FALSE)</f>
        <v>C</v>
      </c>
      <c r="R74" s="288"/>
      <c r="S74" s="97">
        <f t="shared" si="10"/>
        <v>173.52</v>
      </c>
      <c r="T74" s="97">
        <v>9</v>
      </c>
      <c r="U74" s="289">
        <v>242952</v>
      </c>
      <c r="V74" s="290">
        <f t="shared" si="11"/>
        <v>-8098.4</v>
      </c>
      <c r="W74" s="291" t="s">
        <v>1</v>
      </c>
      <c r="X74" s="291" t="s">
        <v>88</v>
      </c>
      <c r="Y74" s="292" t="s">
        <v>462</v>
      </c>
      <c r="Z74" s="293" t="s">
        <v>234</v>
      </c>
      <c r="AA74" s="296" t="s">
        <v>90</v>
      </c>
      <c r="AB74" s="294" t="s">
        <v>91</v>
      </c>
      <c r="AC74" s="293">
        <v>1.85</v>
      </c>
      <c r="AD74" s="291" t="s">
        <v>232</v>
      </c>
      <c r="AE74" s="293" t="s">
        <v>220</v>
      </c>
      <c r="AF74" s="293" t="s">
        <v>235</v>
      </c>
      <c r="AG74" s="293" t="s">
        <v>236</v>
      </c>
    </row>
    <row r="75" spans="1:33" ht="24">
      <c r="A75" s="281">
        <v>5</v>
      </c>
      <c r="B75" s="95">
        <v>1</v>
      </c>
      <c r="C75" s="95" t="s">
        <v>228</v>
      </c>
      <c r="D75" s="298" t="s">
        <v>22</v>
      </c>
      <c r="E75" s="98">
        <f t="shared" si="12"/>
        <v>72</v>
      </c>
      <c r="F75" s="98">
        <v>1020</v>
      </c>
      <c r="G75" s="98">
        <v>1020</v>
      </c>
      <c r="H75" s="299" t="s">
        <v>230</v>
      </c>
      <c r="I75" s="285">
        <v>33.700000000000003</v>
      </c>
      <c r="J75" s="286" t="str">
        <f t="shared" si="7"/>
        <v>อ้อยน้ำราด</v>
      </c>
      <c r="K75" s="99">
        <v>33.700000000000003</v>
      </c>
      <c r="L75" s="99"/>
      <c r="M75" s="99">
        <f t="shared" si="8"/>
        <v>471.80000000000007</v>
      </c>
      <c r="N75" s="97">
        <v>14</v>
      </c>
      <c r="O75" s="287">
        <f t="shared" si="9"/>
        <v>370.70000000000005</v>
      </c>
      <c r="P75" s="288">
        <v>11</v>
      </c>
      <c r="Q75" s="288" t="str">
        <f>VLOOKUP(F75,[2]รายละเอียดรายแปลง!$D$1:$AU$65536,44,FALSE)</f>
        <v>C</v>
      </c>
      <c r="R75" s="288"/>
      <c r="S75" s="97">
        <f t="shared" si="10"/>
        <v>337</v>
      </c>
      <c r="T75" s="97">
        <v>10</v>
      </c>
      <c r="U75" s="289">
        <v>242917</v>
      </c>
      <c r="V75" s="290">
        <f t="shared" si="11"/>
        <v>-8097.2333333333336</v>
      </c>
      <c r="W75" s="291" t="s">
        <v>1</v>
      </c>
      <c r="X75" s="291" t="s">
        <v>88</v>
      </c>
      <c r="Y75" s="292" t="s">
        <v>462</v>
      </c>
      <c r="Z75" s="293" t="s">
        <v>234</v>
      </c>
      <c r="AA75" s="296" t="s">
        <v>90</v>
      </c>
      <c r="AB75" s="294" t="s">
        <v>91</v>
      </c>
      <c r="AC75" s="293">
        <v>1.85</v>
      </c>
      <c r="AD75" s="291" t="s">
        <v>232</v>
      </c>
      <c r="AE75" s="293" t="s">
        <v>220</v>
      </c>
      <c r="AF75" s="293" t="s">
        <v>235</v>
      </c>
      <c r="AG75" s="293" t="s">
        <v>236</v>
      </c>
    </row>
    <row r="76" spans="1:33" ht="24">
      <c r="A76" s="281">
        <v>4</v>
      </c>
      <c r="B76" s="95">
        <v>1</v>
      </c>
      <c r="C76" s="95" t="s">
        <v>228</v>
      </c>
      <c r="D76" s="298" t="s">
        <v>22</v>
      </c>
      <c r="E76" s="98">
        <f t="shared" si="12"/>
        <v>73</v>
      </c>
      <c r="F76" s="98">
        <v>1028</v>
      </c>
      <c r="G76" s="98">
        <v>1028</v>
      </c>
      <c r="H76" s="299" t="s">
        <v>230</v>
      </c>
      <c r="I76" s="285">
        <v>15.81</v>
      </c>
      <c r="J76" s="286" t="str">
        <f>W76</f>
        <v>อ้อยตอ 2</v>
      </c>
      <c r="K76" s="99">
        <v>15.81</v>
      </c>
      <c r="L76" s="99"/>
      <c r="M76" s="99">
        <f t="shared" si="8"/>
        <v>189.72</v>
      </c>
      <c r="N76" s="97">
        <v>12</v>
      </c>
      <c r="O76" s="287">
        <f t="shared" si="9"/>
        <v>173.91</v>
      </c>
      <c r="P76" s="288">
        <v>11</v>
      </c>
      <c r="Q76" s="288" t="str">
        <f>VLOOKUP(F76,[2]รายละเอียดรายแปลง!$D$1:$AU$65536,44,FALSE)</f>
        <v>B</v>
      </c>
      <c r="R76" s="288"/>
      <c r="S76" s="97">
        <f t="shared" si="10"/>
        <v>158.1</v>
      </c>
      <c r="T76" s="97">
        <v>10</v>
      </c>
      <c r="U76" s="289">
        <v>242893</v>
      </c>
      <c r="V76" s="290">
        <f t="shared" si="11"/>
        <v>-8096.4333333333334</v>
      </c>
      <c r="W76" s="291" t="s">
        <v>95</v>
      </c>
      <c r="X76" s="291" t="s">
        <v>2</v>
      </c>
      <c r="Y76" s="292" t="s">
        <v>462</v>
      </c>
      <c r="Z76" s="293" t="s">
        <v>234</v>
      </c>
      <c r="AA76" s="296" t="s">
        <v>90</v>
      </c>
      <c r="AB76" s="294" t="s">
        <v>91</v>
      </c>
      <c r="AC76" s="293">
        <v>1.85</v>
      </c>
      <c r="AD76" s="294" t="s">
        <v>232</v>
      </c>
      <c r="AE76" s="293" t="s">
        <v>220</v>
      </c>
      <c r="AF76" s="293" t="s">
        <v>235</v>
      </c>
      <c r="AG76" s="293" t="s">
        <v>236</v>
      </c>
    </row>
    <row r="77" spans="1:33" ht="24">
      <c r="A77" s="281">
        <v>5</v>
      </c>
      <c r="B77" s="95">
        <v>1</v>
      </c>
      <c r="C77" s="95" t="s">
        <v>228</v>
      </c>
      <c r="D77" s="298" t="s">
        <v>22</v>
      </c>
      <c r="E77" s="98">
        <f t="shared" si="12"/>
        <v>74</v>
      </c>
      <c r="F77" s="98">
        <v>1033</v>
      </c>
      <c r="G77" s="98">
        <v>1033</v>
      </c>
      <c r="H77" s="299" t="s">
        <v>230</v>
      </c>
      <c r="I77" s="285">
        <v>47.08</v>
      </c>
      <c r="J77" s="286" t="str">
        <f t="shared" ref="J77:J93" si="13">W77</f>
        <v>อ้อยตอ 1</v>
      </c>
      <c r="K77" s="99">
        <v>47.08</v>
      </c>
      <c r="L77" s="99"/>
      <c r="M77" s="99">
        <f t="shared" si="8"/>
        <v>612.04</v>
      </c>
      <c r="N77" s="97">
        <v>13</v>
      </c>
      <c r="O77" s="287">
        <f t="shared" si="9"/>
        <v>470.79999999999995</v>
      </c>
      <c r="P77" s="288">
        <v>10</v>
      </c>
      <c r="Q77" s="288" t="str">
        <f>VLOOKUP(F77,[2]รายละเอียดรายแปลง!$D$1:$AU$65536,44,FALSE)</f>
        <v>B</v>
      </c>
      <c r="R77" s="288"/>
      <c r="S77" s="97">
        <f t="shared" si="10"/>
        <v>564.96</v>
      </c>
      <c r="T77" s="97">
        <v>12</v>
      </c>
      <c r="U77" s="289">
        <v>242890</v>
      </c>
      <c r="V77" s="290">
        <f t="shared" si="11"/>
        <v>-8096.333333333333</v>
      </c>
      <c r="W77" s="291" t="s">
        <v>93</v>
      </c>
      <c r="X77" s="291" t="s">
        <v>2</v>
      </c>
      <c r="Y77" s="292" t="s">
        <v>459</v>
      </c>
      <c r="Z77" s="293" t="s">
        <v>234</v>
      </c>
      <c r="AA77" s="296" t="s">
        <v>90</v>
      </c>
      <c r="AB77" s="294" t="s">
        <v>91</v>
      </c>
      <c r="AC77" s="293">
        <v>1.85</v>
      </c>
      <c r="AD77" s="294" t="s">
        <v>247</v>
      </c>
      <c r="AE77" s="293" t="s">
        <v>220</v>
      </c>
      <c r="AF77" s="293" t="s">
        <v>235</v>
      </c>
      <c r="AG77" s="293" t="s">
        <v>236</v>
      </c>
    </row>
    <row r="78" spans="1:33" ht="24">
      <c r="A78" s="281">
        <v>5</v>
      </c>
      <c r="B78" s="95">
        <v>1</v>
      </c>
      <c r="C78" s="95" t="s">
        <v>228</v>
      </c>
      <c r="D78" s="298" t="s">
        <v>22</v>
      </c>
      <c r="E78" s="98">
        <f t="shared" si="12"/>
        <v>75</v>
      </c>
      <c r="F78" s="98">
        <v>1034</v>
      </c>
      <c r="G78" s="98">
        <v>1034</v>
      </c>
      <c r="H78" s="299" t="s">
        <v>230</v>
      </c>
      <c r="I78" s="285">
        <v>48.87</v>
      </c>
      <c r="J78" s="286" t="str">
        <f t="shared" si="13"/>
        <v>อ้อยตอ 1</v>
      </c>
      <c r="K78" s="99">
        <v>42.09</v>
      </c>
      <c r="L78" s="99"/>
      <c r="M78" s="99">
        <f t="shared" si="8"/>
        <v>547.17000000000007</v>
      </c>
      <c r="N78" s="97">
        <v>13</v>
      </c>
      <c r="O78" s="287">
        <f t="shared" si="9"/>
        <v>420.90000000000003</v>
      </c>
      <c r="P78" s="288">
        <v>10</v>
      </c>
      <c r="Q78" s="288" t="str">
        <f>VLOOKUP(F78,[2]รายละเอียดรายแปลง!$D$1:$AU$65536,44,FALSE)</f>
        <v>B</v>
      </c>
      <c r="R78" s="288"/>
      <c r="S78" s="97">
        <f t="shared" si="10"/>
        <v>462.99</v>
      </c>
      <c r="T78" s="97">
        <v>11</v>
      </c>
      <c r="U78" s="289">
        <v>242896</v>
      </c>
      <c r="V78" s="290">
        <f t="shared" si="11"/>
        <v>-8096.5333333333338</v>
      </c>
      <c r="W78" s="291" t="s">
        <v>93</v>
      </c>
      <c r="X78" s="291" t="s">
        <v>2</v>
      </c>
      <c r="Y78" s="292" t="s">
        <v>461</v>
      </c>
      <c r="Z78" s="293" t="s">
        <v>234</v>
      </c>
      <c r="AA78" s="296" t="s">
        <v>90</v>
      </c>
      <c r="AB78" s="294" t="s">
        <v>91</v>
      </c>
      <c r="AC78" s="293">
        <v>1.85</v>
      </c>
      <c r="AD78" s="294" t="s">
        <v>247</v>
      </c>
      <c r="AE78" s="293" t="s">
        <v>220</v>
      </c>
      <c r="AF78" s="293" t="s">
        <v>306</v>
      </c>
      <c r="AG78" s="293" t="s">
        <v>236</v>
      </c>
    </row>
    <row r="79" spans="1:33" ht="24">
      <c r="A79" s="281">
        <v>3</v>
      </c>
      <c r="B79" s="95">
        <v>1</v>
      </c>
      <c r="C79" s="95" t="s">
        <v>228</v>
      </c>
      <c r="D79" s="298" t="s">
        <v>22</v>
      </c>
      <c r="E79" s="98">
        <f t="shared" si="12"/>
        <v>76</v>
      </c>
      <c r="F79" s="98">
        <v>1036</v>
      </c>
      <c r="G79" s="98">
        <v>1036</v>
      </c>
      <c r="H79" s="299" t="s">
        <v>230</v>
      </c>
      <c r="I79" s="285">
        <v>13.44</v>
      </c>
      <c r="J79" s="286" t="str">
        <f t="shared" si="13"/>
        <v>อ้อยน้ำราด</v>
      </c>
      <c r="K79" s="99">
        <v>13.44</v>
      </c>
      <c r="L79" s="99"/>
      <c r="M79" s="99">
        <f t="shared" si="8"/>
        <v>188.16</v>
      </c>
      <c r="N79" s="97">
        <v>14</v>
      </c>
      <c r="O79" s="287">
        <f t="shared" si="9"/>
        <v>147.84</v>
      </c>
      <c r="P79" s="288">
        <v>11</v>
      </c>
      <c r="Q79" s="288" t="str">
        <f>VLOOKUP(F79,[2]รายละเอียดรายแปลง!$D$1:$AU$65536,44,FALSE)</f>
        <v>C</v>
      </c>
      <c r="R79" s="288"/>
      <c r="S79" s="97">
        <f t="shared" si="10"/>
        <v>161.28</v>
      </c>
      <c r="T79" s="97">
        <v>12</v>
      </c>
      <c r="U79" s="289">
        <v>242913</v>
      </c>
      <c r="V79" s="290">
        <f t="shared" si="11"/>
        <v>-8097.1</v>
      </c>
      <c r="W79" s="291" t="s">
        <v>1</v>
      </c>
      <c r="X79" s="291" t="s">
        <v>88</v>
      </c>
      <c r="Y79" s="292" t="s">
        <v>460</v>
      </c>
      <c r="Z79" s="293" t="s">
        <v>234</v>
      </c>
      <c r="AA79" s="296" t="s">
        <v>90</v>
      </c>
      <c r="AB79" s="294" t="s">
        <v>109</v>
      </c>
      <c r="AC79" s="293">
        <v>1.85</v>
      </c>
      <c r="AD79" s="291" t="s">
        <v>232</v>
      </c>
      <c r="AE79" s="293" t="s">
        <v>220</v>
      </c>
      <c r="AF79" s="293" t="s">
        <v>235</v>
      </c>
      <c r="AG79" s="293" t="s">
        <v>236</v>
      </c>
    </row>
    <row r="80" spans="1:33" ht="24">
      <c r="A80" s="281">
        <v>5</v>
      </c>
      <c r="B80" s="95">
        <v>1</v>
      </c>
      <c r="C80" s="95" t="s">
        <v>228</v>
      </c>
      <c r="D80" s="298" t="s">
        <v>22</v>
      </c>
      <c r="E80" s="98">
        <f t="shared" si="12"/>
        <v>77</v>
      </c>
      <c r="F80" s="98">
        <v>1037</v>
      </c>
      <c r="G80" s="98">
        <v>1037</v>
      </c>
      <c r="H80" s="299" t="s">
        <v>230</v>
      </c>
      <c r="I80" s="285">
        <v>48.99</v>
      </c>
      <c r="J80" s="286" t="str">
        <f t="shared" si="13"/>
        <v>อ้อยน้ำราด</v>
      </c>
      <c r="K80" s="99">
        <v>48.99</v>
      </c>
      <c r="L80" s="99"/>
      <c r="M80" s="99">
        <f t="shared" si="8"/>
        <v>636.87</v>
      </c>
      <c r="N80" s="97">
        <v>13</v>
      </c>
      <c r="O80" s="287">
        <f t="shared" si="9"/>
        <v>538.89</v>
      </c>
      <c r="P80" s="288">
        <v>11</v>
      </c>
      <c r="Q80" s="288" t="str">
        <f>VLOOKUP(F80,[2]รายละเอียดรายแปลง!$D$1:$AU$65536,44,FALSE)</f>
        <v>C</v>
      </c>
      <c r="R80" s="288"/>
      <c r="S80" s="97">
        <f t="shared" si="10"/>
        <v>538.89</v>
      </c>
      <c r="T80" s="97">
        <v>11</v>
      </c>
      <c r="U80" s="289">
        <v>242925</v>
      </c>
      <c r="V80" s="290">
        <f t="shared" si="11"/>
        <v>-8097.5</v>
      </c>
      <c r="W80" s="291" t="s">
        <v>1</v>
      </c>
      <c r="X80" s="291" t="s">
        <v>88</v>
      </c>
      <c r="Y80" s="292" t="s">
        <v>457</v>
      </c>
      <c r="Z80" s="293" t="s">
        <v>234</v>
      </c>
      <c r="AA80" s="296" t="s">
        <v>90</v>
      </c>
      <c r="AB80" s="294" t="s">
        <v>91</v>
      </c>
      <c r="AC80" s="293">
        <v>1.85</v>
      </c>
      <c r="AD80" s="291" t="s">
        <v>232</v>
      </c>
      <c r="AE80" s="293" t="s">
        <v>220</v>
      </c>
      <c r="AF80" s="293" t="s">
        <v>235</v>
      </c>
      <c r="AG80" s="293" t="s">
        <v>236</v>
      </c>
    </row>
    <row r="81" spans="1:33" ht="24">
      <c r="A81" s="281">
        <v>3</v>
      </c>
      <c r="B81" s="95">
        <v>1</v>
      </c>
      <c r="C81" s="95" t="s">
        <v>228</v>
      </c>
      <c r="D81" s="298" t="s">
        <v>22</v>
      </c>
      <c r="E81" s="98">
        <f t="shared" si="12"/>
        <v>78</v>
      </c>
      <c r="F81" s="98">
        <v>1038</v>
      </c>
      <c r="G81" s="98">
        <v>1038</v>
      </c>
      <c r="H81" s="299" t="s">
        <v>230</v>
      </c>
      <c r="I81" s="285">
        <v>14.52</v>
      </c>
      <c r="J81" s="286" t="str">
        <f t="shared" si="13"/>
        <v>อ้อยตอ 1</v>
      </c>
      <c r="K81" s="99">
        <v>14.52</v>
      </c>
      <c r="L81" s="99"/>
      <c r="M81" s="99">
        <f t="shared" si="8"/>
        <v>188.76</v>
      </c>
      <c r="N81" s="97">
        <v>13</v>
      </c>
      <c r="O81" s="287">
        <f t="shared" si="9"/>
        <v>174.24</v>
      </c>
      <c r="P81" s="288">
        <v>12</v>
      </c>
      <c r="Q81" s="288" t="str">
        <f>VLOOKUP(F81,[2]รายละเอียดรายแปลง!$D$1:$AU$65536,44,FALSE)</f>
        <v>B</v>
      </c>
      <c r="R81" s="288"/>
      <c r="S81" s="97">
        <f t="shared" si="10"/>
        <v>174.24</v>
      </c>
      <c r="T81" s="97">
        <v>12</v>
      </c>
      <c r="U81" s="289">
        <v>242899</v>
      </c>
      <c r="V81" s="290">
        <f t="shared" si="11"/>
        <v>-8096.6333333333332</v>
      </c>
      <c r="W81" s="291" t="s">
        <v>93</v>
      </c>
      <c r="X81" s="291" t="s">
        <v>2</v>
      </c>
      <c r="Y81" s="292" t="s">
        <v>458</v>
      </c>
      <c r="Z81" s="293" t="s">
        <v>234</v>
      </c>
      <c r="AA81" s="296" t="s">
        <v>90</v>
      </c>
      <c r="AB81" s="294" t="s">
        <v>91</v>
      </c>
      <c r="AC81" s="293">
        <v>1.85</v>
      </c>
      <c r="AD81" s="294" t="s">
        <v>232</v>
      </c>
      <c r="AE81" s="293" t="s">
        <v>220</v>
      </c>
      <c r="AF81" s="293" t="s">
        <v>235</v>
      </c>
      <c r="AG81" s="293" t="s">
        <v>236</v>
      </c>
    </row>
    <row r="82" spans="1:33" ht="24">
      <c r="A82" s="281">
        <v>2</v>
      </c>
      <c r="B82" s="95">
        <v>1</v>
      </c>
      <c r="C82" s="95" t="s">
        <v>228</v>
      </c>
      <c r="D82" s="298" t="s">
        <v>22</v>
      </c>
      <c r="E82" s="98">
        <f t="shared" si="12"/>
        <v>79</v>
      </c>
      <c r="F82" s="98">
        <v>1039</v>
      </c>
      <c r="G82" s="98">
        <v>1039</v>
      </c>
      <c r="H82" s="299" t="s">
        <v>230</v>
      </c>
      <c r="I82" s="285">
        <v>8.07</v>
      </c>
      <c r="J82" s="286" t="str">
        <f t="shared" si="13"/>
        <v>อ้อยตอ 1</v>
      </c>
      <c r="K82" s="99">
        <v>8.07</v>
      </c>
      <c r="L82" s="99"/>
      <c r="M82" s="99">
        <f t="shared" si="8"/>
        <v>80.7</v>
      </c>
      <c r="N82" s="97">
        <v>10</v>
      </c>
      <c r="O82" s="287">
        <f t="shared" si="9"/>
        <v>80.7</v>
      </c>
      <c r="P82" s="288">
        <v>10</v>
      </c>
      <c r="Q82" s="288" t="str">
        <f>VLOOKUP(F82,[2]รายละเอียดรายแปลง!$D$1:$AU$65536,44,FALSE)</f>
        <v>B</v>
      </c>
      <c r="R82" s="288"/>
      <c r="S82" s="97">
        <f t="shared" si="10"/>
        <v>80.7</v>
      </c>
      <c r="T82" s="97">
        <v>10</v>
      </c>
      <c r="U82" s="289">
        <v>242952</v>
      </c>
      <c r="V82" s="290">
        <f t="shared" si="11"/>
        <v>-8098.4</v>
      </c>
      <c r="W82" s="291" t="s">
        <v>93</v>
      </c>
      <c r="X82" s="291" t="s">
        <v>2</v>
      </c>
      <c r="Y82" s="292" t="s">
        <v>461</v>
      </c>
      <c r="Z82" s="293" t="s">
        <v>234</v>
      </c>
      <c r="AA82" s="296" t="s">
        <v>90</v>
      </c>
      <c r="AB82" s="294" t="s">
        <v>91</v>
      </c>
      <c r="AC82" s="293">
        <v>1.85</v>
      </c>
      <c r="AD82" s="294" t="s">
        <v>247</v>
      </c>
      <c r="AE82" s="293" t="s">
        <v>220</v>
      </c>
      <c r="AF82" s="293" t="s">
        <v>306</v>
      </c>
      <c r="AG82" s="293" t="s">
        <v>236</v>
      </c>
    </row>
    <row r="83" spans="1:33" ht="24">
      <c r="A83" s="281">
        <v>5</v>
      </c>
      <c r="B83" s="95">
        <v>1</v>
      </c>
      <c r="C83" s="95" t="s">
        <v>228</v>
      </c>
      <c r="D83" s="298" t="s">
        <v>22</v>
      </c>
      <c r="E83" s="98">
        <f t="shared" si="12"/>
        <v>80</v>
      </c>
      <c r="F83" s="98">
        <v>1040</v>
      </c>
      <c r="G83" s="98">
        <v>1040</v>
      </c>
      <c r="H83" s="299" t="s">
        <v>230</v>
      </c>
      <c r="I83" s="285">
        <v>29.81</v>
      </c>
      <c r="J83" s="286" t="str">
        <f t="shared" si="13"/>
        <v>อ้อยตอ 1</v>
      </c>
      <c r="K83" s="99">
        <v>29.81</v>
      </c>
      <c r="L83" s="99"/>
      <c r="M83" s="99">
        <f t="shared" si="8"/>
        <v>387.53</v>
      </c>
      <c r="N83" s="97">
        <v>13</v>
      </c>
      <c r="O83" s="287">
        <f t="shared" si="9"/>
        <v>298.09999999999997</v>
      </c>
      <c r="P83" s="288">
        <v>10</v>
      </c>
      <c r="Q83" s="288" t="str">
        <f>VLOOKUP(F83,[2]รายละเอียดรายแปลง!$D$1:$AU$65536,44,FALSE)</f>
        <v>B</v>
      </c>
      <c r="R83" s="288"/>
      <c r="S83" s="97">
        <f t="shared" si="10"/>
        <v>357.71999999999997</v>
      </c>
      <c r="T83" s="97">
        <v>12</v>
      </c>
      <c r="U83" s="289">
        <v>242889</v>
      </c>
      <c r="V83" s="290">
        <f t="shared" si="11"/>
        <v>-8096.3</v>
      </c>
      <c r="W83" s="291" t="s">
        <v>93</v>
      </c>
      <c r="X83" s="291" t="s">
        <v>2</v>
      </c>
      <c r="Y83" s="292" t="s">
        <v>458</v>
      </c>
      <c r="Z83" s="293" t="s">
        <v>234</v>
      </c>
      <c r="AA83" s="296" t="s">
        <v>90</v>
      </c>
      <c r="AB83" s="294" t="s">
        <v>91</v>
      </c>
      <c r="AC83" s="293">
        <v>1.85</v>
      </c>
      <c r="AD83" s="294" t="s">
        <v>232</v>
      </c>
      <c r="AE83" s="293" t="s">
        <v>220</v>
      </c>
      <c r="AF83" s="293" t="s">
        <v>235</v>
      </c>
      <c r="AG83" s="293" t="s">
        <v>236</v>
      </c>
    </row>
    <row r="84" spans="1:33" ht="24">
      <c r="A84" s="281">
        <v>5</v>
      </c>
      <c r="B84" s="95">
        <v>1</v>
      </c>
      <c r="C84" s="95" t="s">
        <v>228</v>
      </c>
      <c r="D84" s="298" t="s">
        <v>22</v>
      </c>
      <c r="E84" s="98">
        <f t="shared" si="12"/>
        <v>81</v>
      </c>
      <c r="F84" s="98">
        <v>1041</v>
      </c>
      <c r="G84" s="98">
        <v>1041</v>
      </c>
      <c r="H84" s="98" t="s">
        <v>286</v>
      </c>
      <c r="I84" s="285">
        <v>39.53</v>
      </c>
      <c r="J84" s="286" t="str">
        <f t="shared" si="13"/>
        <v>อ้อยตอ 2</v>
      </c>
      <c r="K84" s="99">
        <v>39.53</v>
      </c>
      <c r="L84" s="99"/>
      <c r="M84" s="99">
        <f t="shared" si="8"/>
        <v>474.36</v>
      </c>
      <c r="N84" s="97">
        <v>12</v>
      </c>
      <c r="O84" s="287">
        <f t="shared" si="9"/>
        <v>434.83000000000004</v>
      </c>
      <c r="P84" s="288">
        <v>11</v>
      </c>
      <c r="Q84" s="288" t="str">
        <f>VLOOKUP(F84,[2]รายละเอียดรายแปลง!$D$1:$AU$65536,44,FALSE)</f>
        <v>B</v>
      </c>
      <c r="R84" s="288"/>
      <c r="S84" s="97">
        <f t="shared" si="10"/>
        <v>395.3</v>
      </c>
      <c r="T84" s="97">
        <v>10</v>
      </c>
      <c r="U84" s="289">
        <v>242904</v>
      </c>
      <c r="V84" s="290">
        <f t="shared" si="11"/>
        <v>-8096.8</v>
      </c>
      <c r="W84" s="291" t="s">
        <v>95</v>
      </c>
      <c r="X84" s="291" t="s">
        <v>2</v>
      </c>
      <c r="Y84" s="292" t="s">
        <v>463</v>
      </c>
      <c r="Z84" s="293" t="s">
        <v>234</v>
      </c>
      <c r="AA84" s="296" t="s">
        <v>90</v>
      </c>
      <c r="AB84" s="294" t="s">
        <v>91</v>
      </c>
      <c r="AC84" s="293">
        <v>1.85</v>
      </c>
      <c r="AD84" s="294" t="s">
        <v>232</v>
      </c>
      <c r="AE84" s="293" t="s">
        <v>220</v>
      </c>
      <c r="AF84" s="293" t="s">
        <v>235</v>
      </c>
      <c r="AG84" s="293" t="s">
        <v>236</v>
      </c>
    </row>
    <row r="85" spans="1:33" ht="24">
      <c r="A85" s="281">
        <v>3</v>
      </c>
      <c r="B85" s="95">
        <v>3</v>
      </c>
      <c r="C85" s="95" t="s">
        <v>228</v>
      </c>
      <c r="D85" s="298" t="s">
        <v>26</v>
      </c>
      <c r="E85" s="98">
        <v>1</v>
      </c>
      <c r="F85" s="98">
        <v>801</v>
      </c>
      <c r="G85" s="98">
        <v>801</v>
      </c>
      <c r="H85" s="98"/>
      <c r="I85" s="285">
        <v>17.79</v>
      </c>
      <c r="J85" s="286" t="str">
        <f t="shared" si="13"/>
        <v>อ้อยน้ำราด</v>
      </c>
      <c r="K85" s="99">
        <v>11.48</v>
      </c>
      <c r="L85" s="99"/>
      <c r="M85" s="99">
        <f t="shared" si="8"/>
        <v>160.72</v>
      </c>
      <c r="N85" s="97">
        <v>14</v>
      </c>
      <c r="O85" s="287">
        <f t="shared" si="9"/>
        <v>114.80000000000001</v>
      </c>
      <c r="P85" s="288">
        <v>10</v>
      </c>
      <c r="Q85" s="288" t="str">
        <f>VLOOKUP(F85,[2]รายละเอียดรายแปลง!$D$1:$AU$65536,44,FALSE)</f>
        <v>C</v>
      </c>
      <c r="R85" s="288"/>
      <c r="S85" s="97">
        <f t="shared" si="10"/>
        <v>126.28</v>
      </c>
      <c r="T85" s="97">
        <v>11</v>
      </c>
      <c r="U85" s="289">
        <v>242882</v>
      </c>
      <c r="V85" s="290">
        <f t="shared" si="11"/>
        <v>-8096.0666666666666</v>
      </c>
      <c r="W85" s="291" t="s">
        <v>1</v>
      </c>
      <c r="X85" s="291" t="s">
        <v>88</v>
      </c>
      <c r="Y85" s="292" t="s">
        <v>464</v>
      </c>
      <c r="Z85" s="293" t="s">
        <v>234</v>
      </c>
      <c r="AA85" s="296" t="s">
        <v>90</v>
      </c>
      <c r="AB85" s="294" t="s">
        <v>91</v>
      </c>
      <c r="AC85" s="293">
        <v>1.85</v>
      </c>
      <c r="AD85" s="291" t="s">
        <v>232</v>
      </c>
      <c r="AE85" s="293" t="s">
        <v>220</v>
      </c>
      <c r="AF85" s="293" t="s">
        <v>381</v>
      </c>
      <c r="AG85" s="293" t="s">
        <v>236</v>
      </c>
    </row>
    <row r="86" spans="1:33" ht="24">
      <c r="A86" s="281">
        <v>3</v>
      </c>
      <c r="B86" s="95">
        <v>3</v>
      </c>
      <c r="C86" s="95" t="s">
        <v>228</v>
      </c>
      <c r="D86" s="298" t="s">
        <v>26</v>
      </c>
      <c r="E86" s="98">
        <f t="shared" si="12"/>
        <v>2</v>
      </c>
      <c r="F86" s="98">
        <v>802</v>
      </c>
      <c r="G86" s="98">
        <v>802</v>
      </c>
      <c r="H86" s="299" t="s">
        <v>230</v>
      </c>
      <c r="I86" s="285">
        <v>12.99</v>
      </c>
      <c r="J86" s="286" t="str">
        <f t="shared" si="13"/>
        <v>อ้อยตุลาคม</v>
      </c>
      <c r="K86" s="99">
        <v>12.99</v>
      </c>
      <c r="L86" s="99"/>
      <c r="M86" s="99">
        <f t="shared" si="8"/>
        <v>233.82</v>
      </c>
      <c r="N86" s="97">
        <v>18</v>
      </c>
      <c r="O86" s="287">
        <f t="shared" si="9"/>
        <v>181.86</v>
      </c>
      <c r="P86" s="288">
        <v>14</v>
      </c>
      <c r="Q86" s="288" t="str">
        <f>VLOOKUP(F86,[2]รายละเอียดรายแปลง!$D$1:$AU$65536,44,FALSE)</f>
        <v>B</v>
      </c>
      <c r="R86" s="288"/>
      <c r="S86" s="97">
        <f t="shared" si="10"/>
        <v>142.89000000000001</v>
      </c>
      <c r="T86" s="97">
        <v>11</v>
      </c>
      <c r="U86" s="289">
        <v>242882</v>
      </c>
      <c r="V86" s="290">
        <f t="shared" si="11"/>
        <v>-8096.0666666666666</v>
      </c>
      <c r="W86" s="291" t="s">
        <v>98</v>
      </c>
      <c r="X86" s="291" t="s">
        <v>88</v>
      </c>
      <c r="Y86" s="292">
        <v>0</v>
      </c>
      <c r="Z86" s="293" t="s">
        <v>234</v>
      </c>
      <c r="AA86" s="296" t="s">
        <v>90</v>
      </c>
      <c r="AB86" s="291" t="s">
        <v>110</v>
      </c>
      <c r="AC86" s="293">
        <v>1.85</v>
      </c>
      <c r="AD86" s="294" t="s">
        <v>232</v>
      </c>
      <c r="AE86" s="293" t="s">
        <v>220</v>
      </c>
      <c r="AF86" s="293">
        <v>0</v>
      </c>
      <c r="AG86" s="295" t="s">
        <v>179</v>
      </c>
    </row>
    <row r="87" spans="1:33" ht="24">
      <c r="A87" s="281">
        <v>1</v>
      </c>
      <c r="B87" s="95">
        <v>3</v>
      </c>
      <c r="C87" s="95" t="s">
        <v>228</v>
      </c>
      <c r="D87" s="298" t="s">
        <v>26</v>
      </c>
      <c r="E87" s="98">
        <f t="shared" si="12"/>
        <v>3</v>
      </c>
      <c r="F87" s="98">
        <v>803</v>
      </c>
      <c r="G87" s="98">
        <v>803</v>
      </c>
      <c r="H87" s="98"/>
      <c r="I87" s="285">
        <v>4.34</v>
      </c>
      <c r="J87" s="286" t="str">
        <f t="shared" si="13"/>
        <v>อ้อยตอ 3</v>
      </c>
      <c r="K87" s="99">
        <v>4.34</v>
      </c>
      <c r="L87" s="99"/>
      <c r="M87" s="99">
        <f t="shared" si="8"/>
        <v>52.08</v>
      </c>
      <c r="N87" s="97">
        <v>12</v>
      </c>
      <c r="O87" s="287">
        <f t="shared" si="9"/>
        <v>52.08</v>
      </c>
      <c r="P87" s="288">
        <v>12</v>
      </c>
      <c r="Q87" s="288" t="str">
        <f>VLOOKUP(F87,[2]รายละเอียดรายแปลง!$D$1:$AU$65536,44,FALSE)</f>
        <v>B</v>
      </c>
      <c r="R87" s="288"/>
      <c r="S87" s="97">
        <f t="shared" si="10"/>
        <v>39.06</v>
      </c>
      <c r="T87" s="97">
        <v>9</v>
      </c>
      <c r="U87" s="289">
        <v>242896</v>
      </c>
      <c r="V87" s="290">
        <f t="shared" si="11"/>
        <v>-8096.5333333333338</v>
      </c>
      <c r="W87" s="291" t="s">
        <v>101</v>
      </c>
      <c r="X87" s="291" t="s">
        <v>2</v>
      </c>
      <c r="Y87" s="292">
        <v>0</v>
      </c>
      <c r="Z87" s="293" t="s">
        <v>231</v>
      </c>
      <c r="AA87" s="296" t="s">
        <v>90</v>
      </c>
      <c r="AB87" s="294" t="s">
        <v>111</v>
      </c>
      <c r="AC87" s="293">
        <v>1.85</v>
      </c>
      <c r="AD87" s="294" t="s">
        <v>232</v>
      </c>
      <c r="AE87" s="293" t="s">
        <v>220</v>
      </c>
      <c r="AF87" s="293" t="s">
        <v>381</v>
      </c>
      <c r="AG87" s="293" t="s">
        <v>236</v>
      </c>
    </row>
    <row r="88" spans="1:33" ht="24">
      <c r="A88" s="281">
        <v>3</v>
      </c>
      <c r="B88" s="95">
        <v>3</v>
      </c>
      <c r="C88" s="95" t="s">
        <v>228</v>
      </c>
      <c r="D88" s="298" t="s">
        <v>26</v>
      </c>
      <c r="E88" s="98">
        <f t="shared" si="12"/>
        <v>4</v>
      </c>
      <c r="F88" s="98">
        <v>804</v>
      </c>
      <c r="G88" s="98">
        <v>804</v>
      </c>
      <c r="H88" s="299" t="s">
        <v>230</v>
      </c>
      <c r="I88" s="285">
        <v>13.62</v>
      </c>
      <c r="J88" s="286" t="str">
        <f t="shared" si="13"/>
        <v>อ้อยตอ 1</v>
      </c>
      <c r="K88" s="99">
        <v>13.62</v>
      </c>
      <c r="L88" s="99"/>
      <c r="M88" s="99">
        <f t="shared" si="8"/>
        <v>163.44</v>
      </c>
      <c r="N88" s="97">
        <v>12</v>
      </c>
      <c r="O88" s="287">
        <f t="shared" si="9"/>
        <v>163.44</v>
      </c>
      <c r="P88" s="288">
        <v>12</v>
      </c>
      <c r="Q88" s="288" t="str">
        <f>VLOOKUP(F88,[2]รายละเอียดรายแปลง!$D$1:$AU$65536,44,FALSE)</f>
        <v>B</v>
      </c>
      <c r="R88" s="288"/>
      <c r="S88" s="97">
        <f t="shared" si="10"/>
        <v>108.96</v>
      </c>
      <c r="T88" s="97">
        <v>8</v>
      </c>
      <c r="U88" s="289">
        <v>242895</v>
      </c>
      <c r="V88" s="290">
        <f t="shared" si="11"/>
        <v>-8096.5</v>
      </c>
      <c r="W88" s="291" t="s">
        <v>93</v>
      </c>
      <c r="X88" s="291" t="s">
        <v>2</v>
      </c>
      <c r="Y88" s="292">
        <v>0</v>
      </c>
      <c r="Z88" s="293" t="s">
        <v>231</v>
      </c>
      <c r="AA88" s="296" t="s">
        <v>90</v>
      </c>
      <c r="AB88" s="294" t="s">
        <v>111</v>
      </c>
      <c r="AC88" s="293">
        <v>1.85</v>
      </c>
      <c r="AD88" s="294" t="s">
        <v>232</v>
      </c>
      <c r="AE88" s="293" t="s">
        <v>220</v>
      </c>
      <c r="AF88" s="293" t="s">
        <v>381</v>
      </c>
      <c r="AG88" s="293" t="s">
        <v>236</v>
      </c>
    </row>
    <row r="89" spans="1:33" ht="24">
      <c r="A89" s="281">
        <v>5</v>
      </c>
      <c r="B89" s="95">
        <v>3</v>
      </c>
      <c r="C89" s="95" t="s">
        <v>228</v>
      </c>
      <c r="D89" s="298" t="s">
        <v>26</v>
      </c>
      <c r="E89" s="98">
        <f t="shared" si="12"/>
        <v>5</v>
      </c>
      <c r="F89" s="98">
        <v>805</v>
      </c>
      <c r="G89" s="98">
        <v>805</v>
      </c>
      <c r="H89" s="98"/>
      <c r="I89" s="285">
        <v>42.61</v>
      </c>
      <c r="J89" s="286" t="str">
        <f t="shared" si="13"/>
        <v>อ้อยตอ 3</v>
      </c>
      <c r="K89" s="99">
        <v>33.630000000000003</v>
      </c>
      <c r="L89" s="99"/>
      <c r="M89" s="99">
        <f t="shared" si="8"/>
        <v>403.56000000000006</v>
      </c>
      <c r="N89" s="97">
        <v>12</v>
      </c>
      <c r="O89" s="287">
        <f t="shared" si="9"/>
        <v>403.56000000000006</v>
      </c>
      <c r="P89" s="288">
        <v>12</v>
      </c>
      <c r="Q89" s="288" t="str">
        <f>VLOOKUP(F89,[2]รายละเอียดรายแปลง!$D$1:$AU$65536,44,FALSE)</f>
        <v>B</v>
      </c>
      <c r="R89" s="288"/>
      <c r="S89" s="97">
        <f t="shared" si="10"/>
        <v>269.04000000000002</v>
      </c>
      <c r="T89" s="97">
        <v>8</v>
      </c>
      <c r="U89" s="289">
        <v>242896</v>
      </c>
      <c r="V89" s="290">
        <f t="shared" si="11"/>
        <v>-8096.5333333333338</v>
      </c>
      <c r="W89" s="291" t="s">
        <v>101</v>
      </c>
      <c r="X89" s="291" t="s">
        <v>2</v>
      </c>
      <c r="Y89" s="292">
        <v>0</v>
      </c>
      <c r="Z89" s="293" t="s">
        <v>231</v>
      </c>
      <c r="AA89" s="296" t="s">
        <v>90</v>
      </c>
      <c r="AB89" s="294" t="s">
        <v>111</v>
      </c>
      <c r="AC89" s="293">
        <v>1.85</v>
      </c>
      <c r="AD89" s="294" t="s">
        <v>232</v>
      </c>
      <c r="AE89" s="293" t="s">
        <v>220</v>
      </c>
      <c r="AF89" s="293" t="s">
        <v>381</v>
      </c>
      <c r="AG89" s="293" t="s">
        <v>236</v>
      </c>
    </row>
    <row r="90" spans="1:33" ht="24">
      <c r="A90" s="281">
        <v>5</v>
      </c>
      <c r="B90" s="95">
        <v>3</v>
      </c>
      <c r="C90" s="95" t="s">
        <v>228</v>
      </c>
      <c r="D90" s="298" t="s">
        <v>26</v>
      </c>
      <c r="E90" s="98">
        <f t="shared" si="12"/>
        <v>6</v>
      </c>
      <c r="F90" s="98">
        <v>812</v>
      </c>
      <c r="G90" s="98">
        <v>812</v>
      </c>
      <c r="H90" s="98"/>
      <c r="I90" s="285">
        <v>29.76</v>
      </c>
      <c r="J90" s="286" t="str">
        <f t="shared" si="13"/>
        <v>อ้อยตอ 2</v>
      </c>
      <c r="K90" s="99">
        <v>29.76</v>
      </c>
      <c r="L90" s="99"/>
      <c r="M90" s="99">
        <f t="shared" si="8"/>
        <v>357.12</v>
      </c>
      <c r="N90" s="97">
        <v>12</v>
      </c>
      <c r="O90" s="287">
        <f t="shared" si="9"/>
        <v>238.08</v>
      </c>
      <c r="P90" s="288">
        <v>8</v>
      </c>
      <c r="Q90" s="288" t="str">
        <f>VLOOKUP(F90,[2]รายละเอียดรายแปลง!$D$1:$AU$65536,44,FALSE)</f>
        <v>C</v>
      </c>
      <c r="R90" s="288"/>
      <c r="S90" s="97">
        <f t="shared" si="10"/>
        <v>208.32000000000002</v>
      </c>
      <c r="T90" s="97">
        <v>7</v>
      </c>
      <c r="U90" s="289">
        <v>242901</v>
      </c>
      <c r="V90" s="290">
        <f t="shared" si="11"/>
        <v>-8096.7</v>
      </c>
      <c r="W90" s="291" t="s">
        <v>95</v>
      </c>
      <c r="X90" s="291" t="s">
        <v>2</v>
      </c>
      <c r="Y90" s="292" t="s">
        <v>465</v>
      </c>
      <c r="Z90" s="293" t="s">
        <v>231</v>
      </c>
      <c r="AA90" s="296" t="s">
        <v>90</v>
      </c>
      <c r="AB90" s="294" t="s">
        <v>91</v>
      </c>
      <c r="AC90" s="293">
        <v>1.85</v>
      </c>
      <c r="AD90" s="291" t="s">
        <v>232</v>
      </c>
      <c r="AE90" s="293" t="s">
        <v>220</v>
      </c>
      <c r="AF90" s="293" t="s">
        <v>381</v>
      </c>
      <c r="AG90" s="293" t="s">
        <v>236</v>
      </c>
    </row>
    <row r="91" spans="1:33" ht="24">
      <c r="A91" s="281">
        <v>3</v>
      </c>
      <c r="B91" s="95">
        <v>3</v>
      </c>
      <c r="C91" s="95" t="s">
        <v>228</v>
      </c>
      <c r="D91" s="298" t="s">
        <v>26</v>
      </c>
      <c r="E91" s="98">
        <f t="shared" si="12"/>
        <v>7</v>
      </c>
      <c r="F91" s="98">
        <v>822</v>
      </c>
      <c r="G91" s="98">
        <v>822</v>
      </c>
      <c r="H91" s="299" t="s">
        <v>230</v>
      </c>
      <c r="I91" s="285">
        <v>13.75</v>
      </c>
      <c r="J91" s="286" t="str">
        <f t="shared" si="13"/>
        <v>อ้อยน้ำราด</v>
      </c>
      <c r="K91" s="99">
        <v>13.75</v>
      </c>
      <c r="L91" s="99"/>
      <c r="M91" s="99">
        <f t="shared" si="8"/>
        <v>165</v>
      </c>
      <c r="N91" s="97">
        <v>12</v>
      </c>
      <c r="O91" s="287">
        <f t="shared" si="9"/>
        <v>110</v>
      </c>
      <c r="P91" s="288">
        <v>8</v>
      </c>
      <c r="Q91" s="288" t="str">
        <f>VLOOKUP(F91,[2]รายละเอียดรายแปลง!$D$1:$AU$65536,44,FALSE)</f>
        <v>D</v>
      </c>
      <c r="R91" s="288"/>
      <c r="S91" s="97">
        <f t="shared" si="10"/>
        <v>96.25</v>
      </c>
      <c r="T91" s="97">
        <v>7</v>
      </c>
      <c r="U91" s="289">
        <v>242968</v>
      </c>
      <c r="V91" s="290">
        <f t="shared" si="11"/>
        <v>-8098.9333333333334</v>
      </c>
      <c r="W91" s="291" t="s">
        <v>1</v>
      </c>
      <c r="X91" s="291" t="s">
        <v>88</v>
      </c>
      <c r="Y91" s="292" t="s">
        <v>465</v>
      </c>
      <c r="Z91" s="293" t="s">
        <v>231</v>
      </c>
      <c r="AA91" s="296" t="s">
        <v>90</v>
      </c>
      <c r="AB91" s="294" t="s">
        <v>91</v>
      </c>
      <c r="AC91" s="293">
        <v>1.85</v>
      </c>
      <c r="AD91" s="291" t="s">
        <v>232</v>
      </c>
      <c r="AE91" s="293" t="s">
        <v>220</v>
      </c>
      <c r="AF91" s="293" t="s">
        <v>381</v>
      </c>
      <c r="AG91" s="293" t="s">
        <v>236</v>
      </c>
    </row>
    <row r="92" spans="1:33" ht="24">
      <c r="A92" s="281">
        <v>5</v>
      </c>
      <c r="B92" s="95">
        <v>3</v>
      </c>
      <c r="C92" s="95" t="s">
        <v>228</v>
      </c>
      <c r="D92" s="298" t="s">
        <v>26</v>
      </c>
      <c r="E92" s="98">
        <f t="shared" si="12"/>
        <v>8</v>
      </c>
      <c r="F92" s="98">
        <v>835</v>
      </c>
      <c r="G92" s="98">
        <v>835</v>
      </c>
      <c r="H92" s="98"/>
      <c r="I92" s="285">
        <v>24.05</v>
      </c>
      <c r="J92" s="286" t="str">
        <f t="shared" si="13"/>
        <v>อ้อยน้ำราด</v>
      </c>
      <c r="K92" s="99">
        <v>24.05</v>
      </c>
      <c r="L92" s="99">
        <v>2</v>
      </c>
      <c r="M92" s="99">
        <f t="shared" si="8"/>
        <v>288.60000000000002</v>
      </c>
      <c r="N92" s="97">
        <v>12</v>
      </c>
      <c r="O92" s="287">
        <f t="shared" si="9"/>
        <v>216.45000000000002</v>
      </c>
      <c r="P92" s="288">
        <v>9</v>
      </c>
      <c r="Q92" s="288" t="str">
        <f>VLOOKUP(F92,[2]รายละเอียดรายแปลง!$D$1:$AU$65536,44,FALSE)</f>
        <v>D</v>
      </c>
      <c r="R92" s="288"/>
      <c r="S92" s="97">
        <f t="shared" si="10"/>
        <v>240.5</v>
      </c>
      <c r="T92" s="97">
        <v>10</v>
      </c>
      <c r="U92" s="289">
        <v>242964</v>
      </c>
      <c r="V92" s="290">
        <f t="shared" si="11"/>
        <v>-8098.8</v>
      </c>
      <c r="W92" s="291" t="s">
        <v>1</v>
      </c>
      <c r="X92" s="291" t="s">
        <v>88</v>
      </c>
      <c r="Y92" s="292">
        <v>0</v>
      </c>
      <c r="Z92" s="293" t="s">
        <v>231</v>
      </c>
      <c r="AA92" s="296" t="s">
        <v>90</v>
      </c>
      <c r="AB92" s="294" t="s">
        <v>91</v>
      </c>
      <c r="AC92" s="293">
        <v>1.85</v>
      </c>
      <c r="AD92" s="291" t="s">
        <v>232</v>
      </c>
      <c r="AE92" s="293" t="s">
        <v>220</v>
      </c>
      <c r="AF92" s="293" t="s">
        <v>381</v>
      </c>
      <c r="AG92" s="293" t="s">
        <v>236</v>
      </c>
    </row>
    <row r="93" spans="1:33" ht="24">
      <c r="A93" s="281">
        <v>5</v>
      </c>
      <c r="B93" s="95">
        <v>3</v>
      </c>
      <c r="C93" s="95" t="s">
        <v>228</v>
      </c>
      <c r="D93" s="298" t="s">
        <v>26</v>
      </c>
      <c r="E93" s="98">
        <f t="shared" si="12"/>
        <v>9</v>
      </c>
      <c r="F93" s="98">
        <v>837</v>
      </c>
      <c r="G93" s="98">
        <v>837</v>
      </c>
      <c r="H93" s="98"/>
      <c r="I93" s="285">
        <v>21.55</v>
      </c>
      <c r="J93" s="286" t="str">
        <f t="shared" si="13"/>
        <v>อ้อยตอ 1</v>
      </c>
      <c r="K93" s="99">
        <v>21.55</v>
      </c>
      <c r="L93" s="99"/>
      <c r="M93" s="99">
        <f t="shared" si="8"/>
        <v>258.60000000000002</v>
      </c>
      <c r="N93" s="97">
        <v>12</v>
      </c>
      <c r="O93" s="287">
        <f t="shared" si="9"/>
        <v>215.5</v>
      </c>
      <c r="P93" s="288">
        <v>10</v>
      </c>
      <c r="Q93" s="288" t="str">
        <f>VLOOKUP(F93,[2]รายละเอียดรายแปลง!$D$1:$AU$65536,44,FALSE)</f>
        <v>B</v>
      </c>
      <c r="R93" s="288"/>
      <c r="S93" s="97">
        <f t="shared" si="10"/>
        <v>193.95000000000002</v>
      </c>
      <c r="T93" s="97">
        <v>9</v>
      </c>
      <c r="U93" s="289">
        <v>242904</v>
      </c>
      <c r="V93" s="290">
        <f t="shared" si="11"/>
        <v>-8096.8</v>
      </c>
      <c r="W93" s="291" t="s">
        <v>93</v>
      </c>
      <c r="X93" s="291" t="s">
        <v>2</v>
      </c>
      <c r="Y93" s="292">
        <v>0</v>
      </c>
      <c r="Z93" s="293" t="s">
        <v>231</v>
      </c>
      <c r="AA93" s="296" t="s">
        <v>90</v>
      </c>
      <c r="AB93" s="294" t="s">
        <v>91</v>
      </c>
      <c r="AC93" s="293">
        <v>1.85</v>
      </c>
      <c r="AD93" s="294" t="s">
        <v>232</v>
      </c>
      <c r="AE93" s="293" t="s">
        <v>220</v>
      </c>
      <c r="AF93" s="293" t="s">
        <v>381</v>
      </c>
      <c r="AG93" s="293" t="s">
        <v>236</v>
      </c>
    </row>
    <row r="94" spans="1:33" ht="24">
      <c r="A94" s="281">
        <v>4</v>
      </c>
      <c r="B94" s="95">
        <v>3</v>
      </c>
      <c r="C94" s="95" t="s">
        <v>228</v>
      </c>
      <c r="D94" s="298" t="s">
        <v>26</v>
      </c>
      <c r="E94" s="98">
        <f t="shared" si="12"/>
        <v>10</v>
      </c>
      <c r="F94" s="98">
        <v>846</v>
      </c>
      <c r="G94" s="98">
        <v>846</v>
      </c>
      <c r="H94" s="98"/>
      <c r="I94" s="285">
        <v>19.48</v>
      </c>
      <c r="J94" s="286" t="str">
        <f>W94</f>
        <v>อ้อยตอ 1</v>
      </c>
      <c r="K94" s="99">
        <v>19.48</v>
      </c>
      <c r="L94" s="99"/>
      <c r="M94" s="99">
        <f t="shared" si="8"/>
        <v>233.76</v>
      </c>
      <c r="N94" s="97">
        <v>12</v>
      </c>
      <c r="O94" s="287">
        <f t="shared" si="9"/>
        <v>194.8</v>
      </c>
      <c r="P94" s="288">
        <v>10</v>
      </c>
      <c r="Q94" s="288" t="str">
        <f>VLOOKUP(F94,[2]รายละเอียดรายแปลง!$D$1:$AU$65536,44,FALSE)</f>
        <v>B</v>
      </c>
      <c r="R94" s="288"/>
      <c r="S94" s="97">
        <f t="shared" si="10"/>
        <v>175.32</v>
      </c>
      <c r="T94" s="97">
        <v>9</v>
      </c>
      <c r="U94" s="289">
        <v>242905</v>
      </c>
      <c r="V94" s="290">
        <f t="shared" si="11"/>
        <v>-8096.833333333333</v>
      </c>
      <c r="W94" s="291" t="s">
        <v>93</v>
      </c>
      <c r="X94" s="291" t="s">
        <v>2</v>
      </c>
      <c r="Y94" s="292">
        <v>0</v>
      </c>
      <c r="Z94" s="293" t="s">
        <v>231</v>
      </c>
      <c r="AA94" s="296" t="s">
        <v>90</v>
      </c>
      <c r="AB94" s="294" t="s">
        <v>112</v>
      </c>
      <c r="AC94" s="293">
        <v>1.85</v>
      </c>
      <c r="AD94" s="294" t="s">
        <v>232</v>
      </c>
      <c r="AE94" s="293" t="s">
        <v>220</v>
      </c>
      <c r="AF94" s="293" t="s">
        <v>381</v>
      </c>
      <c r="AG94" s="293" t="s">
        <v>236</v>
      </c>
    </row>
    <row r="95" spans="1:33" ht="24">
      <c r="A95" s="281">
        <v>5</v>
      </c>
      <c r="B95" s="95">
        <v>3</v>
      </c>
      <c r="C95" s="95" t="s">
        <v>228</v>
      </c>
      <c r="D95" s="298" t="s">
        <v>26</v>
      </c>
      <c r="E95" s="98">
        <f t="shared" si="12"/>
        <v>11</v>
      </c>
      <c r="F95" s="98">
        <v>852</v>
      </c>
      <c r="G95" s="98">
        <v>852</v>
      </c>
      <c r="H95" s="299" t="s">
        <v>230</v>
      </c>
      <c r="I95" s="285">
        <v>60.9</v>
      </c>
      <c r="J95" s="286" t="str">
        <f>W95</f>
        <v>อ้อยตอ 1</v>
      </c>
      <c r="K95" s="99">
        <v>60.9</v>
      </c>
      <c r="L95" s="99"/>
      <c r="M95" s="99">
        <f t="shared" si="8"/>
        <v>730.8</v>
      </c>
      <c r="N95" s="97">
        <v>12</v>
      </c>
      <c r="O95" s="287">
        <f t="shared" si="9"/>
        <v>487.2</v>
      </c>
      <c r="P95" s="288">
        <v>8</v>
      </c>
      <c r="Q95" s="288" t="str">
        <f>VLOOKUP(F95,[2]รายละเอียดรายแปลง!$D$1:$AU$65536,44,FALSE)</f>
        <v>C</v>
      </c>
      <c r="R95" s="288"/>
      <c r="S95" s="97">
        <f t="shared" si="10"/>
        <v>365.4</v>
      </c>
      <c r="T95" s="97">
        <v>6</v>
      </c>
      <c r="U95" s="289">
        <v>242908</v>
      </c>
      <c r="V95" s="290">
        <f t="shared" si="11"/>
        <v>-8096.9333333333334</v>
      </c>
      <c r="W95" s="291" t="s">
        <v>93</v>
      </c>
      <c r="X95" s="291" t="s">
        <v>2</v>
      </c>
      <c r="Y95" s="292" t="s">
        <v>465</v>
      </c>
      <c r="Z95" s="293" t="s">
        <v>231</v>
      </c>
      <c r="AA95" s="296" t="s">
        <v>90</v>
      </c>
      <c r="AB95" s="294" t="s">
        <v>91</v>
      </c>
      <c r="AC95" s="293">
        <v>1.85</v>
      </c>
      <c r="AD95" s="294" t="s">
        <v>232</v>
      </c>
      <c r="AE95" s="293" t="s">
        <v>220</v>
      </c>
      <c r="AF95" s="293" t="s">
        <v>381</v>
      </c>
      <c r="AG95" s="293" t="s">
        <v>236</v>
      </c>
    </row>
    <row r="96" spans="1:33" ht="24">
      <c r="A96" s="281">
        <v>5</v>
      </c>
      <c r="B96" s="95">
        <v>3</v>
      </c>
      <c r="C96" s="95" t="s">
        <v>228</v>
      </c>
      <c r="D96" s="298" t="s">
        <v>26</v>
      </c>
      <c r="E96" s="98">
        <f t="shared" si="12"/>
        <v>12</v>
      </c>
      <c r="F96" s="98">
        <v>854</v>
      </c>
      <c r="G96" s="98">
        <v>854</v>
      </c>
      <c r="H96" s="98"/>
      <c r="I96" s="285">
        <v>20.69</v>
      </c>
      <c r="J96" s="286" t="str">
        <f>W96</f>
        <v>อ้อยตอ 1</v>
      </c>
      <c r="K96" s="99">
        <v>20.69</v>
      </c>
      <c r="L96" s="99"/>
      <c r="M96" s="99">
        <f t="shared" si="8"/>
        <v>248.28000000000003</v>
      </c>
      <c r="N96" s="97">
        <v>12</v>
      </c>
      <c r="O96" s="287">
        <f t="shared" si="9"/>
        <v>165.52</v>
      </c>
      <c r="P96" s="288">
        <v>8</v>
      </c>
      <c r="Q96" s="288" t="str">
        <f>VLOOKUP(F96,[2]รายละเอียดรายแปลง!$D$1:$AU$65536,44,FALSE)</f>
        <v>C</v>
      </c>
      <c r="R96" s="288"/>
      <c r="S96" s="97">
        <f t="shared" si="10"/>
        <v>124.14000000000001</v>
      </c>
      <c r="T96" s="97">
        <v>6</v>
      </c>
      <c r="U96" s="289">
        <v>242906</v>
      </c>
      <c r="V96" s="290">
        <f t="shared" si="11"/>
        <v>-8096.8666666666668</v>
      </c>
      <c r="W96" s="291" t="s">
        <v>93</v>
      </c>
      <c r="X96" s="291" t="s">
        <v>2</v>
      </c>
      <c r="Y96" s="292">
        <v>0</v>
      </c>
      <c r="Z96" s="293" t="s">
        <v>231</v>
      </c>
      <c r="AA96" s="296" t="s">
        <v>90</v>
      </c>
      <c r="AB96" s="294" t="s">
        <v>91</v>
      </c>
      <c r="AC96" s="293">
        <v>1.85</v>
      </c>
      <c r="AD96" s="294" t="s">
        <v>247</v>
      </c>
      <c r="AE96" s="293" t="s">
        <v>220</v>
      </c>
      <c r="AF96" s="293" t="s">
        <v>381</v>
      </c>
      <c r="AG96" s="293" t="s">
        <v>236</v>
      </c>
    </row>
    <row r="97" spans="1:33" ht="24">
      <c r="A97" s="281">
        <v>4</v>
      </c>
      <c r="B97" s="95">
        <v>3</v>
      </c>
      <c r="C97" s="95" t="s">
        <v>228</v>
      </c>
      <c r="D97" s="298" t="s">
        <v>26</v>
      </c>
      <c r="E97" s="98">
        <f t="shared" si="12"/>
        <v>13</v>
      </c>
      <c r="F97" s="98">
        <v>859</v>
      </c>
      <c r="G97" s="98">
        <v>859</v>
      </c>
      <c r="H97" s="299" t="s">
        <v>230</v>
      </c>
      <c r="I97" s="285">
        <v>19.57</v>
      </c>
      <c r="J97" s="286" t="str">
        <f t="shared" ref="J97:J102" si="14">W97</f>
        <v>อ้อยตอ 1</v>
      </c>
      <c r="K97" s="99">
        <v>19.57</v>
      </c>
      <c r="L97" s="99"/>
      <c r="M97" s="99">
        <f t="shared" si="8"/>
        <v>195.7</v>
      </c>
      <c r="N97" s="97">
        <v>10</v>
      </c>
      <c r="O97" s="287">
        <f t="shared" si="9"/>
        <v>195.7</v>
      </c>
      <c r="P97" s="288">
        <v>10</v>
      </c>
      <c r="Q97" s="288" t="str">
        <f>VLOOKUP(F97,[2]รายละเอียดรายแปลง!$D$1:$AU$65536,44,FALSE)</f>
        <v>B</v>
      </c>
      <c r="R97" s="288"/>
      <c r="S97" s="97">
        <f t="shared" si="10"/>
        <v>176.13</v>
      </c>
      <c r="T97" s="97">
        <v>9</v>
      </c>
      <c r="U97" s="289">
        <v>242965</v>
      </c>
      <c r="V97" s="290">
        <f t="shared" si="11"/>
        <v>-8098.833333333333</v>
      </c>
      <c r="W97" s="291" t="s">
        <v>93</v>
      </c>
      <c r="X97" s="291" t="s">
        <v>2</v>
      </c>
      <c r="Y97" s="292">
        <v>0</v>
      </c>
      <c r="Z97" s="293" t="s">
        <v>231</v>
      </c>
      <c r="AA97" s="296" t="s">
        <v>90</v>
      </c>
      <c r="AB97" s="294" t="s">
        <v>91</v>
      </c>
      <c r="AC97" s="293">
        <v>1.85</v>
      </c>
      <c r="AD97" s="294" t="s">
        <v>247</v>
      </c>
      <c r="AE97" s="293" t="s">
        <v>220</v>
      </c>
      <c r="AF97" s="293" t="s">
        <v>381</v>
      </c>
      <c r="AG97" s="293" t="s">
        <v>236</v>
      </c>
    </row>
    <row r="98" spans="1:33" ht="24">
      <c r="A98" s="281">
        <v>5</v>
      </c>
      <c r="B98" s="95">
        <v>3</v>
      </c>
      <c r="C98" s="95" t="s">
        <v>228</v>
      </c>
      <c r="D98" s="298" t="s">
        <v>26</v>
      </c>
      <c r="E98" s="98">
        <f t="shared" si="12"/>
        <v>14</v>
      </c>
      <c r="F98" s="98">
        <v>860</v>
      </c>
      <c r="G98" s="98">
        <v>860</v>
      </c>
      <c r="H98" s="299" t="s">
        <v>230</v>
      </c>
      <c r="I98" s="285">
        <v>22.83</v>
      </c>
      <c r="J98" s="286" t="str">
        <f t="shared" si="14"/>
        <v>อ้อยตอ 1</v>
      </c>
      <c r="K98" s="99">
        <v>22.83</v>
      </c>
      <c r="L98" s="99"/>
      <c r="M98" s="99">
        <f t="shared" si="8"/>
        <v>228.29999999999998</v>
      </c>
      <c r="N98" s="97">
        <v>10</v>
      </c>
      <c r="O98" s="287">
        <f t="shared" si="9"/>
        <v>228.29999999999998</v>
      </c>
      <c r="P98" s="288">
        <v>10</v>
      </c>
      <c r="Q98" s="288" t="str">
        <f>VLOOKUP(F98,[2]รายละเอียดรายแปลง!$D$1:$AU$65536,44,FALSE)</f>
        <v>B</v>
      </c>
      <c r="R98" s="288"/>
      <c r="S98" s="97">
        <f t="shared" si="10"/>
        <v>205.46999999999997</v>
      </c>
      <c r="T98" s="97">
        <v>9</v>
      </c>
      <c r="U98" s="289">
        <v>242959</v>
      </c>
      <c r="V98" s="290">
        <f t="shared" si="11"/>
        <v>-8098.6333333333332</v>
      </c>
      <c r="W98" s="291" t="s">
        <v>93</v>
      </c>
      <c r="X98" s="291" t="s">
        <v>2</v>
      </c>
      <c r="Y98" s="292">
        <v>0</v>
      </c>
      <c r="Z98" s="293" t="s">
        <v>231</v>
      </c>
      <c r="AA98" s="296" t="s">
        <v>90</v>
      </c>
      <c r="AB98" s="294" t="s">
        <v>91</v>
      </c>
      <c r="AC98" s="293">
        <v>1.85</v>
      </c>
      <c r="AD98" s="294" t="s">
        <v>247</v>
      </c>
      <c r="AE98" s="293" t="s">
        <v>220</v>
      </c>
      <c r="AF98" s="293" t="s">
        <v>381</v>
      </c>
      <c r="AG98" s="293" t="s">
        <v>236</v>
      </c>
    </row>
    <row r="99" spans="1:33" ht="24">
      <c r="A99" s="281">
        <v>3</v>
      </c>
      <c r="B99" s="95">
        <v>3</v>
      </c>
      <c r="C99" s="95" t="s">
        <v>228</v>
      </c>
      <c r="D99" s="298" t="s">
        <v>26</v>
      </c>
      <c r="E99" s="98">
        <f t="shared" si="12"/>
        <v>15</v>
      </c>
      <c r="F99" s="98">
        <v>861</v>
      </c>
      <c r="G99" s="98">
        <v>861</v>
      </c>
      <c r="H99" s="299" t="s">
        <v>230</v>
      </c>
      <c r="I99" s="285">
        <v>14.61</v>
      </c>
      <c r="J99" s="286" t="str">
        <f t="shared" si="14"/>
        <v>อ้อยตอ 1</v>
      </c>
      <c r="K99" s="99">
        <v>14.61</v>
      </c>
      <c r="L99" s="99"/>
      <c r="M99" s="99">
        <f t="shared" si="8"/>
        <v>146.1</v>
      </c>
      <c r="N99" s="97">
        <v>10</v>
      </c>
      <c r="O99" s="287">
        <f t="shared" si="9"/>
        <v>146.1</v>
      </c>
      <c r="P99" s="288">
        <v>10</v>
      </c>
      <c r="Q99" s="288" t="str">
        <f>VLOOKUP(F99,[2]รายละเอียดรายแปลง!$D$1:$AU$65536,44,FALSE)</f>
        <v>B</v>
      </c>
      <c r="R99" s="288"/>
      <c r="S99" s="97">
        <f t="shared" si="10"/>
        <v>131.49</v>
      </c>
      <c r="T99" s="97">
        <v>9</v>
      </c>
      <c r="U99" s="289">
        <v>242967</v>
      </c>
      <c r="V99" s="290">
        <f t="shared" si="11"/>
        <v>-8098.9</v>
      </c>
      <c r="W99" s="291" t="s">
        <v>93</v>
      </c>
      <c r="X99" s="291" t="s">
        <v>2</v>
      </c>
      <c r="Y99" s="292">
        <v>0</v>
      </c>
      <c r="Z99" s="293" t="s">
        <v>231</v>
      </c>
      <c r="AA99" s="296" t="s">
        <v>90</v>
      </c>
      <c r="AB99" s="294" t="s">
        <v>91</v>
      </c>
      <c r="AC99" s="293">
        <v>1.85</v>
      </c>
      <c r="AD99" s="294" t="s">
        <v>247</v>
      </c>
      <c r="AE99" s="293" t="s">
        <v>220</v>
      </c>
      <c r="AF99" s="293" t="s">
        <v>381</v>
      </c>
      <c r="AG99" s="293" t="s">
        <v>236</v>
      </c>
    </row>
    <row r="100" spans="1:33" ht="24">
      <c r="A100" s="281">
        <v>2</v>
      </c>
      <c r="B100" s="95">
        <v>3</v>
      </c>
      <c r="C100" s="95" t="s">
        <v>228</v>
      </c>
      <c r="D100" s="298" t="s">
        <v>26</v>
      </c>
      <c r="E100" s="98">
        <f t="shared" si="12"/>
        <v>16</v>
      </c>
      <c r="F100" s="98">
        <v>863</v>
      </c>
      <c r="G100" s="98">
        <v>863</v>
      </c>
      <c r="H100" s="299" t="s">
        <v>230</v>
      </c>
      <c r="I100" s="285">
        <v>6.21</v>
      </c>
      <c r="J100" s="286" t="str">
        <f t="shared" si="14"/>
        <v>อ้อยตอ 1</v>
      </c>
      <c r="K100" s="99">
        <v>6.21</v>
      </c>
      <c r="L100" s="99"/>
      <c r="M100" s="99">
        <f t="shared" si="8"/>
        <v>74.52</v>
      </c>
      <c r="N100" s="97">
        <v>12</v>
      </c>
      <c r="O100" s="287">
        <f t="shared" si="9"/>
        <v>62.1</v>
      </c>
      <c r="P100" s="288">
        <v>10</v>
      </c>
      <c r="Q100" s="288" t="str">
        <f>VLOOKUP(F100,[2]รายละเอียดรายแปลง!$D$1:$AU$65536,44,FALSE)</f>
        <v>B</v>
      </c>
      <c r="R100" s="288"/>
      <c r="S100" s="97">
        <f t="shared" si="10"/>
        <v>62.1</v>
      </c>
      <c r="T100" s="97">
        <v>10</v>
      </c>
      <c r="U100" s="289">
        <v>242909</v>
      </c>
      <c r="V100" s="290">
        <f t="shared" si="11"/>
        <v>-8096.9666666666662</v>
      </c>
      <c r="W100" s="291" t="s">
        <v>93</v>
      </c>
      <c r="X100" s="291" t="s">
        <v>2</v>
      </c>
      <c r="Y100" s="292">
        <v>0</v>
      </c>
      <c r="Z100" s="293" t="s">
        <v>231</v>
      </c>
      <c r="AA100" s="296" t="s">
        <v>90</v>
      </c>
      <c r="AB100" s="294" t="s">
        <v>91</v>
      </c>
      <c r="AC100" s="293">
        <v>1.85</v>
      </c>
      <c r="AD100" s="294" t="s">
        <v>247</v>
      </c>
      <c r="AE100" s="293" t="s">
        <v>220</v>
      </c>
      <c r="AF100" s="293" t="s">
        <v>381</v>
      </c>
      <c r="AG100" s="293" t="s">
        <v>236</v>
      </c>
    </row>
    <row r="101" spans="1:33" ht="24">
      <c r="A101" s="281">
        <v>2</v>
      </c>
      <c r="B101" s="95">
        <v>3</v>
      </c>
      <c r="C101" s="95" t="s">
        <v>228</v>
      </c>
      <c r="D101" s="298" t="s">
        <v>26</v>
      </c>
      <c r="E101" s="98">
        <f t="shared" si="12"/>
        <v>17</v>
      </c>
      <c r="F101" s="98">
        <v>864</v>
      </c>
      <c r="G101" s="98">
        <v>864</v>
      </c>
      <c r="H101" s="299" t="s">
        <v>230</v>
      </c>
      <c r="I101" s="285">
        <v>6.27</v>
      </c>
      <c r="J101" s="286" t="str">
        <f t="shared" si="14"/>
        <v>อ้อยตอ 1</v>
      </c>
      <c r="K101" s="99">
        <v>6.27</v>
      </c>
      <c r="L101" s="99"/>
      <c r="M101" s="99">
        <f t="shared" si="8"/>
        <v>75.239999999999995</v>
      </c>
      <c r="N101" s="97">
        <v>12</v>
      </c>
      <c r="O101" s="287">
        <f t="shared" si="9"/>
        <v>62.699999999999996</v>
      </c>
      <c r="P101" s="288">
        <v>10</v>
      </c>
      <c r="Q101" s="288" t="str">
        <f>VLOOKUP(F101,[2]รายละเอียดรายแปลง!$D$1:$AU$65536,44,FALSE)</f>
        <v>B</v>
      </c>
      <c r="R101" s="288"/>
      <c r="S101" s="97">
        <f t="shared" si="10"/>
        <v>43.89</v>
      </c>
      <c r="T101" s="97">
        <v>7</v>
      </c>
      <c r="U101" s="289">
        <v>242909</v>
      </c>
      <c r="V101" s="290">
        <f t="shared" si="11"/>
        <v>-8096.9666666666662</v>
      </c>
      <c r="W101" s="291" t="s">
        <v>93</v>
      </c>
      <c r="X101" s="291" t="s">
        <v>2</v>
      </c>
      <c r="Y101" s="292">
        <v>0</v>
      </c>
      <c r="Z101" s="293" t="s">
        <v>231</v>
      </c>
      <c r="AA101" s="296" t="s">
        <v>90</v>
      </c>
      <c r="AB101" s="294" t="s">
        <v>91</v>
      </c>
      <c r="AC101" s="293">
        <v>1.85</v>
      </c>
      <c r="AD101" s="294" t="s">
        <v>247</v>
      </c>
      <c r="AE101" s="293" t="s">
        <v>220</v>
      </c>
      <c r="AF101" s="293" t="s">
        <v>381</v>
      </c>
      <c r="AG101" s="293" t="s">
        <v>236</v>
      </c>
    </row>
    <row r="102" spans="1:33" ht="24">
      <c r="A102" s="281">
        <v>5</v>
      </c>
      <c r="B102" s="95">
        <v>3</v>
      </c>
      <c r="C102" s="95" t="s">
        <v>228</v>
      </c>
      <c r="D102" s="298" t="s">
        <v>26</v>
      </c>
      <c r="E102" s="98">
        <f t="shared" si="12"/>
        <v>18</v>
      </c>
      <c r="F102" s="98">
        <v>865</v>
      </c>
      <c r="G102" s="98">
        <v>865</v>
      </c>
      <c r="H102" s="299" t="s">
        <v>230</v>
      </c>
      <c r="I102" s="285">
        <v>30.98</v>
      </c>
      <c r="J102" s="286" t="str">
        <f t="shared" si="14"/>
        <v>อ้อยตุลาคม</v>
      </c>
      <c r="K102" s="99">
        <v>30.98</v>
      </c>
      <c r="L102" s="99"/>
      <c r="M102" s="99">
        <f t="shared" si="8"/>
        <v>495.68</v>
      </c>
      <c r="N102" s="97">
        <v>16</v>
      </c>
      <c r="O102" s="287">
        <f t="shared" si="9"/>
        <v>309.8</v>
      </c>
      <c r="P102" s="288">
        <v>10</v>
      </c>
      <c r="Q102" s="288" t="str">
        <f>VLOOKUP(F102,[2]รายละเอียดรายแปลง!$D$1:$AU$65536,44,FALSE)</f>
        <v>C</v>
      </c>
      <c r="R102" s="288"/>
      <c r="S102" s="97">
        <f t="shared" si="10"/>
        <v>309.8</v>
      </c>
      <c r="T102" s="97">
        <v>10</v>
      </c>
      <c r="U102" s="289">
        <v>242875</v>
      </c>
      <c r="V102" s="290">
        <f t="shared" si="11"/>
        <v>-8095.833333333333</v>
      </c>
      <c r="W102" s="291" t="s">
        <v>98</v>
      </c>
      <c r="X102" s="291" t="s">
        <v>88</v>
      </c>
      <c r="Y102" s="292">
        <v>0</v>
      </c>
      <c r="Z102" s="293" t="s">
        <v>231</v>
      </c>
      <c r="AA102" s="296" t="s">
        <v>90</v>
      </c>
      <c r="AB102" s="294" t="s">
        <v>99</v>
      </c>
      <c r="AC102" s="293">
        <v>1.85</v>
      </c>
      <c r="AD102" s="294" t="s">
        <v>232</v>
      </c>
      <c r="AE102" s="293" t="s">
        <v>220</v>
      </c>
      <c r="AF102" s="293" t="s">
        <v>381</v>
      </c>
      <c r="AG102" s="293" t="s">
        <v>236</v>
      </c>
    </row>
    <row r="103" spans="1:33" ht="24">
      <c r="A103" s="281">
        <v>3</v>
      </c>
      <c r="B103" s="95">
        <v>3</v>
      </c>
      <c r="C103" s="95" t="s">
        <v>228</v>
      </c>
      <c r="D103" s="298" t="s">
        <v>26</v>
      </c>
      <c r="E103" s="98">
        <f t="shared" si="12"/>
        <v>19</v>
      </c>
      <c r="F103" s="98">
        <v>867</v>
      </c>
      <c r="G103" s="98">
        <v>867</v>
      </c>
      <c r="H103" s="299" t="s">
        <v>230</v>
      </c>
      <c r="I103" s="285">
        <v>11.6</v>
      </c>
      <c r="J103" s="286" t="str">
        <f>W103</f>
        <v>อ้อยตอ 1</v>
      </c>
      <c r="K103" s="99">
        <v>11.6</v>
      </c>
      <c r="L103" s="99"/>
      <c r="M103" s="99">
        <f t="shared" si="8"/>
        <v>139.19999999999999</v>
      </c>
      <c r="N103" s="97">
        <v>12</v>
      </c>
      <c r="O103" s="287">
        <f t="shared" si="9"/>
        <v>92.8</v>
      </c>
      <c r="P103" s="288">
        <v>8</v>
      </c>
      <c r="Q103" s="288" t="str">
        <f>VLOOKUP(F103,[2]รายละเอียดรายแปลง!$D$1:$AU$65536,44,FALSE)</f>
        <v>C</v>
      </c>
      <c r="R103" s="288"/>
      <c r="S103" s="97">
        <f t="shared" si="10"/>
        <v>0</v>
      </c>
      <c r="T103" s="97">
        <v>0</v>
      </c>
      <c r="U103" s="289">
        <v>242908</v>
      </c>
      <c r="V103" s="290">
        <f t="shared" si="11"/>
        <v>-8096.9333333333334</v>
      </c>
      <c r="W103" s="291" t="s">
        <v>93</v>
      </c>
      <c r="X103" s="291" t="s">
        <v>2</v>
      </c>
      <c r="Y103" s="292">
        <v>0</v>
      </c>
      <c r="Z103" s="293" t="s">
        <v>231</v>
      </c>
      <c r="AA103" s="296" t="s">
        <v>90</v>
      </c>
      <c r="AB103" s="294" t="s">
        <v>91</v>
      </c>
      <c r="AC103" s="293">
        <v>1.85</v>
      </c>
      <c r="AD103" s="294" t="s">
        <v>232</v>
      </c>
      <c r="AE103" s="293" t="s">
        <v>220</v>
      </c>
      <c r="AF103" s="293" t="s">
        <v>381</v>
      </c>
      <c r="AG103" s="293" t="s">
        <v>236</v>
      </c>
    </row>
    <row r="104" spans="1:33" ht="24">
      <c r="A104" s="281">
        <v>4</v>
      </c>
      <c r="B104" s="95">
        <v>3</v>
      </c>
      <c r="C104" s="95" t="s">
        <v>228</v>
      </c>
      <c r="D104" s="298" t="s">
        <v>26</v>
      </c>
      <c r="E104" s="98">
        <f t="shared" si="12"/>
        <v>20</v>
      </c>
      <c r="F104" s="98">
        <v>2001</v>
      </c>
      <c r="G104" s="98">
        <v>2001</v>
      </c>
      <c r="H104" s="299" t="s">
        <v>230</v>
      </c>
      <c r="I104" s="285">
        <v>15.51</v>
      </c>
      <c r="J104" s="286" t="str">
        <f t="shared" ref="J104:J109" si="15">W104</f>
        <v>อ้อยตอ 1</v>
      </c>
      <c r="K104" s="99">
        <v>15.51</v>
      </c>
      <c r="L104" s="99"/>
      <c r="M104" s="99">
        <f t="shared" si="8"/>
        <v>155.1</v>
      </c>
      <c r="N104" s="97">
        <v>10</v>
      </c>
      <c r="O104" s="287">
        <f t="shared" si="9"/>
        <v>155.1</v>
      </c>
      <c r="P104" s="288">
        <v>10</v>
      </c>
      <c r="Q104" s="288" t="str">
        <f>VLOOKUP(F104,[2]รายละเอียดรายแปลง!$D$1:$AU$65536,44,FALSE)</f>
        <v>B</v>
      </c>
      <c r="R104" s="288"/>
      <c r="S104" s="97">
        <f t="shared" si="10"/>
        <v>124.08</v>
      </c>
      <c r="T104" s="97">
        <v>8</v>
      </c>
      <c r="U104" s="289">
        <v>242950</v>
      </c>
      <c r="V104" s="290">
        <f t="shared" si="11"/>
        <v>-8098.333333333333</v>
      </c>
      <c r="W104" s="291" t="s">
        <v>93</v>
      </c>
      <c r="X104" s="291" t="s">
        <v>2</v>
      </c>
      <c r="Y104" s="292">
        <v>0</v>
      </c>
      <c r="Z104" s="293" t="s">
        <v>231</v>
      </c>
      <c r="AA104" s="296" t="s">
        <v>90</v>
      </c>
      <c r="AB104" s="294" t="s">
        <v>113</v>
      </c>
      <c r="AC104" s="293">
        <v>1.85</v>
      </c>
      <c r="AD104" s="294" t="s">
        <v>232</v>
      </c>
      <c r="AE104" s="293" t="s">
        <v>220</v>
      </c>
      <c r="AF104" s="293" t="s">
        <v>381</v>
      </c>
      <c r="AG104" s="293" t="s">
        <v>236</v>
      </c>
    </row>
    <row r="105" spans="1:33" ht="24">
      <c r="A105" s="281">
        <v>4</v>
      </c>
      <c r="B105" s="95">
        <v>3</v>
      </c>
      <c r="C105" s="95" t="s">
        <v>228</v>
      </c>
      <c r="D105" s="298" t="s">
        <v>26</v>
      </c>
      <c r="E105" s="98">
        <f t="shared" si="12"/>
        <v>21</v>
      </c>
      <c r="F105" s="98">
        <v>2002</v>
      </c>
      <c r="G105" s="98">
        <v>2002</v>
      </c>
      <c r="H105" s="299" t="s">
        <v>230</v>
      </c>
      <c r="I105" s="285">
        <v>15.89</v>
      </c>
      <c r="J105" s="286" t="str">
        <f t="shared" si="15"/>
        <v>อ้อยตอ 1</v>
      </c>
      <c r="K105" s="99">
        <v>15.89</v>
      </c>
      <c r="L105" s="99"/>
      <c r="M105" s="99">
        <f t="shared" si="8"/>
        <v>190.68</v>
      </c>
      <c r="N105" s="97">
        <v>12</v>
      </c>
      <c r="O105" s="287">
        <f t="shared" si="9"/>
        <v>158.9</v>
      </c>
      <c r="P105" s="288">
        <v>10</v>
      </c>
      <c r="Q105" s="288" t="str">
        <f>VLOOKUP(F105,[2]รายละเอียดรายแปลง!$D$1:$AU$65536,44,FALSE)</f>
        <v>B</v>
      </c>
      <c r="R105" s="288"/>
      <c r="S105" s="97">
        <f t="shared" si="10"/>
        <v>127.12</v>
      </c>
      <c r="T105" s="97">
        <v>8</v>
      </c>
      <c r="U105" s="289">
        <v>242913</v>
      </c>
      <c r="V105" s="290">
        <f t="shared" si="11"/>
        <v>-8097.1</v>
      </c>
      <c r="W105" s="291" t="s">
        <v>93</v>
      </c>
      <c r="X105" s="291" t="s">
        <v>2</v>
      </c>
      <c r="Y105" s="292">
        <v>0</v>
      </c>
      <c r="Z105" s="293" t="s">
        <v>231</v>
      </c>
      <c r="AA105" s="296" t="s">
        <v>90</v>
      </c>
      <c r="AB105" s="294" t="s">
        <v>94</v>
      </c>
      <c r="AC105" s="293">
        <v>1.85</v>
      </c>
      <c r="AD105" s="294" t="s">
        <v>232</v>
      </c>
      <c r="AE105" s="293" t="s">
        <v>220</v>
      </c>
      <c r="AF105" s="293" t="s">
        <v>381</v>
      </c>
      <c r="AG105" s="293" t="s">
        <v>236</v>
      </c>
    </row>
    <row r="106" spans="1:33" ht="24">
      <c r="A106" s="281">
        <v>4</v>
      </c>
      <c r="B106" s="95">
        <v>3</v>
      </c>
      <c r="C106" s="95" t="s">
        <v>228</v>
      </c>
      <c r="D106" s="298" t="s">
        <v>26</v>
      </c>
      <c r="E106" s="98">
        <f t="shared" si="12"/>
        <v>22</v>
      </c>
      <c r="F106" s="98">
        <v>2003</v>
      </c>
      <c r="G106" s="98">
        <v>2003</v>
      </c>
      <c r="H106" s="299" t="s">
        <v>230</v>
      </c>
      <c r="I106" s="285">
        <v>15.01</v>
      </c>
      <c r="J106" s="286" t="str">
        <f t="shared" si="15"/>
        <v>อ้อยตอ 1</v>
      </c>
      <c r="K106" s="99">
        <v>15.01</v>
      </c>
      <c r="L106" s="99"/>
      <c r="M106" s="99">
        <f t="shared" si="8"/>
        <v>180.12</v>
      </c>
      <c r="N106" s="97">
        <v>12</v>
      </c>
      <c r="O106" s="287">
        <f t="shared" si="9"/>
        <v>150.1</v>
      </c>
      <c r="P106" s="288">
        <v>10</v>
      </c>
      <c r="Q106" s="288" t="str">
        <f>VLOOKUP(F106,[2]รายละเอียดรายแปลง!$D$1:$AU$65536,44,FALSE)</f>
        <v>B</v>
      </c>
      <c r="R106" s="288"/>
      <c r="S106" s="97">
        <f t="shared" si="10"/>
        <v>165.10999999999999</v>
      </c>
      <c r="T106" s="97">
        <v>11</v>
      </c>
      <c r="U106" s="289">
        <v>242893</v>
      </c>
      <c r="V106" s="290">
        <f t="shared" si="11"/>
        <v>-8096.4333333333334</v>
      </c>
      <c r="W106" s="291" t="s">
        <v>93</v>
      </c>
      <c r="X106" s="291" t="s">
        <v>2</v>
      </c>
      <c r="Y106" s="292">
        <v>0</v>
      </c>
      <c r="Z106" s="293" t="s">
        <v>231</v>
      </c>
      <c r="AA106" s="296" t="s">
        <v>90</v>
      </c>
      <c r="AB106" s="294" t="s">
        <v>91</v>
      </c>
      <c r="AC106" s="293">
        <v>1.85</v>
      </c>
      <c r="AD106" s="294" t="s">
        <v>232</v>
      </c>
      <c r="AE106" s="293" t="s">
        <v>220</v>
      </c>
      <c r="AF106" s="293" t="s">
        <v>381</v>
      </c>
      <c r="AG106" s="293" t="s">
        <v>236</v>
      </c>
    </row>
    <row r="107" spans="1:33" ht="24">
      <c r="A107" s="281">
        <v>3</v>
      </c>
      <c r="B107" s="95">
        <v>3</v>
      </c>
      <c r="C107" s="95" t="s">
        <v>228</v>
      </c>
      <c r="D107" s="298" t="s">
        <v>26</v>
      </c>
      <c r="E107" s="98">
        <f t="shared" si="12"/>
        <v>23</v>
      </c>
      <c r="F107" s="98">
        <v>2004</v>
      </c>
      <c r="G107" s="98">
        <v>2004</v>
      </c>
      <c r="H107" s="299" t="s">
        <v>230</v>
      </c>
      <c r="I107" s="285">
        <v>14.65</v>
      </c>
      <c r="J107" s="286" t="str">
        <f t="shared" si="15"/>
        <v>อ้อยตอ 1</v>
      </c>
      <c r="K107" s="99">
        <v>14.65</v>
      </c>
      <c r="L107" s="99"/>
      <c r="M107" s="99">
        <f t="shared" si="8"/>
        <v>175.8</v>
      </c>
      <c r="N107" s="97">
        <v>12</v>
      </c>
      <c r="O107" s="287">
        <f t="shared" si="9"/>
        <v>146.5</v>
      </c>
      <c r="P107" s="288">
        <v>10</v>
      </c>
      <c r="Q107" s="288" t="str">
        <f>VLOOKUP(F107,[2]รายละเอียดรายแปลง!$D$1:$AU$65536,44,FALSE)</f>
        <v>B</v>
      </c>
      <c r="R107" s="288"/>
      <c r="S107" s="97">
        <f t="shared" si="10"/>
        <v>161.15</v>
      </c>
      <c r="T107" s="97">
        <v>11</v>
      </c>
      <c r="U107" s="289">
        <v>242893</v>
      </c>
      <c r="V107" s="290">
        <f t="shared" si="11"/>
        <v>-8096.4333333333334</v>
      </c>
      <c r="W107" s="291" t="s">
        <v>93</v>
      </c>
      <c r="X107" s="291" t="s">
        <v>2</v>
      </c>
      <c r="Y107" s="292">
        <v>0</v>
      </c>
      <c r="Z107" s="293" t="s">
        <v>231</v>
      </c>
      <c r="AA107" s="296" t="s">
        <v>90</v>
      </c>
      <c r="AB107" s="294" t="s">
        <v>91</v>
      </c>
      <c r="AC107" s="293">
        <v>1.85</v>
      </c>
      <c r="AD107" s="294" t="s">
        <v>232</v>
      </c>
      <c r="AE107" s="293" t="s">
        <v>220</v>
      </c>
      <c r="AF107" s="293" t="s">
        <v>381</v>
      </c>
      <c r="AG107" s="293" t="s">
        <v>236</v>
      </c>
    </row>
    <row r="108" spans="1:33" ht="24">
      <c r="A108" s="281">
        <v>5</v>
      </c>
      <c r="B108" s="95">
        <v>3</v>
      </c>
      <c r="C108" s="95" t="s">
        <v>228</v>
      </c>
      <c r="D108" s="298" t="s">
        <v>26</v>
      </c>
      <c r="E108" s="98">
        <f t="shared" si="12"/>
        <v>24</v>
      </c>
      <c r="F108" s="98">
        <v>2005</v>
      </c>
      <c r="G108" s="98">
        <v>2005</v>
      </c>
      <c r="H108" s="299" t="s">
        <v>230</v>
      </c>
      <c r="I108" s="285">
        <v>36.36</v>
      </c>
      <c r="J108" s="286" t="str">
        <f t="shared" si="15"/>
        <v>อ้อยตอ 1</v>
      </c>
      <c r="K108" s="99">
        <v>36.36</v>
      </c>
      <c r="L108" s="99"/>
      <c r="M108" s="99">
        <f t="shared" si="8"/>
        <v>436.32</v>
      </c>
      <c r="N108" s="97">
        <v>12</v>
      </c>
      <c r="O108" s="287">
        <f t="shared" si="9"/>
        <v>363.6</v>
      </c>
      <c r="P108" s="288">
        <v>10</v>
      </c>
      <c r="Q108" s="288" t="str">
        <f>VLOOKUP(F108,[2]รายละเอียดรายแปลง!$D$1:$AU$65536,44,FALSE)</f>
        <v>B</v>
      </c>
      <c r="R108" s="288"/>
      <c r="S108" s="97">
        <f t="shared" si="10"/>
        <v>399.96</v>
      </c>
      <c r="T108" s="97">
        <v>11</v>
      </c>
      <c r="U108" s="289">
        <v>242895</v>
      </c>
      <c r="V108" s="290">
        <f t="shared" si="11"/>
        <v>-8096.5</v>
      </c>
      <c r="W108" s="291" t="s">
        <v>93</v>
      </c>
      <c r="X108" s="291" t="s">
        <v>2</v>
      </c>
      <c r="Y108" s="292">
        <v>0</v>
      </c>
      <c r="Z108" s="293" t="s">
        <v>231</v>
      </c>
      <c r="AA108" s="296" t="s">
        <v>90</v>
      </c>
      <c r="AB108" s="294" t="s">
        <v>91</v>
      </c>
      <c r="AC108" s="293">
        <v>1.85</v>
      </c>
      <c r="AD108" s="294" t="s">
        <v>232</v>
      </c>
      <c r="AE108" s="293" t="s">
        <v>220</v>
      </c>
      <c r="AF108" s="293" t="s">
        <v>381</v>
      </c>
      <c r="AG108" s="293" t="s">
        <v>236</v>
      </c>
    </row>
    <row r="109" spans="1:33" ht="24">
      <c r="A109" s="281">
        <v>2</v>
      </c>
      <c r="B109" s="95">
        <v>3</v>
      </c>
      <c r="C109" s="95" t="s">
        <v>228</v>
      </c>
      <c r="D109" s="298" t="s">
        <v>26</v>
      </c>
      <c r="E109" s="98">
        <f t="shared" si="12"/>
        <v>25</v>
      </c>
      <c r="F109" s="98">
        <v>2006</v>
      </c>
      <c r="G109" s="98">
        <v>2006</v>
      </c>
      <c r="H109" s="299" t="s">
        <v>230</v>
      </c>
      <c r="I109" s="285">
        <v>7.27</v>
      </c>
      <c r="J109" s="286" t="str">
        <f t="shared" si="15"/>
        <v>อ้อยตอ 1</v>
      </c>
      <c r="K109" s="99">
        <v>7.27</v>
      </c>
      <c r="L109" s="99"/>
      <c r="M109" s="99">
        <f t="shared" si="8"/>
        <v>87.24</v>
      </c>
      <c r="N109" s="97">
        <v>12</v>
      </c>
      <c r="O109" s="287">
        <f t="shared" si="9"/>
        <v>72.699999999999989</v>
      </c>
      <c r="P109" s="288">
        <v>10</v>
      </c>
      <c r="Q109" s="288" t="str">
        <f>VLOOKUP(F109,[2]รายละเอียดรายแปลง!$D$1:$AU$65536,44,FALSE)</f>
        <v>B</v>
      </c>
      <c r="R109" s="288"/>
      <c r="S109" s="97">
        <f t="shared" si="10"/>
        <v>79.97</v>
      </c>
      <c r="T109" s="97">
        <v>11</v>
      </c>
      <c r="U109" s="289">
        <v>242894</v>
      </c>
      <c r="V109" s="290">
        <f t="shared" si="11"/>
        <v>-8096.4666666666662</v>
      </c>
      <c r="W109" s="291" t="s">
        <v>93</v>
      </c>
      <c r="X109" s="291" t="s">
        <v>2</v>
      </c>
      <c r="Y109" s="292">
        <v>0</v>
      </c>
      <c r="Z109" s="293" t="s">
        <v>231</v>
      </c>
      <c r="AA109" s="296" t="s">
        <v>90</v>
      </c>
      <c r="AB109" s="294" t="s">
        <v>91</v>
      </c>
      <c r="AC109" s="293">
        <v>1.85</v>
      </c>
      <c r="AD109" s="294" t="s">
        <v>232</v>
      </c>
      <c r="AE109" s="293" t="s">
        <v>220</v>
      </c>
      <c r="AF109" s="293" t="s">
        <v>381</v>
      </c>
      <c r="AG109" s="293" t="s">
        <v>236</v>
      </c>
    </row>
    <row r="110" spans="1:33" ht="24">
      <c r="A110" s="281">
        <v>3</v>
      </c>
      <c r="B110" s="95">
        <v>3</v>
      </c>
      <c r="C110" s="95" t="s">
        <v>228</v>
      </c>
      <c r="D110" s="298" t="s">
        <v>26</v>
      </c>
      <c r="E110" s="98">
        <f t="shared" si="12"/>
        <v>26</v>
      </c>
      <c r="F110" s="98">
        <v>2009</v>
      </c>
      <c r="G110" s="98">
        <v>2009</v>
      </c>
      <c r="H110" s="98"/>
      <c r="I110" s="285">
        <v>11.6</v>
      </c>
      <c r="J110" s="286" t="str">
        <f>W110</f>
        <v>อ้อยตอ 1</v>
      </c>
      <c r="K110" s="99">
        <v>11.6</v>
      </c>
      <c r="L110" s="99"/>
      <c r="M110" s="99">
        <f t="shared" si="8"/>
        <v>116</v>
      </c>
      <c r="N110" s="97">
        <v>10</v>
      </c>
      <c r="O110" s="287">
        <f t="shared" si="9"/>
        <v>81.2</v>
      </c>
      <c r="P110" s="288">
        <v>7</v>
      </c>
      <c r="Q110" s="288" t="str">
        <f>VLOOKUP(F110,[2]รายละเอียดรายแปลง!$D$1:$AU$65536,44,FALSE)</f>
        <v>D</v>
      </c>
      <c r="R110" s="288"/>
      <c r="S110" s="97">
        <f t="shared" si="10"/>
        <v>69.599999999999994</v>
      </c>
      <c r="T110" s="97">
        <v>6</v>
      </c>
      <c r="U110" s="289">
        <v>242949</v>
      </c>
      <c r="V110" s="290">
        <f t="shared" si="11"/>
        <v>-8098.3</v>
      </c>
      <c r="W110" s="291" t="s">
        <v>93</v>
      </c>
      <c r="X110" s="291" t="s">
        <v>2</v>
      </c>
      <c r="Y110" s="292">
        <v>0</v>
      </c>
      <c r="Z110" s="293" t="s">
        <v>231</v>
      </c>
      <c r="AA110" s="296" t="s">
        <v>90</v>
      </c>
      <c r="AB110" s="294" t="s">
        <v>99</v>
      </c>
      <c r="AC110" s="293">
        <v>1.85</v>
      </c>
      <c r="AD110" s="294" t="s">
        <v>232</v>
      </c>
      <c r="AE110" s="293" t="s">
        <v>220</v>
      </c>
      <c r="AF110" s="293" t="s">
        <v>381</v>
      </c>
      <c r="AG110" s="293" t="s">
        <v>236</v>
      </c>
    </row>
    <row r="111" spans="1:33" ht="24">
      <c r="A111" s="281">
        <v>2</v>
      </c>
      <c r="B111" s="95">
        <v>3</v>
      </c>
      <c r="C111" s="95" t="s">
        <v>228</v>
      </c>
      <c r="D111" s="298" t="s">
        <v>26</v>
      </c>
      <c r="E111" s="98">
        <f t="shared" si="12"/>
        <v>27</v>
      </c>
      <c r="F111" s="98">
        <v>2010</v>
      </c>
      <c r="G111" s="98">
        <v>2010</v>
      </c>
      <c r="H111" s="299" t="s">
        <v>230</v>
      </c>
      <c r="I111" s="285">
        <v>6.27</v>
      </c>
      <c r="J111" s="286" t="str">
        <f>W111</f>
        <v>อ้อยตอ 1</v>
      </c>
      <c r="K111" s="99">
        <v>6.27</v>
      </c>
      <c r="L111" s="99"/>
      <c r="M111" s="99">
        <f t="shared" si="8"/>
        <v>62.699999999999996</v>
      </c>
      <c r="N111" s="97">
        <v>10</v>
      </c>
      <c r="O111" s="287">
        <f t="shared" si="9"/>
        <v>43.89</v>
      </c>
      <c r="P111" s="288">
        <v>7</v>
      </c>
      <c r="Q111" s="288" t="str">
        <f>VLOOKUP(F111,[2]รายละเอียดรายแปลง!$D$1:$AU$65536,44,FALSE)</f>
        <v>D</v>
      </c>
      <c r="R111" s="288"/>
      <c r="S111" s="97">
        <f t="shared" si="10"/>
        <v>37.619999999999997</v>
      </c>
      <c r="T111" s="97">
        <v>6</v>
      </c>
      <c r="U111" s="289">
        <v>242957</v>
      </c>
      <c r="V111" s="290">
        <f t="shared" si="11"/>
        <v>-8098.5666666666666</v>
      </c>
      <c r="W111" s="291" t="s">
        <v>93</v>
      </c>
      <c r="X111" s="291" t="s">
        <v>2</v>
      </c>
      <c r="Y111" s="292">
        <v>0</v>
      </c>
      <c r="Z111" s="293" t="s">
        <v>231</v>
      </c>
      <c r="AA111" s="296" t="s">
        <v>90</v>
      </c>
      <c r="AB111" s="294" t="s">
        <v>109</v>
      </c>
      <c r="AC111" s="293">
        <v>1.65</v>
      </c>
      <c r="AD111" s="294" t="s">
        <v>232</v>
      </c>
      <c r="AE111" s="293" t="s">
        <v>220</v>
      </c>
      <c r="AF111" s="293" t="s">
        <v>381</v>
      </c>
      <c r="AG111" s="293" t="s">
        <v>236</v>
      </c>
    </row>
    <row r="112" spans="1:33" ht="24">
      <c r="A112" s="281">
        <v>2</v>
      </c>
      <c r="B112" s="95">
        <v>3</v>
      </c>
      <c r="C112" s="95" t="s">
        <v>228</v>
      </c>
      <c r="D112" s="298" t="s">
        <v>26</v>
      </c>
      <c r="E112" s="98">
        <f t="shared" si="12"/>
        <v>28</v>
      </c>
      <c r="F112" s="98">
        <v>8121011</v>
      </c>
      <c r="G112" s="98">
        <v>8121011</v>
      </c>
      <c r="H112" s="98"/>
      <c r="I112" s="285">
        <v>7.29</v>
      </c>
      <c r="J112" s="286" t="str">
        <f t="shared" ref="J112:J175" si="16">W112</f>
        <v>อ้อยน้ำราด</v>
      </c>
      <c r="K112" s="99">
        <v>7.29</v>
      </c>
      <c r="L112" s="99"/>
      <c r="M112" s="99">
        <f t="shared" si="8"/>
        <v>94.77</v>
      </c>
      <c r="N112" s="97">
        <v>13</v>
      </c>
      <c r="O112" s="287">
        <f t="shared" si="9"/>
        <v>87.48</v>
      </c>
      <c r="P112" s="288">
        <v>12</v>
      </c>
      <c r="Q112" s="288" t="str">
        <f>VLOOKUP(F112,[2]รายละเอียดรายแปลง!$D$1:$AU$65536,44,FALSE)</f>
        <v>C</v>
      </c>
      <c r="R112" s="288"/>
      <c r="S112" s="97">
        <f t="shared" si="10"/>
        <v>80.19</v>
      </c>
      <c r="T112" s="97">
        <v>11</v>
      </c>
      <c r="U112" s="289">
        <v>242928</v>
      </c>
      <c r="V112" s="290">
        <f t="shared" si="11"/>
        <v>-8097.6</v>
      </c>
      <c r="W112" s="291" t="s">
        <v>1</v>
      </c>
      <c r="X112" s="291" t="s">
        <v>88</v>
      </c>
      <c r="Y112" s="292">
        <v>0</v>
      </c>
      <c r="Z112" s="293" t="s">
        <v>231</v>
      </c>
      <c r="AA112" s="296" t="s">
        <v>90</v>
      </c>
      <c r="AB112" s="294" t="s">
        <v>91</v>
      </c>
      <c r="AC112" s="293">
        <v>1.85</v>
      </c>
      <c r="AD112" s="291" t="s">
        <v>232</v>
      </c>
      <c r="AE112" s="293" t="s">
        <v>220</v>
      </c>
      <c r="AF112" s="293" t="s">
        <v>381</v>
      </c>
      <c r="AG112" s="293" t="s">
        <v>236</v>
      </c>
    </row>
    <row r="113" spans="1:33" ht="24">
      <c r="A113" s="281">
        <v>5</v>
      </c>
      <c r="B113" s="95">
        <v>3</v>
      </c>
      <c r="C113" s="95" t="s">
        <v>228</v>
      </c>
      <c r="D113" s="298" t="s">
        <v>26</v>
      </c>
      <c r="E113" s="98">
        <f t="shared" si="12"/>
        <v>29</v>
      </c>
      <c r="F113" s="98">
        <v>8121013</v>
      </c>
      <c r="G113" s="98">
        <v>8121013</v>
      </c>
      <c r="H113" s="98"/>
      <c r="I113" s="285">
        <v>41.84</v>
      </c>
      <c r="J113" s="286" t="str">
        <f t="shared" si="16"/>
        <v>อ้อยตอ 1</v>
      </c>
      <c r="K113" s="99">
        <v>41.84</v>
      </c>
      <c r="L113" s="99"/>
      <c r="M113" s="99">
        <f t="shared" si="8"/>
        <v>418.40000000000003</v>
      </c>
      <c r="N113" s="97">
        <v>10</v>
      </c>
      <c r="O113" s="287">
        <f t="shared" si="9"/>
        <v>418.40000000000003</v>
      </c>
      <c r="P113" s="288">
        <v>10</v>
      </c>
      <c r="Q113" s="288" t="str">
        <f>VLOOKUP(F113,[2]รายละเอียดรายแปลง!$D$1:$AU$65536,44,FALSE)</f>
        <v>B</v>
      </c>
      <c r="R113" s="288"/>
      <c r="S113" s="97">
        <f t="shared" si="10"/>
        <v>376.56000000000006</v>
      </c>
      <c r="T113" s="97">
        <v>9</v>
      </c>
      <c r="U113" s="289">
        <v>242950</v>
      </c>
      <c r="V113" s="290">
        <f t="shared" si="11"/>
        <v>-8098.333333333333</v>
      </c>
      <c r="W113" s="291" t="s">
        <v>93</v>
      </c>
      <c r="X113" s="291" t="s">
        <v>2</v>
      </c>
      <c r="Y113" s="292">
        <v>0</v>
      </c>
      <c r="Z113" s="293" t="s">
        <v>231</v>
      </c>
      <c r="AA113" s="296" t="s">
        <v>90</v>
      </c>
      <c r="AB113" s="294" t="s">
        <v>114</v>
      </c>
      <c r="AC113" s="293">
        <v>1.85</v>
      </c>
      <c r="AD113" s="294" t="s">
        <v>232</v>
      </c>
      <c r="AE113" s="293" t="s">
        <v>220</v>
      </c>
      <c r="AF113" s="293" t="s">
        <v>381</v>
      </c>
      <c r="AG113" s="293" t="s">
        <v>236</v>
      </c>
    </row>
    <row r="114" spans="1:33" ht="24">
      <c r="A114" s="281">
        <v>5</v>
      </c>
      <c r="B114" s="95">
        <v>3</v>
      </c>
      <c r="C114" s="95" t="s">
        <v>228</v>
      </c>
      <c r="D114" s="298" t="s">
        <v>26</v>
      </c>
      <c r="E114" s="98">
        <f t="shared" si="12"/>
        <v>30</v>
      </c>
      <c r="F114" s="98">
        <v>8121015</v>
      </c>
      <c r="G114" s="98">
        <v>8121015</v>
      </c>
      <c r="H114" s="98"/>
      <c r="I114" s="285">
        <v>28.46</v>
      </c>
      <c r="J114" s="286" t="str">
        <f t="shared" si="16"/>
        <v>อ้อยตอ 1</v>
      </c>
      <c r="K114" s="99">
        <v>28.46</v>
      </c>
      <c r="L114" s="99"/>
      <c r="M114" s="99">
        <f t="shared" si="8"/>
        <v>341.52</v>
      </c>
      <c r="N114" s="97">
        <v>12</v>
      </c>
      <c r="O114" s="287">
        <f t="shared" si="9"/>
        <v>341.52</v>
      </c>
      <c r="P114" s="288">
        <v>12</v>
      </c>
      <c r="Q114" s="288" t="str">
        <f>VLOOKUP(F114,[2]รายละเอียดรายแปลง!$D$1:$AU$65536,44,FALSE)</f>
        <v>B</v>
      </c>
      <c r="R114" s="288"/>
      <c r="S114" s="97">
        <f t="shared" si="10"/>
        <v>341.52</v>
      </c>
      <c r="T114" s="97">
        <v>12</v>
      </c>
      <c r="U114" s="289">
        <v>242892</v>
      </c>
      <c r="V114" s="290">
        <f t="shared" si="11"/>
        <v>-8096.4</v>
      </c>
      <c r="W114" s="291" t="s">
        <v>93</v>
      </c>
      <c r="X114" s="291" t="s">
        <v>2</v>
      </c>
      <c r="Y114" s="292">
        <v>0</v>
      </c>
      <c r="Z114" s="296" t="s">
        <v>231</v>
      </c>
      <c r="AA114" s="296" t="s">
        <v>90</v>
      </c>
      <c r="AB114" s="294" t="s">
        <v>91</v>
      </c>
      <c r="AC114" s="293">
        <v>1.65</v>
      </c>
      <c r="AD114" s="294" t="s">
        <v>232</v>
      </c>
      <c r="AE114" s="293" t="s">
        <v>220</v>
      </c>
      <c r="AF114" s="293" t="s">
        <v>381</v>
      </c>
      <c r="AG114" s="293" t="s">
        <v>236</v>
      </c>
    </row>
    <row r="115" spans="1:33" ht="24">
      <c r="A115" s="281">
        <v>5</v>
      </c>
      <c r="B115" s="95">
        <v>3</v>
      </c>
      <c r="C115" s="95" t="s">
        <v>228</v>
      </c>
      <c r="D115" s="298" t="s">
        <v>26</v>
      </c>
      <c r="E115" s="98">
        <f t="shared" si="12"/>
        <v>31</v>
      </c>
      <c r="F115" s="98">
        <v>8121018</v>
      </c>
      <c r="G115" s="98">
        <v>8121018</v>
      </c>
      <c r="H115" s="98"/>
      <c r="I115" s="285">
        <v>39.380000000000003</v>
      </c>
      <c r="J115" s="286" t="str">
        <f t="shared" si="16"/>
        <v>อ้อยตอ 1</v>
      </c>
      <c r="K115" s="99">
        <v>39.380000000000003</v>
      </c>
      <c r="L115" s="99"/>
      <c r="M115" s="99">
        <f t="shared" si="8"/>
        <v>472.56000000000006</v>
      </c>
      <c r="N115" s="97">
        <v>12</v>
      </c>
      <c r="O115" s="287">
        <f t="shared" si="9"/>
        <v>472.56000000000006</v>
      </c>
      <c r="P115" s="288">
        <v>12</v>
      </c>
      <c r="Q115" s="288" t="str">
        <f>VLOOKUP(F115,[2]รายละเอียดรายแปลง!$D$1:$AU$65536,44,FALSE)</f>
        <v>B</v>
      </c>
      <c r="R115" s="288"/>
      <c r="S115" s="97">
        <f t="shared" si="10"/>
        <v>393.8</v>
      </c>
      <c r="T115" s="97">
        <v>10</v>
      </c>
      <c r="U115" s="289">
        <v>242891</v>
      </c>
      <c r="V115" s="290">
        <f t="shared" si="11"/>
        <v>-8096.3666666666668</v>
      </c>
      <c r="W115" s="291" t="s">
        <v>93</v>
      </c>
      <c r="X115" s="291" t="s">
        <v>2</v>
      </c>
      <c r="Y115" s="292">
        <v>0</v>
      </c>
      <c r="Z115" s="296" t="s">
        <v>231</v>
      </c>
      <c r="AA115" s="296" t="s">
        <v>90</v>
      </c>
      <c r="AB115" s="294" t="s">
        <v>91</v>
      </c>
      <c r="AC115" s="293">
        <v>1.65</v>
      </c>
      <c r="AD115" s="294" t="s">
        <v>247</v>
      </c>
      <c r="AE115" s="293" t="s">
        <v>220</v>
      </c>
      <c r="AF115" s="293" t="s">
        <v>381</v>
      </c>
      <c r="AG115" s="293" t="s">
        <v>236</v>
      </c>
    </row>
    <row r="116" spans="1:33" ht="24">
      <c r="A116" s="281">
        <v>4</v>
      </c>
      <c r="B116" s="95">
        <v>3</v>
      </c>
      <c r="C116" s="95" t="s">
        <v>228</v>
      </c>
      <c r="D116" s="298" t="s">
        <v>26</v>
      </c>
      <c r="E116" s="98">
        <f t="shared" si="12"/>
        <v>32</v>
      </c>
      <c r="F116" s="98">
        <v>8121019</v>
      </c>
      <c r="G116" s="98">
        <v>8121019</v>
      </c>
      <c r="H116" s="98"/>
      <c r="I116" s="285">
        <v>18.98</v>
      </c>
      <c r="J116" s="286" t="str">
        <f t="shared" si="16"/>
        <v>อ้อยตอ 1</v>
      </c>
      <c r="K116" s="99">
        <v>18.98</v>
      </c>
      <c r="L116" s="99"/>
      <c r="M116" s="99">
        <f t="shared" si="8"/>
        <v>227.76</v>
      </c>
      <c r="N116" s="97">
        <v>12</v>
      </c>
      <c r="O116" s="287">
        <f t="shared" si="9"/>
        <v>227.76</v>
      </c>
      <c r="P116" s="288">
        <v>12</v>
      </c>
      <c r="Q116" s="288" t="str">
        <f>VLOOKUP(F116,[2]รายละเอียดรายแปลง!$D$1:$AU$65536,44,FALSE)</f>
        <v>B</v>
      </c>
      <c r="R116" s="288"/>
      <c r="S116" s="97">
        <f t="shared" si="10"/>
        <v>208.78</v>
      </c>
      <c r="T116" s="97">
        <v>11</v>
      </c>
      <c r="U116" s="289">
        <v>242888</v>
      </c>
      <c r="V116" s="290">
        <f t="shared" si="11"/>
        <v>-8096.2666666666664</v>
      </c>
      <c r="W116" s="291" t="s">
        <v>93</v>
      </c>
      <c r="X116" s="291" t="s">
        <v>2</v>
      </c>
      <c r="Y116" s="292">
        <v>0</v>
      </c>
      <c r="Z116" s="296" t="s">
        <v>231</v>
      </c>
      <c r="AA116" s="296" t="s">
        <v>90</v>
      </c>
      <c r="AB116" s="294" t="s">
        <v>91</v>
      </c>
      <c r="AC116" s="293">
        <v>1.65</v>
      </c>
      <c r="AD116" s="294" t="s">
        <v>247</v>
      </c>
      <c r="AE116" s="293" t="s">
        <v>220</v>
      </c>
      <c r="AF116" s="293" t="s">
        <v>381</v>
      </c>
      <c r="AG116" s="293" t="s">
        <v>236</v>
      </c>
    </row>
    <row r="117" spans="1:33" ht="24">
      <c r="A117" s="281">
        <v>3</v>
      </c>
      <c r="B117" s="95">
        <v>3</v>
      </c>
      <c r="C117" s="95" t="s">
        <v>228</v>
      </c>
      <c r="D117" s="298" t="s">
        <v>26</v>
      </c>
      <c r="E117" s="98">
        <f t="shared" si="12"/>
        <v>33</v>
      </c>
      <c r="F117" s="98">
        <v>8121020</v>
      </c>
      <c r="G117" s="98">
        <v>8121020</v>
      </c>
      <c r="H117" s="98"/>
      <c r="I117" s="285">
        <v>14.04</v>
      </c>
      <c r="J117" s="286" t="str">
        <f t="shared" si="16"/>
        <v>อ้อยน้ำราด</v>
      </c>
      <c r="K117" s="99">
        <v>14.04</v>
      </c>
      <c r="L117" s="99"/>
      <c r="M117" s="99">
        <f t="shared" si="8"/>
        <v>168.48</v>
      </c>
      <c r="N117" s="97">
        <v>12</v>
      </c>
      <c r="O117" s="287">
        <f t="shared" si="9"/>
        <v>140.39999999999998</v>
      </c>
      <c r="P117" s="288">
        <v>10</v>
      </c>
      <c r="Q117" s="288" t="str">
        <f>VLOOKUP(F117,[2]รายละเอียดรายแปลง!$D$1:$AU$65536,44,FALSE)</f>
        <v>C</v>
      </c>
      <c r="R117" s="288"/>
      <c r="S117" s="97">
        <f t="shared" si="10"/>
        <v>140.39999999999998</v>
      </c>
      <c r="T117" s="97">
        <v>10</v>
      </c>
      <c r="U117" s="289">
        <v>242956</v>
      </c>
      <c r="V117" s="290">
        <f t="shared" si="11"/>
        <v>-8098.5333333333338</v>
      </c>
      <c r="W117" s="291" t="s">
        <v>1</v>
      </c>
      <c r="X117" s="291" t="s">
        <v>88</v>
      </c>
      <c r="Y117" s="292">
        <v>0</v>
      </c>
      <c r="Z117" s="296" t="s">
        <v>231</v>
      </c>
      <c r="AA117" s="296" t="s">
        <v>90</v>
      </c>
      <c r="AB117" s="294" t="s">
        <v>91</v>
      </c>
      <c r="AC117" s="293">
        <v>1.85</v>
      </c>
      <c r="AD117" s="291" t="s">
        <v>232</v>
      </c>
      <c r="AE117" s="293" t="s">
        <v>220</v>
      </c>
      <c r="AF117" s="293" t="s">
        <v>381</v>
      </c>
      <c r="AG117" s="293" t="s">
        <v>236</v>
      </c>
    </row>
    <row r="118" spans="1:33" ht="24">
      <c r="A118" s="281">
        <v>2</v>
      </c>
      <c r="B118" s="95">
        <v>3</v>
      </c>
      <c r="C118" s="95" t="s">
        <v>228</v>
      </c>
      <c r="D118" s="298" t="s">
        <v>26</v>
      </c>
      <c r="E118" s="98">
        <f t="shared" si="12"/>
        <v>34</v>
      </c>
      <c r="F118" s="98">
        <v>8121023</v>
      </c>
      <c r="G118" s="98">
        <v>8121023</v>
      </c>
      <c r="H118" s="98"/>
      <c r="I118" s="285">
        <v>8.1300000000000008</v>
      </c>
      <c r="J118" s="286" t="str">
        <f t="shared" si="16"/>
        <v>อ้อยน้ำราด</v>
      </c>
      <c r="K118" s="99">
        <v>8.1300000000000008</v>
      </c>
      <c r="L118" s="99"/>
      <c r="M118" s="99">
        <f t="shared" si="8"/>
        <v>97.56</v>
      </c>
      <c r="N118" s="97">
        <v>12</v>
      </c>
      <c r="O118" s="287">
        <f t="shared" si="9"/>
        <v>81.300000000000011</v>
      </c>
      <c r="P118" s="288">
        <v>10</v>
      </c>
      <c r="Q118" s="288" t="str">
        <f>VLOOKUP(F118,[2]รายละเอียดรายแปลง!$D$1:$AU$65536,44,FALSE)</f>
        <v>C</v>
      </c>
      <c r="R118" s="288"/>
      <c r="S118" s="97">
        <f t="shared" si="10"/>
        <v>81.300000000000011</v>
      </c>
      <c r="T118" s="97">
        <v>10</v>
      </c>
      <c r="U118" s="289">
        <v>242952</v>
      </c>
      <c r="V118" s="290">
        <f t="shared" si="11"/>
        <v>-8098.4</v>
      </c>
      <c r="W118" s="291" t="s">
        <v>1</v>
      </c>
      <c r="X118" s="291" t="s">
        <v>88</v>
      </c>
      <c r="Y118" s="292">
        <v>0</v>
      </c>
      <c r="Z118" s="293" t="s">
        <v>231</v>
      </c>
      <c r="AA118" s="296" t="s">
        <v>90</v>
      </c>
      <c r="AB118" s="294" t="s">
        <v>91</v>
      </c>
      <c r="AC118" s="293">
        <v>1.85</v>
      </c>
      <c r="AD118" s="291" t="s">
        <v>232</v>
      </c>
      <c r="AE118" s="293" t="s">
        <v>220</v>
      </c>
      <c r="AF118" s="293" t="s">
        <v>381</v>
      </c>
      <c r="AG118" s="293" t="s">
        <v>236</v>
      </c>
    </row>
    <row r="119" spans="1:33" ht="24">
      <c r="A119" s="281">
        <v>4</v>
      </c>
      <c r="B119" s="95">
        <v>3</v>
      </c>
      <c r="C119" s="95" t="s">
        <v>228</v>
      </c>
      <c r="D119" s="298" t="s">
        <v>26</v>
      </c>
      <c r="E119" s="98">
        <f t="shared" si="12"/>
        <v>35</v>
      </c>
      <c r="F119" s="98">
        <v>8121024</v>
      </c>
      <c r="G119" s="98">
        <v>8121024</v>
      </c>
      <c r="H119" s="98"/>
      <c r="I119" s="285">
        <v>18.93</v>
      </c>
      <c r="J119" s="286" t="str">
        <f t="shared" si="16"/>
        <v>อ้อยตุลาคม</v>
      </c>
      <c r="K119" s="99">
        <v>18.93</v>
      </c>
      <c r="L119" s="99"/>
      <c r="M119" s="99">
        <f t="shared" si="8"/>
        <v>283.95</v>
      </c>
      <c r="N119" s="97">
        <v>15</v>
      </c>
      <c r="O119" s="287">
        <f t="shared" si="9"/>
        <v>265.02</v>
      </c>
      <c r="P119" s="288">
        <v>14</v>
      </c>
      <c r="Q119" s="288" t="str">
        <f>VLOOKUP(F119,[2]รายละเอียดรายแปลง!$D$1:$AU$65536,44,FALSE)</f>
        <v>B</v>
      </c>
      <c r="R119" s="288"/>
      <c r="S119" s="97">
        <f t="shared" si="10"/>
        <v>227.16</v>
      </c>
      <c r="T119" s="97">
        <v>12</v>
      </c>
      <c r="U119" s="289">
        <v>242885</v>
      </c>
      <c r="V119" s="290">
        <f t="shared" si="11"/>
        <v>-8096.166666666667</v>
      </c>
      <c r="W119" s="291" t="s">
        <v>98</v>
      </c>
      <c r="X119" s="291" t="s">
        <v>88</v>
      </c>
      <c r="Y119" s="292">
        <v>0</v>
      </c>
      <c r="Z119" s="293" t="s">
        <v>231</v>
      </c>
      <c r="AA119" s="296" t="s">
        <v>90</v>
      </c>
      <c r="AB119" s="294" t="s">
        <v>115</v>
      </c>
      <c r="AC119" s="293">
        <v>1.85</v>
      </c>
      <c r="AD119" s="294" t="s">
        <v>232</v>
      </c>
      <c r="AE119" s="293" t="s">
        <v>220</v>
      </c>
      <c r="AF119" s="293">
        <v>0</v>
      </c>
      <c r="AG119" s="295" t="s">
        <v>179</v>
      </c>
    </row>
    <row r="120" spans="1:33" ht="24">
      <c r="A120" s="281">
        <v>5</v>
      </c>
      <c r="B120" s="95">
        <v>3</v>
      </c>
      <c r="C120" s="95" t="s">
        <v>228</v>
      </c>
      <c r="D120" s="298" t="s">
        <v>26</v>
      </c>
      <c r="E120" s="98">
        <f t="shared" si="12"/>
        <v>36</v>
      </c>
      <c r="F120" s="98">
        <v>8121025</v>
      </c>
      <c r="G120" s="98">
        <v>8121025</v>
      </c>
      <c r="H120" s="98"/>
      <c r="I120" s="285">
        <v>32.24</v>
      </c>
      <c r="J120" s="286" t="str">
        <f t="shared" si="16"/>
        <v>อ้อยน้ำราด</v>
      </c>
      <c r="K120" s="99">
        <v>32.24</v>
      </c>
      <c r="L120" s="99"/>
      <c r="M120" s="99">
        <f t="shared" si="8"/>
        <v>386.88</v>
      </c>
      <c r="N120" s="97">
        <v>12</v>
      </c>
      <c r="O120" s="287">
        <f t="shared" si="9"/>
        <v>322.40000000000003</v>
      </c>
      <c r="P120" s="288">
        <v>10</v>
      </c>
      <c r="Q120" s="288" t="str">
        <f>VLOOKUP(F120,[2]รายละเอียดรายแปลง!$D$1:$AU$65536,44,FALSE)</f>
        <v>C</v>
      </c>
      <c r="R120" s="288"/>
      <c r="S120" s="97">
        <f t="shared" si="10"/>
        <v>322.40000000000003</v>
      </c>
      <c r="T120" s="97">
        <v>10</v>
      </c>
      <c r="U120" s="289">
        <v>242956</v>
      </c>
      <c r="V120" s="290">
        <f t="shared" si="11"/>
        <v>-8098.5333333333338</v>
      </c>
      <c r="W120" s="291" t="s">
        <v>1</v>
      </c>
      <c r="X120" s="291" t="s">
        <v>88</v>
      </c>
      <c r="Y120" s="292">
        <v>0</v>
      </c>
      <c r="Z120" s="296" t="s">
        <v>231</v>
      </c>
      <c r="AA120" s="296" t="s">
        <v>90</v>
      </c>
      <c r="AB120" s="294" t="s">
        <v>91</v>
      </c>
      <c r="AC120" s="293">
        <v>1.85</v>
      </c>
      <c r="AD120" s="291" t="s">
        <v>232</v>
      </c>
      <c r="AE120" s="293" t="s">
        <v>220</v>
      </c>
      <c r="AF120" s="293" t="s">
        <v>381</v>
      </c>
      <c r="AG120" s="293" t="s">
        <v>236</v>
      </c>
    </row>
    <row r="121" spans="1:33" ht="24">
      <c r="A121" s="281">
        <v>1</v>
      </c>
      <c r="B121" s="95">
        <v>3</v>
      </c>
      <c r="C121" s="95" t="s">
        <v>228</v>
      </c>
      <c r="D121" s="298" t="s">
        <v>26</v>
      </c>
      <c r="E121" s="98">
        <f t="shared" si="12"/>
        <v>37</v>
      </c>
      <c r="F121" s="98">
        <v>8121028</v>
      </c>
      <c r="G121" s="98">
        <v>8121028</v>
      </c>
      <c r="H121" s="98"/>
      <c r="I121" s="285">
        <v>3.86</v>
      </c>
      <c r="J121" s="286" t="str">
        <f t="shared" si="16"/>
        <v>อ้อยตอ 1</v>
      </c>
      <c r="K121" s="99">
        <v>3.86</v>
      </c>
      <c r="L121" s="99"/>
      <c r="M121" s="99">
        <f t="shared" si="8"/>
        <v>46.32</v>
      </c>
      <c r="N121" s="97">
        <v>12</v>
      </c>
      <c r="O121" s="287">
        <f t="shared" si="9"/>
        <v>30.88</v>
      </c>
      <c r="P121" s="288">
        <v>8</v>
      </c>
      <c r="Q121" s="288" t="str">
        <f>VLOOKUP(F121,[2]รายละเอียดรายแปลง!$D$1:$AU$65536,44,FALSE)</f>
        <v>C</v>
      </c>
      <c r="R121" s="288"/>
      <c r="S121" s="97">
        <f t="shared" si="10"/>
        <v>30.88</v>
      </c>
      <c r="T121" s="97">
        <v>8</v>
      </c>
      <c r="U121" s="289">
        <v>242891</v>
      </c>
      <c r="V121" s="290">
        <f t="shared" si="11"/>
        <v>-8096.3666666666668</v>
      </c>
      <c r="W121" s="291" t="s">
        <v>93</v>
      </c>
      <c r="X121" s="291" t="s">
        <v>2</v>
      </c>
      <c r="Y121" s="292">
        <v>0</v>
      </c>
      <c r="Z121" s="293" t="s">
        <v>231</v>
      </c>
      <c r="AA121" s="296" t="s">
        <v>90</v>
      </c>
      <c r="AB121" s="294" t="s">
        <v>91</v>
      </c>
      <c r="AC121" s="293">
        <v>1.65</v>
      </c>
      <c r="AD121" s="294" t="s">
        <v>247</v>
      </c>
      <c r="AE121" s="293" t="s">
        <v>220</v>
      </c>
      <c r="AF121" s="293" t="s">
        <v>381</v>
      </c>
      <c r="AG121" s="293" t="s">
        <v>236</v>
      </c>
    </row>
    <row r="122" spans="1:33" ht="24">
      <c r="A122" s="281">
        <v>1</v>
      </c>
      <c r="B122" s="95">
        <v>3</v>
      </c>
      <c r="C122" s="95" t="s">
        <v>228</v>
      </c>
      <c r="D122" s="298" t="s">
        <v>26</v>
      </c>
      <c r="E122" s="98">
        <f t="shared" si="12"/>
        <v>38</v>
      </c>
      <c r="F122" s="98">
        <v>8121029</v>
      </c>
      <c r="G122" s="98">
        <v>8121029</v>
      </c>
      <c r="H122" s="98"/>
      <c r="I122" s="285">
        <v>3.9</v>
      </c>
      <c r="J122" s="286" t="str">
        <f t="shared" si="16"/>
        <v>อ้อยตอ 3</v>
      </c>
      <c r="K122" s="99">
        <v>3.9</v>
      </c>
      <c r="L122" s="99"/>
      <c r="M122" s="99">
        <f t="shared" si="8"/>
        <v>39</v>
      </c>
      <c r="N122" s="97">
        <v>10</v>
      </c>
      <c r="O122" s="287">
        <f t="shared" si="9"/>
        <v>31.2</v>
      </c>
      <c r="P122" s="288">
        <v>8</v>
      </c>
      <c r="Q122" s="288" t="str">
        <f>VLOOKUP(F122,[2]รายละเอียดรายแปลง!$D$1:$AU$65536,44,FALSE)</f>
        <v>C</v>
      </c>
      <c r="R122" s="288"/>
      <c r="S122" s="97">
        <f t="shared" si="10"/>
        <v>27.3</v>
      </c>
      <c r="T122" s="97">
        <v>7</v>
      </c>
      <c r="U122" s="289">
        <v>242951</v>
      </c>
      <c r="V122" s="290">
        <f t="shared" si="11"/>
        <v>-8098.3666666666668</v>
      </c>
      <c r="W122" s="291" t="s">
        <v>101</v>
      </c>
      <c r="X122" s="291" t="s">
        <v>2</v>
      </c>
      <c r="Y122" s="292">
        <v>0</v>
      </c>
      <c r="Z122" s="293" t="s">
        <v>231</v>
      </c>
      <c r="AA122" s="296" t="s">
        <v>90</v>
      </c>
      <c r="AB122" s="294" t="s">
        <v>91</v>
      </c>
      <c r="AC122" s="293">
        <v>1.85</v>
      </c>
      <c r="AD122" s="294" t="s">
        <v>232</v>
      </c>
      <c r="AE122" s="293" t="s">
        <v>220</v>
      </c>
      <c r="AF122" s="293" t="s">
        <v>381</v>
      </c>
      <c r="AG122" s="293" t="s">
        <v>236</v>
      </c>
    </row>
    <row r="123" spans="1:33" ht="24">
      <c r="A123" s="281">
        <v>4</v>
      </c>
      <c r="B123" s="95">
        <v>3</v>
      </c>
      <c r="C123" s="95" t="s">
        <v>228</v>
      </c>
      <c r="D123" s="298" t="s">
        <v>26</v>
      </c>
      <c r="E123" s="98">
        <f t="shared" si="12"/>
        <v>39</v>
      </c>
      <c r="F123" s="98">
        <v>8121030</v>
      </c>
      <c r="G123" s="98">
        <v>8121030</v>
      </c>
      <c r="H123" s="98"/>
      <c r="I123" s="285">
        <v>19.989999999999998</v>
      </c>
      <c r="J123" s="286" t="str">
        <f t="shared" si="16"/>
        <v>อ้อยตอ 1</v>
      </c>
      <c r="K123" s="99">
        <v>19.989999999999998</v>
      </c>
      <c r="L123" s="99">
        <v>19.989999999999998</v>
      </c>
      <c r="M123" s="99">
        <f t="shared" si="8"/>
        <v>199.89999999999998</v>
      </c>
      <c r="N123" s="97">
        <v>10</v>
      </c>
      <c r="O123" s="287">
        <f t="shared" si="9"/>
        <v>159.91999999999999</v>
      </c>
      <c r="P123" s="288">
        <v>8</v>
      </c>
      <c r="Q123" s="288" t="str">
        <f>VLOOKUP(F123,[2]รายละเอียดรายแปลง!$D$1:$AU$65536,44,FALSE)</f>
        <v>C</v>
      </c>
      <c r="R123" s="288"/>
      <c r="S123" s="97">
        <f t="shared" si="10"/>
        <v>79.959999999999994</v>
      </c>
      <c r="T123" s="97">
        <v>4</v>
      </c>
      <c r="U123" s="289">
        <v>242961</v>
      </c>
      <c r="V123" s="290">
        <f t="shared" si="11"/>
        <v>-8098.7</v>
      </c>
      <c r="W123" s="291" t="s">
        <v>93</v>
      </c>
      <c r="X123" s="291" t="s">
        <v>2</v>
      </c>
      <c r="Y123" s="292">
        <v>0</v>
      </c>
      <c r="Z123" s="293" t="s">
        <v>231</v>
      </c>
      <c r="AA123" s="296" t="s">
        <v>90</v>
      </c>
      <c r="AB123" s="294" t="s">
        <v>109</v>
      </c>
      <c r="AC123" s="293">
        <v>1.65</v>
      </c>
      <c r="AD123" s="294" t="s">
        <v>232</v>
      </c>
      <c r="AE123" s="293" t="s">
        <v>220</v>
      </c>
      <c r="AF123" s="293" t="s">
        <v>381</v>
      </c>
      <c r="AG123" s="293" t="s">
        <v>236</v>
      </c>
    </row>
    <row r="124" spans="1:33" ht="24">
      <c r="A124" s="281">
        <v>3</v>
      </c>
      <c r="B124" s="95">
        <v>3</v>
      </c>
      <c r="C124" s="95" t="s">
        <v>228</v>
      </c>
      <c r="D124" s="298" t="s">
        <v>26</v>
      </c>
      <c r="E124" s="98">
        <f t="shared" si="12"/>
        <v>40</v>
      </c>
      <c r="F124" s="98" t="s">
        <v>116</v>
      </c>
      <c r="G124" s="98">
        <v>81210382</v>
      </c>
      <c r="H124" s="98"/>
      <c r="I124" s="285">
        <v>20.65</v>
      </c>
      <c r="J124" s="286" t="str">
        <f t="shared" si="16"/>
        <v>อ้อยตอ 2</v>
      </c>
      <c r="K124" s="99">
        <v>11.04</v>
      </c>
      <c r="L124" s="99"/>
      <c r="M124" s="99">
        <f t="shared" si="8"/>
        <v>132.47999999999999</v>
      </c>
      <c r="N124" s="97">
        <v>12</v>
      </c>
      <c r="O124" s="287">
        <f t="shared" si="9"/>
        <v>110.39999999999999</v>
      </c>
      <c r="P124" s="288">
        <v>10</v>
      </c>
      <c r="Q124" s="288" t="str">
        <f>VLOOKUP(F124,[2]รายละเอียดรายแปลง!$D$1:$AU$65536,44,FALSE)</f>
        <v>B</v>
      </c>
      <c r="R124" s="288"/>
      <c r="S124" s="97">
        <f t="shared" si="10"/>
        <v>88.32</v>
      </c>
      <c r="T124" s="97">
        <v>8</v>
      </c>
      <c r="U124" s="289">
        <v>242905</v>
      </c>
      <c r="V124" s="290">
        <f t="shared" si="11"/>
        <v>-8096.833333333333</v>
      </c>
      <c r="W124" s="291" t="s">
        <v>95</v>
      </c>
      <c r="X124" s="291" t="s">
        <v>2</v>
      </c>
      <c r="Y124" s="292">
        <v>0</v>
      </c>
      <c r="Z124" s="293" t="s">
        <v>231</v>
      </c>
      <c r="AA124" s="296" t="s">
        <v>90</v>
      </c>
      <c r="AB124" s="294" t="s">
        <v>117</v>
      </c>
      <c r="AC124" s="293">
        <v>1.65</v>
      </c>
      <c r="AD124" s="294" t="s">
        <v>247</v>
      </c>
      <c r="AE124" s="293" t="s">
        <v>220</v>
      </c>
      <c r="AF124" s="293" t="s">
        <v>381</v>
      </c>
      <c r="AG124" s="293" t="s">
        <v>236</v>
      </c>
    </row>
    <row r="125" spans="1:33" ht="24">
      <c r="A125" s="281">
        <v>3</v>
      </c>
      <c r="B125" s="95">
        <v>3</v>
      </c>
      <c r="C125" s="95" t="s">
        <v>228</v>
      </c>
      <c r="D125" s="298" t="s">
        <v>26</v>
      </c>
      <c r="E125" s="98">
        <f t="shared" si="12"/>
        <v>41</v>
      </c>
      <c r="F125" s="98">
        <v>812543</v>
      </c>
      <c r="G125" s="98">
        <v>812543</v>
      </c>
      <c r="H125" s="98"/>
      <c r="I125" s="285">
        <v>14.96</v>
      </c>
      <c r="J125" s="286" t="str">
        <f t="shared" si="16"/>
        <v>อ้อยตอ 1</v>
      </c>
      <c r="K125" s="99">
        <v>14.96</v>
      </c>
      <c r="L125" s="99"/>
      <c r="M125" s="99">
        <f t="shared" si="8"/>
        <v>194.48000000000002</v>
      </c>
      <c r="N125" s="97">
        <v>13</v>
      </c>
      <c r="O125" s="287">
        <f t="shared" si="9"/>
        <v>149.60000000000002</v>
      </c>
      <c r="P125" s="288">
        <v>10</v>
      </c>
      <c r="Q125" s="288" t="str">
        <f>VLOOKUP(F125,[2]รายละเอียดรายแปลง!$D$1:$AU$65536,44,FALSE)</f>
        <v>B</v>
      </c>
      <c r="R125" s="288"/>
      <c r="S125" s="97">
        <f t="shared" si="10"/>
        <v>179.52</v>
      </c>
      <c r="T125" s="97">
        <v>12</v>
      </c>
      <c r="U125" s="289">
        <v>242886</v>
      </c>
      <c r="V125" s="290">
        <f t="shared" si="11"/>
        <v>-8096.2</v>
      </c>
      <c r="W125" s="291" t="s">
        <v>93</v>
      </c>
      <c r="X125" s="291" t="s">
        <v>2</v>
      </c>
      <c r="Y125" s="292">
        <v>0</v>
      </c>
      <c r="Z125" s="296" t="s">
        <v>234</v>
      </c>
      <c r="AA125" s="296" t="s">
        <v>90</v>
      </c>
      <c r="AB125" s="294" t="s">
        <v>91</v>
      </c>
      <c r="AC125" s="293">
        <v>1.85</v>
      </c>
      <c r="AD125" s="294" t="s">
        <v>232</v>
      </c>
      <c r="AE125" s="293" t="s">
        <v>220</v>
      </c>
      <c r="AF125" s="293" t="s">
        <v>381</v>
      </c>
      <c r="AG125" s="293" t="s">
        <v>236</v>
      </c>
    </row>
    <row r="126" spans="1:33" ht="24">
      <c r="A126" s="281">
        <v>5</v>
      </c>
      <c r="B126" s="95">
        <v>3</v>
      </c>
      <c r="C126" s="95" t="s">
        <v>228</v>
      </c>
      <c r="D126" s="298" t="s">
        <v>26</v>
      </c>
      <c r="E126" s="98">
        <f t="shared" si="12"/>
        <v>42</v>
      </c>
      <c r="F126" s="98">
        <v>812544</v>
      </c>
      <c r="G126" s="98">
        <v>812544</v>
      </c>
      <c r="H126" s="98"/>
      <c r="I126" s="285">
        <v>20.010000000000002</v>
      </c>
      <c r="J126" s="286" t="str">
        <f t="shared" si="16"/>
        <v>อ้อยน้ำราด</v>
      </c>
      <c r="K126" s="99">
        <v>20.010000000000002</v>
      </c>
      <c r="L126" s="99"/>
      <c r="M126" s="99">
        <f t="shared" si="8"/>
        <v>260.13</v>
      </c>
      <c r="N126" s="97">
        <v>13</v>
      </c>
      <c r="O126" s="287">
        <f t="shared" si="9"/>
        <v>200.10000000000002</v>
      </c>
      <c r="P126" s="288">
        <v>10</v>
      </c>
      <c r="Q126" s="288" t="str">
        <f>VLOOKUP(F126,[2]รายละเอียดรายแปลง!$D$1:$AU$65536,44,FALSE)</f>
        <v>C</v>
      </c>
      <c r="R126" s="288"/>
      <c r="S126" s="97">
        <f t="shared" si="10"/>
        <v>200.10000000000002</v>
      </c>
      <c r="T126" s="97">
        <v>10</v>
      </c>
      <c r="U126" s="289">
        <v>242966</v>
      </c>
      <c r="V126" s="290">
        <f t="shared" si="11"/>
        <v>-8098.8666666666668</v>
      </c>
      <c r="W126" s="291" t="s">
        <v>1</v>
      </c>
      <c r="X126" s="291" t="s">
        <v>88</v>
      </c>
      <c r="Y126" s="292">
        <v>0</v>
      </c>
      <c r="Z126" s="296" t="s">
        <v>234</v>
      </c>
      <c r="AA126" s="296" t="s">
        <v>90</v>
      </c>
      <c r="AB126" s="294" t="s">
        <v>91</v>
      </c>
      <c r="AC126" s="293">
        <v>1.85</v>
      </c>
      <c r="AD126" s="291" t="s">
        <v>232</v>
      </c>
      <c r="AE126" s="293" t="s">
        <v>220</v>
      </c>
      <c r="AF126" s="293" t="s">
        <v>381</v>
      </c>
      <c r="AG126" s="293" t="s">
        <v>236</v>
      </c>
    </row>
    <row r="127" spans="1:33" ht="24">
      <c r="A127" s="281">
        <v>4</v>
      </c>
      <c r="B127" s="95">
        <v>3</v>
      </c>
      <c r="C127" s="95" t="s">
        <v>228</v>
      </c>
      <c r="D127" s="298" t="s">
        <v>26</v>
      </c>
      <c r="E127" s="98">
        <f t="shared" si="12"/>
        <v>43</v>
      </c>
      <c r="F127" s="98">
        <v>812545</v>
      </c>
      <c r="G127" s="98">
        <v>812545</v>
      </c>
      <c r="H127" s="98"/>
      <c r="I127" s="285">
        <v>15.72</v>
      </c>
      <c r="J127" s="286" t="str">
        <f t="shared" si="16"/>
        <v>อ้อยน้ำราด</v>
      </c>
      <c r="K127" s="99">
        <v>15.72</v>
      </c>
      <c r="L127" s="99"/>
      <c r="M127" s="99">
        <f t="shared" si="8"/>
        <v>204.36</v>
      </c>
      <c r="N127" s="97">
        <v>13</v>
      </c>
      <c r="O127" s="287">
        <f t="shared" si="9"/>
        <v>157.20000000000002</v>
      </c>
      <c r="P127" s="288">
        <v>10</v>
      </c>
      <c r="Q127" s="288" t="str">
        <f>VLOOKUP(F127,[2]รายละเอียดรายแปลง!$D$1:$AU$65536,44,FALSE)</f>
        <v>C</v>
      </c>
      <c r="R127" s="288"/>
      <c r="S127" s="97">
        <f t="shared" si="10"/>
        <v>157.20000000000002</v>
      </c>
      <c r="T127" s="97">
        <v>10</v>
      </c>
      <c r="U127" s="289">
        <v>242960</v>
      </c>
      <c r="V127" s="290">
        <f t="shared" si="11"/>
        <v>-8098.666666666667</v>
      </c>
      <c r="W127" s="291" t="s">
        <v>1</v>
      </c>
      <c r="X127" s="291" t="s">
        <v>88</v>
      </c>
      <c r="Y127" s="292">
        <v>0</v>
      </c>
      <c r="Z127" s="296" t="s">
        <v>234</v>
      </c>
      <c r="AA127" s="296" t="s">
        <v>90</v>
      </c>
      <c r="AB127" s="294" t="s">
        <v>91</v>
      </c>
      <c r="AC127" s="293">
        <v>1.85</v>
      </c>
      <c r="AD127" s="291" t="s">
        <v>232</v>
      </c>
      <c r="AE127" s="293" t="s">
        <v>220</v>
      </c>
      <c r="AF127" s="293" t="s">
        <v>381</v>
      </c>
      <c r="AG127" s="293" t="s">
        <v>236</v>
      </c>
    </row>
    <row r="128" spans="1:33" ht="24">
      <c r="A128" s="281">
        <v>5</v>
      </c>
      <c r="B128" s="95">
        <v>3</v>
      </c>
      <c r="C128" s="95" t="s">
        <v>228</v>
      </c>
      <c r="D128" s="298" t="s">
        <v>26</v>
      </c>
      <c r="E128" s="98">
        <f t="shared" si="12"/>
        <v>44</v>
      </c>
      <c r="F128" s="98">
        <v>812548</v>
      </c>
      <c r="G128" s="98">
        <v>812548</v>
      </c>
      <c r="H128" s="98"/>
      <c r="I128" s="285">
        <v>28.3</v>
      </c>
      <c r="J128" s="286" t="str">
        <f t="shared" si="16"/>
        <v>อ้อยน้ำราด</v>
      </c>
      <c r="K128" s="99">
        <v>28.3</v>
      </c>
      <c r="L128" s="99"/>
      <c r="M128" s="99">
        <f t="shared" si="8"/>
        <v>367.90000000000003</v>
      </c>
      <c r="N128" s="97">
        <v>13</v>
      </c>
      <c r="O128" s="287">
        <f t="shared" si="9"/>
        <v>283</v>
      </c>
      <c r="P128" s="288">
        <v>10</v>
      </c>
      <c r="Q128" s="288" t="str">
        <f>VLOOKUP(F128,[2]รายละเอียดรายแปลง!$D$1:$AU$65536,44,FALSE)</f>
        <v>C</v>
      </c>
      <c r="R128" s="288"/>
      <c r="S128" s="97">
        <f t="shared" si="10"/>
        <v>254.70000000000002</v>
      </c>
      <c r="T128" s="97">
        <v>9</v>
      </c>
      <c r="U128" s="289">
        <v>242965</v>
      </c>
      <c r="V128" s="290">
        <f t="shared" si="11"/>
        <v>-8098.833333333333</v>
      </c>
      <c r="W128" s="291" t="s">
        <v>1</v>
      </c>
      <c r="X128" s="291" t="s">
        <v>88</v>
      </c>
      <c r="Y128" s="292">
        <v>0</v>
      </c>
      <c r="Z128" s="293" t="s">
        <v>234</v>
      </c>
      <c r="AA128" s="296" t="s">
        <v>90</v>
      </c>
      <c r="AB128" s="294" t="s">
        <v>91</v>
      </c>
      <c r="AC128" s="293">
        <v>1.85</v>
      </c>
      <c r="AD128" s="291" t="s">
        <v>232</v>
      </c>
      <c r="AE128" s="293" t="s">
        <v>220</v>
      </c>
      <c r="AF128" s="293" t="s">
        <v>381</v>
      </c>
      <c r="AG128" s="293" t="s">
        <v>236</v>
      </c>
    </row>
    <row r="129" spans="1:33" ht="24">
      <c r="A129" s="281">
        <v>2</v>
      </c>
      <c r="B129" s="95">
        <v>3</v>
      </c>
      <c r="C129" s="95" t="s">
        <v>228</v>
      </c>
      <c r="D129" s="298" t="s">
        <v>26</v>
      </c>
      <c r="E129" s="98">
        <f t="shared" si="12"/>
        <v>45</v>
      </c>
      <c r="F129" s="98">
        <v>812549</v>
      </c>
      <c r="G129" s="98">
        <v>812549</v>
      </c>
      <c r="H129" s="98"/>
      <c r="I129" s="285">
        <v>8.14</v>
      </c>
      <c r="J129" s="286" t="str">
        <f t="shared" si="16"/>
        <v>อ้อยน้ำราด</v>
      </c>
      <c r="K129" s="99">
        <v>8.14</v>
      </c>
      <c r="L129" s="99"/>
      <c r="M129" s="99">
        <f t="shared" si="8"/>
        <v>105.82000000000001</v>
      </c>
      <c r="N129" s="97">
        <v>13</v>
      </c>
      <c r="O129" s="287">
        <f t="shared" si="9"/>
        <v>81.400000000000006</v>
      </c>
      <c r="P129" s="288">
        <v>10</v>
      </c>
      <c r="Q129" s="288" t="str">
        <f>VLOOKUP(F129,[2]รายละเอียดรายแปลง!$D$1:$AU$65536,44,FALSE)</f>
        <v>C</v>
      </c>
      <c r="R129" s="288"/>
      <c r="S129" s="97">
        <f t="shared" si="10"/>
        <v>81.400000000000006</v>
      </c>
      <c r="T129" s="97">
        <v>10</v>
      </c>
      <c r="U129" s="289">
        <v>242967</v>
      </c>
      <c r="V129" s="290">
        <f t="shared" si="11"/>
        <v>-8098.9</v>
      </c>
      <c r="W129" s="291" t="s">
        <v>1</v>
      </c>
      <c r="X129" s="291" t="s">
        <v>88</v>
      </c>
      <c r="Y129" s="292">
        <v>0</v>
      </c>
      <c r="Z129" s="293" t="s">
        <v>234</v>
      </c>
      <c r="AA129" s="296" t="s">
        <v>90</v>
      </c>
      <c r="AB129" s="294" t="s">
        <v>91</v>
      </c>
      <c r="AC129" s="293">
        <v>1.85</v>
      </c>
      <c r="AD129" s="291" t="s">
        <v>232</v>
      </c>
      <c r="AE129" s="293" t="s">
        <v>220</v>
      </c>
      <c r="AF129" s="293" t="s">
        <v>381</v>
      </c>
      <c r="AG129" s="293" t="s">
        <v>236</v>
      </c>
    </row>
    <row r="130" spans="1:33" ht="24">
      <c r="A130" s="281">
        <v>4</v>
      </c>
      <c r="B130" s="95">
        <v>3</v>
      </c>
      <c r="C130" s="95" t="s">
        <v>228</v>
      </c>
      <c r="D130" s="298" t="s">
        <v>26</v>
      </c>
      <c r="E130" s="98">
        <f t="shared" si="12"/>
        <v>46</v>
      </c>
      <c r="F130" s="98">
        <v>812550</v>
      </c>
      <c r="G130" s="98">
        <v>812550</v>
      </c>
      <c r="H130" s="98"/>
      <c r="I130" s="285">
        <v>15.42</v>
      </c>
      <c r="J130" s="286" t="str">
        <f t="shared" si="16"/>
        <v>อ้อยน้ำราด</v>
      </c>
      <c r="K130" s="99">
        <v>15.42</v>
      </c>
      <c r="L130" s="99"/>
      <c r="M130" s="99">
        <f t="shared" si="8"/>
        <v>200.46</v>
      </c>
      <c r="N130" s="97">
        <v>13</v>
      </c>
      <c r="O130" s="287">
        <f t="shared" si="9"/>
        <v>154.19999999999999</v>
      </c>
      <c r="P130" s="288">
        <v>10</v>
      </c>
      <c r="Q130" s="288" t="str">
        <f>VLOOKUP(F130,[2]รายละเอียดรายแปลง!$D$1:$AU$65536,44,FALSE)</f>
        <v>C</v>
      </c>
      <c r="R130" s="288"/>
      <c r="S130" s="97">
        <f t="shared" si="10"/>
        <v>154.19999999999999</v>
      </c>
      <c r="T130" s="97">
        <v>10</v>
      </c>
      <c r="U130" s="289">
        <v>242967</v>
      </c>
      <c r="V130" s="290">
        <f t="shared" si="11"/>
        <v>-8098.9</v>
      </c>
      <c r="W130" s="291" t="s">
        <v>1</v>
      </c>
      <c r="X130" s="291" t="s">
        <v>88</v>
      </c>
      <c r="Y130" s="292">
        <v>0</v>
      </c>
      <c r="Z130" s="293" t="s">
        <v>234</v>
      </c>
      <c r="AA130" s="296" t="s">
        <v>90</v>
      </c>
      <c r="AB130" s="294" t="s">
        <v>91</v>
      </c>
      <c r="AC130" s="293">
        <v>1.85</v>
      </c>
      <c r="AD130" s="291" t="s">
        <v>232</v>
      </c>
      <c r="AE130" s="293" t="s">
        <v>220</v>
      </c>
      <c r="AF130" s="293" t="s">
        <v>381</v>
      </c>
      <c r="AG130" s="293" t="s">
        <v>236</v>
      </c>
    </row>
    <row r="131" spans="1:33" ht="24">
      <c r="A131" s="281">
        <v>5</v>
      </c>
      <c r="B131" s="95">
        <v>1</v>
      </c>
      <c r="C131" s="95" t="s">
        <v>228</v>
      </c>
      <c r="D131" s="298" t="s">
        <v>24</v>
      </c>
      <c r="E131" s="98">
        <v>1</v>
      </c>
      <c r="F131" s="98">
        <v>801328</v>
      </c>
      <c r="G131" s="302">
        <v>801328</v>
      </c>
      <c r="H131" s="299" t="s">
        <v>230</v>
      </c>
      <c r="I131" s="285">
        <v>45.45</v>
      </c>
      <c r="J131" s="286" t="str">
        <f t="shared" si="16"/>
        <v>อ้อยน้ำราด</v>
      </c>
      <c r="K131" s="99">
        <v>45.45</v>
      </c>
      <c r="L131" s="99"/>
      <c r="M131" s="99">
        <f t="shared" si="8"/>
        <v>545.40000000000009</v>
      </c>
      <c r="N131" s="97">
        <v>12</v>
      </c>
      <c r="O131" s="287">
        <f t="shared" si="9"/>
        <v>545.40000000000009</v>
      </c>
      <c r="P131" s="288">
        <v>12</v>
      </c>
      <c r="Q131" s="288" t="str">
        <f>VLOOKUP(F131,[2]รายละเอียดรายแปลง!$D$1:$AU$65536,44,FALSE)</f>
        <v>C</v>
      </c>
      <c r="R131" s="288"/>
      <c r="S131" s="97">
        <f t="shared" si="10"/>
        <v>545.40000000000009</v>
      </c>
      <c r="T131" s="97">
        <v>12</v>
      </c>
      <c r="U131" s="289">
        <v>242958</v>
      </c>
      <c r="V131" s="290">
        <f t="shared" si="11"/>
        <v>-8098.6</v>
      </c>
      <c r="W131" s="291" t="s">
        <v>1</v>
      </c>
      <c r="X131" s="291" t="s">
        <v>88</v>
      </c>
      <c r="Y131" s="292">
        <v>0</v>
      </c>
      <c r="Z131" s="293" t="s">
        <v>234</v>
      </c>
      <c r="AA131" s="296" t="s">
        <v>90</v>
      </c>
      <c r="AB131" s="294" t="s">
        <v>118</v>
      </c>
      <c r="AC131" s="293">
        <v>1.85</v>
      </c>
      <c r="AD131" s="291" t="s">
        <v>232</v>
      </c>
      <c r="AE131" s="293" t="s">
        <v>220</v>
      </c>
      <c r="AF131" s="293" t="s">
        <v>299</v>
      </c>
      <c r="AG131" s="293" t="s">
        <v>236</v>
      </c>
    </row>
    <row r="132" spans="1:33" ht="24">
      <c r="A132" s="281">
        <v>2</v>
      </c>
      <c r="B132" s="95">
        <v>1</v>
      </c>
      <c r="C132" s="95" t="s">
        <v>228</v>
      </c>
      <c r="D132" s="298" t="s">
        <v>24</v>
      </c>
      <c r="E132" s="98">
        <f t="shared" si="12"/>
        <v>2</v>
      </c>
      <c r="F132" s="98">
        <v>801336</v>
      </c>
      <c r="G132" s="302">
        <v>801336</v>
      </c>
      <c r="H132" s="299" t="s">
        <v>230</v>
      </c>
      <c r="I132" s="285">
        <v>9.43</v>
      </c>
      <c r="J132" s="286" t="str">
        <f t="shared" si="16"/>
        <v>อ้อยตอ 1</v>
      </c>
      <c r="K132" s="99">
        <v>9.43</v>
      </c>
      <c r="L132" s="99"/>
      <c r="M132" s="99">
        <f t="shared" ref="M132:M195" si="17">K132*N132</f>
        <v>122.59</v>
      </c>
      <c r="N132" s="97">
        <v>13</v>
      </c>
      <c r="O132" s="287">
        <f t="shared" ref="O132:O195" si="18">K132*P132</f>
        <v>113.16</v>
      </c>
      <c r="P132" s="288">
        <v>12</v>
      </c>
      <c r="Q132" s="288" t="str">
        <f>VLOOKUP(F132,[2]รายละเอียดรายแปลง!$D$1:$AU$65536,44,FALSE)</f>
        <v>B</v>
      </c>
      <c r="R132" s="288"/>
      <c r="S132" s="97">
        <f t="shared" ref="S132:S195" si="19">K132*T132</f>
        <v>84.87</v>
      </c>
      <c r="T132" s="97">
        <v>9</v>
      </c>
      <c r="U132" s="289">
        <v>242886</v>
      </c>
      <c r="V132" s="290">
        <f t="shared" ref="V132:V195" si="20">($V$428-U132)/30</f>
        <v>-8096.2</v>
      </c>
      <c r="W132" s="291" t="s">
        <v>93</v>
      </c>
      <c r="X132" s="291" t="s">
        <v>2</v>
      </c>
      <c r="Y132" s="292">
        <v>0</v>
      </c>
      <c r="Z132" s="293" t="s">
        <v>234</v>
      </c>
      <c r="AA132" s="296" t="s">
        <v>90</v>
      </c>
      <c r="AB132" s="294" t="s">
        <v>96</v>
      </c>
      <c r="AC132" s="293">
        <v>1.85</v>
      </c>
      <c r="AD132" s="294" t="s">
        <v>232</v>
      </c>
      <c r="AE132" s="293" t="s">
        <v>220</v>
      </c>
      <c r="AF132" s="293" t="s">
        <v>299</v>
      </c>
      <c r="AG132" s="293" t="s">
        <v>236</v>
      </c>
    </row>
    <row r="133" spans="1:33" ht="24">
      <c r="A133" s="281">
        <v>5</v>
      </c>
      <c r="B133" s="95">
        <v>1</v>
      </c>
      <c r="C133" s="95" t="s">
        <v>228</v>
      </c>
      <c r="D133" s="298" t="s">
        <v>24</v>
      </c>
      <c r="E133" s="98">
        <f t="shared" ref="E133:E196" si="21">E132+1</f>
        <v>3</v>
      </c>
      <c r="F133" s="98">
        <v>801337</v>
      </c>
      <c r="G133" s="302">
        <v>801337</v>
      </c>
      <c r="H133" s="98"/>
      <c r="I133" s="285">
        <v>23.71</v>
      </c>
      <c r="J133" s="286" t="str">
        <f t="shared" si="16"/>
        <v>อ้อยน้ำราด</v>
      </c>
      <c r="K133" s="99">
        <v>23.71</v>
      </c>
      <c r="L133" s="99"/>
      <c r="M133" s="99">
        <f t="shared" si="17"/>
        <v>284.52</v>
      </c>
      <c r="N133" s="97">
        <v>12</v>
      </c>
      <c r="O133" s="287">
        <f t="shared" si="18"/>
        <v>284.52</v>
      </c>
      <c r="P133" s="288">
        <v>12</v>
      </c>
      <c r="Q133" s="288" t="str">
        <f>VLOOKUP(F133,[2]รายละเอียดรายแปลง!$D$1:$AU$65536,44,FALSE)</f>
        <v>C</v>
      </c>
      <c r="R133" s="288"/>
      <c r="S133" s="97">
        <f t="shared" si="19"/>
        <v>237.10000000000002</v>
      </c>
      <c r="T133" s="97">
        <v>10</v>
      </c>
      <c r="U133" s="289">
        <v>242951</v>
      </c>
      <c r="V133" s="290">
        <f t="shared" si="20"/>
        <v>-8098.3666666666668</v>
      </c>
      <c r="W133" s="291" t="s">
        <v>1</v>
      </c>
      <c r="X133" s="291" t="s">
        <v>88</v>
      </c>
      <c r="Y133" s="292">
        <v>0</v>
      </c>
      <c r="Z133" s="293" t="s">
        <v>234</v>
      </c>
      <c r="AA133" s="296" t="s">
        <v>90</v>
      </c>
      <c r="AB133" s="294" t="s">
        <v>91</v>
      </c>
      <c r="AC133" s="293">
        <v>1.85</v>
      </c>
      <c r="AD133" s="291" t="s">
        <v>232</v>
      </c>
      <c r="AE133" s="293" t="s">
        <v>220</v>
      </c>
      <c r="AF133" s="293" t="s">
        <v>299</v>
      </c>
      <c r="AG133" s="293" t="s">
        <v>236</v>
      </c>
    </row>
    <row r="134" spans="1:33" ht="24">
      <c r="A134" s="281">
        <v>5</v>
      </c>
      <c r="B134" s="95">
        <v>1</v>
      </c>
      <c r="C134" s="95" t="s">
        <v>228</v>
      </c>
      <c r="D134" s="298" t="s">
        <v>24</v>
      </c>
      <c r="E134" s="98">
        <f t="shared" si="21"/>
        <v>4</v>
      </c>
      <c r="F134" s="98">
        <v>801339</v>
      </c>
      <c r="G134" s="303">
        <v>801339</v>
      </c>
      <c r="H134" s="299" t="s">
        <v>230</v>
      </c>
      <c r="I134" s="285">
        <v>22.16</v>
      </c>
      <c r="J134" s="286" t="str">
        <f t="shared" si="16"/>
        <v>อ้อยตอ 2</v>
      </c>
      <c r="K134" s="99">
        <v>22.16</v>
      </c>
      <c r="L134" s="99"/>
      <c r="M134" s="99">
        <f t="shared" si="17"/>
        <v>265.92</v>
      </c>
      <c r="N134" s="97">
        <v>12</v>
      </c>
      <c r="O134" s="287">
        <f t="shared" si="18"/>
        <v>265.92</v>
      </c>
      <c r="P134" s="288">
        <v>12</v>
      </c>
      <c r="Q134" s="288" t="str">
        <f>VLOOKUP(F134,[2]รายละเอียดรายแปลง!$D$1:$AU$65536,44,FALSE)</f>
        <v>B</v>
      </c>
      <c r="R134" s="288"/>
      <c r="S134" s="97">
        <f t="shared" si="19"/>
        <v>243.76</v>
      </c>
      <c r="T134" s="97">
        <v>11</v>
      </c>
      <c r="U134" s="289">
        <v>242893</v>
      </c>
      <c r="V134" s="290">
        <f t="shared" si="20"/>
        <v>-8096.4333333333334</v>
      </c>
      <c r="W134" s="291" t="s">
        <v>95</v>
      </c>
      <c r="X134" s="291" t="s">
        <v>2</v>
      </c>
      <c r="Y134" s="292">
        <v>0</v>
      </c>
      <c r="Z134" s="293" t="s">
        <v>280</v>
      </c>
      <c r="AA134" s="296" t="s">
        <v>90</v>
      </c>
      <c r="AB134" s="294" t="s">
        <v>91</v>
      </c>
      <c r="AC134" s="293">
        <v>1.85</v>
      </c>
      <c r="AD134" s="294" t="s">
        <v>232</v>
      </c>
      <c r="AE134" s="293" t="s">
        <v>220</v>
      </c>
      <c r="AF134" s="293" t="s">
        <v>299</v>
      </c>
      <c r="AG134" s="293" t="s">
        <v>236</v>
      </c>
    </row>
    <row r="135" spans="1:33" ht="24">
      <c r="A135" s="281">
        <v>4</v>
      </c>
      <c r="B135" s="95">
        <v>1</v>
      </c>
      <c r="C135" s="95" t="s">
        <v>228</v>
      </c>
      <c r="D135" s="298" t="s">
        <v>24</v>
      </c>
      <c r="E135" s="98">
        <f t="shared" si="21"/>
        <v>5</v>
      </c>
      <c r="F135" s="98">
        <v>801340</v>
      </c>
      <c r="G135" s="303">
        <v>801340</v>
      </c>
      <c r="H135" s="299" t="s">
        <v>230</v>
      </c>
      <c r="I135" s="285">
        <v>19.29</v>
      </c>
      <c r="J135" s="286" t="str">
        <f t="shared" si="16"/>
        <v>อ้อยน้ำราด</v>
      </c>
      <c r="K135" s="99">
        <v>19.29</v>
      </c>
      <c r="L135" s="99"/>
      <c r="M135" s="99">
        <f t="shared" si="17"/>
        <v>270.06</v>
      </c>
      <c r="N135" s="97">
        <v>14</v>
      </c>
      <c r="O135" s="287">
        <f t="shared" si="18"/>
        <v>212.19</v>
      </c>
      <c r="P135" s="288">
        <v>11</v>
      </c>
      <c r="Q135" s="288" t="str">
        <f>VLOOKUP(F135,[2]รายละเอียดรายแปลง!$D$1:$AU$65536,44,FALSE)</f>
        <v>C</v>
      </c>
      <c r="R135" s="288"/>
      <c r="S135" s="97">
        <f t="shared" si="19"/>
        <v>192.89999999999998</v>
      </c>
      <c r="T135" s="97">
        <v>10</v>
      </c>
      <c r="U135" s="289">
        <v>242946</v>
      </c>
      <c r="V135" s="290">
        <f t="shared" si="20"/>
        <v>-8098.2</v>
      </c>
      <c r="W135" s="291" t="s">
        <v>1</v>
      </c>
      <c r="X135" s="291" t="s">
        <v>88</v>
      </c>
      <c r="Y135" s="292">
        <v>0</v>
      </c>
      <c r="Z135" s="293" t="s">
        <v>280</v>
      </c>
      <c r="AA135" s="296" t="s">
        <v>90</v>
      </c>
      <c r="AB135" s="294" t="s">
        <v>118</v>
      </c>
      <c r="AC135" s="293">
        <v>1.85</v>
      </c>
      <c r="AD135" s="291" t="s">
        <v>232</v>
      </c>
      <c r="AE135" s="293" t="s">
        <v>220</v>
      </c>
      <c r="AF135" s="293" t="s">
        <v>299</v>
      </c>
      <c r="AG135" s="293" t="s">
        <v>236</v>
      </c>
    </row>
    <row r="136" spans="1:33" ht="24">
      <c r="A136" s="281">
        <v>4</v>
      </c>
      <c r="B136" s="95">
        <v>1</v>
      </c>
      <c r="C136" s="95" t="s">
        <v>228</v>
      </c>
      <c r="D136" s="298" t="s">
        <v>24</v>
      </c>
      <c r="E136" s="98">
        <f t="shared" si="21"/>
        <v>6</v>
      </c>
      <c r="F136" s="98">
        <v>801341</v>
      </c>
      <c r="G136" s="303">
        <v>801341</v>
      </c>
      <c r="H136" s="299" t="s">
        <v>230</v>
      </c>
      <c r="I136" s="285">
        <v>15.71</v>
      </c>
      <c r="J136" s="286" t="str">
        <f t="shared" si="16"/>
        <v>อ้อยตอ 2</v>
      </c>
      <c r="K136" s="99">
        <v>15.71</v>
      </c>
      <c r="L136" s="99"/>
      <c r="M136" s="99">
        <f t="shared" si="17"/>
        <v>188.52</v>
      </c>
      <c r="N136" s="97">
        <v>12</v>
      </c>
      <c r="O136" s="287">
        <f t="shared" si="18"/>
        <v>188.52</v>
      </c>
      <c r="P136" s="288">
        <v>12</v>
      </c>
      <c r="Q136" s="288" t="str">
        <f>VLOOKUP(F136,[2]รายละเอียดรายแปลง!$D$1:$AU$65536,44,FALSE)</f>
        <v>B</v>
      </c>
      <c r="R136" s="288"/>
      <c r="S136" s="97">
        <f t="shared" si="19"/>
        <v>157.10000000000002</v>
      </c>
      <c r="T136" s="97">
        <v>10</v>
      </c>
      <c r="U136" s="289">
        <v>242892</v>
      </c>
      <c r="V136" s="290">
        <f t="shared" si="20"/>
        <v>-8096.4</v>
      </c>
      <c r="W136" s="291" t="s">
        <v>95</v>
      </c>
      <c r="X136" s="291" t="s">
        <v>2</v>
      </c>
      <c r="Y136" s="292">
        <v>0</v>
      </c>
      <c r="Z136" s="293" t="s">
        <v>280</v>
      </c>
      <c r="AA136" s="296" t="s">
        <v>90</v>
      </c>
      <c r="AB136" s="294" t="s">
        <v>111</v>
      </c>
      <c r="AC136" s="293">
        <v>1.65</v>
      </c>
      <c r="AD136" s="294" t="s">
        <v>247</v>
      </c>
      <c r="AE136" s="293" t="s">
        <v>220</v>
      </c>
      <c r="AF136" s="293" t="s">
        <v>299</v>
      </c>
      <c r="AG136" s="293" t="s">
        <v>236</v>
      </c>
    </row>
    <row r="137" spans="1:33" ht="24">
      <c r="A137" s="281">
        <v>5</v>
      </c>
      <c r="B137" s="95">
        <v>1</v>
      </c>
      <c r="C137" s="95" t="s">
        <v>228</v>
      </c>
      <c r="D137" s="298" t="s">
        <v>24</v>
      </c>
      <c r="E137" s="98">
        <f t="shared" si="21"/>
        <v>7</v>
      </c>
      <c r="F137" s="98">
        <v>801351</v>
      </c>
      <c r="G137" s="302">
        <v>801351</v>
      </c>
      <c r="H137" s="98"/>
      <c r="I137" s="285">
        <v>86.94</v>
      </c>
      <c r="J137" s="286" t="str">
        <f t="shared" si="16"/>
        <v>อ้อยตอ 1</v>
      </c>
      <c r="K137" s="99">
        <v>86.94</v>
      </c>
      <c r="L137" s="99"/>
      <c r="M137" s="99">
        <f t="shared" si="17"/>
        <v>869.4</v>
      </c>
      <c r="N137" s="97">
        <v>10</v>
      </c>
      <c r="O137" s="287">
        <f t="shared" si="18"/>
        <v>956.33999999999992</v>
      </c>
      <c r="P137" s="288">
        <v>11</v>
      </c>
      <c r="Q137" s="288" t="str">
        <f>VLOOKUP(F137,[2]รายละเอียดรายแปลง!$D$1:$AU$65536,44,FALSE)</f>
        <v>B</v>
      </c>
      <c r="R137" s="288"/>
      <c r="S137" s="97">
        <f t="shared" si="19"/>
        <v>0</v>
      </c>
      <c r="T137" s="97"/>
      <c r="U137" s="289">
        <v>242952</v>
      </c>
      <c r="V137" s="290">
        <f t="shared" si="20"/>
        <v>-8098.4</v>
      </c>
      <c r="W137" s="291" t="s">
        <v>93</v>
      </c>
      <c r="X137" s="291" t="s">
        <v>2</v>
      </c>
      <c r="Y137" s="292">
        <v>0</v>
      </c>
      <c r="Z137" s="293" t="s">
        <v>234</v>
      </c>
      <c r="AA137" s="296" t="s">
        <v>90</v>
      </c>
      <c r="AB137" s="294" t="s">
        <v>91</v>
      </c>
      <c r="AC137" s="293">
        <v>1.65</v>
      </c>
      <c r="AD137" s="294" t="s">
        <v>232</v>
      </c>
      <c r="AE137" s="293" t="s">
        <v>220</v>
      </c>
      <c r="AF137" s="293" t="s">
        <v>299</v>
      </c>
      <c r="AG137" s="293" t="s">
        <v>236</v>
      </c>
    </row>
    <row r="138" spans="1:33" ht="24">
      <c r="A138" s="281">
        <v>5</v>
      </c>
      <c r="B138" s="95">
        <v>1</v>
      </c>
      <c r="C138" s="95" t="s">
        <v>228</v>
      </c>
      <c r="D138" s="298" t="s">
        <v>24</v>
      </c>
      <c r="E138" s="98">
        <f t="shared" si="21"/>
        <v>8</v>
      </c>
      <c r="F138" s="98">
        <v>801353</v>
      </c>
      <c r="G138" s="302">
        <v>801353</v>
      </c>
      <c r="H138" s="98"/>
      <c r="I138" s="285">
        <v>24.82</v>
      </c>
      <c r="J138" s="286" t="str">
        <f t="shared" si="16"/>
        <v>อ้อยตอ 1</v>
      </c>
      <c r="K138" s="99">
        <v>24.82</v>
      </c>
      <c r="L138" s="99"/>
      <c r="M138" s="99">
        <f t="shared" si="17"/>
        <v>248.2</v>
      </c>
      <c r="N138" s="97">
        <v>10</v>
      </c>
      <c r="O138" s="287">
        <f t="shared" si="18"/>
        <v>297.84000000000003</v>
      </c>
      <c r="P138" s="288">
        <v>12</v>
      </c>
      <c r="Q138" s="288" t="str">
        <f>VLOOKUP(F138,[2]รายละเอียดรายแปลง!$D$1:$AU$65536,44,FALSE)</f>
        <v>B</v>
      </c>
      <c r="R138" s="288"/>
      <c r="S138" s="97">
        <f t="shared" si="19"/>
        <v>248.2</v>
      </c>
      <c r="T138" s="97">
        <v>10</v>
      </c>
      <c r="U138" s="289">
        <v>242951</v>
      </c>
      <c r="V138" s="290">
        <f t="shared" si="20"/>
        <v>-8098.3666666666668</v>
      </c>
      <c r="W138" s="291" t="s">
        <v>93</v>
      </c>
      <c r="X138" s="291" t="s">
        <v>2</v>
      </c>
      <c r="Y138" s="292">
        <v>0</v>
      </c>
      <c r="Z138" s="296" t="s">
        <v>234</v>
      </c>
      <c r="AA138" s="296" t="s">
        <v>90</v>
      </c>
      <c r="AB138" s="294" t="s">
        <v>99</v>
      </c>
      <c r="AC138" s="293">
        <v>1.85</v>
      </c>
      <c r="AD138" s="294" t="s">
        <v>232</v>
      </c>
      <c r="AE138" s="293" t="s">
        <v>220</v>
      </c>
      <c r="AF138" s="293">
        <v>0</v>
      </c>
      <c r="AG138" s="295" t="s">
        <v>179</v>
      </c>
    </row>
    <row r="139" spans="1:33" ht="24">
      <c r="A139" s="281">
        <v>3</v>
      </c>
      <c r="B139" s="95">
        <v>1</v>
      </c>
      <c r="C139" s="95" t="s">
        <v>228</v>
      </c>
      <c r="D139" s="298" t="s">
        <v>24</v>
      </c>
      <c r="E139" s="98">
        <f t="shared" si="21"/>
        <v>9</v>
      </c>
      <c r="F139" s="98">
        <v>801354</v>
      </c>
      <c r="G139" s="302">
        <v>801354</v>
      </c>
      <c r="H139" s="98"/>
      <c r="I139" s="285">
        <v>16.170000000000002</v>
      </c>
      <c r="J139" s="286" t="str">
        <f t="shared" si="16"/>
        <v>อ้อยตอ 1</v>
      </c>
      <c r="K139" s="99">
        <v>11.5</v>
      </c>
      <c r="L139" s="99"/>
      <c r="M139" s="99">
        <f t="shared" si="17"/>
        <v>149.5</v>
      </c>
      <c r="N139" s="97">
        <v>13</v>
      </c>
      <c r="O139" s="287">
        <f t="shared" si="18"/>
        <v>149.5</v>
      </c>
      <c r="P139" s="288">
        <v>13</v>
      </c>
      <c r="Q139" s="288" t="str">
        <f>VLOOKUP(F139,[2]รายละเอียดรายแปลง!$D$1:$AU$65536,44,FALSE)</f>
        <v>A</v>
      </c>
      <c r="R139" s="288"/>
      <c r="S139" s="97">
        <f t="shared" si="19"/>
        <v>115</v>
      </c>
      <c r="T139" s="97">
        <v>10</v>
      </c>
      <c r="U139" s="289">
        <v>242885</v>
      </c>
      <c r="V139" s="290">
        <f t="shared" si="20"/>
        <v>-8096.166666666667</v>
      </c>
      <c r="W139" s="291" t="s">
        <v>93</v>
      </c>
      <c r="X139" s="291" t="s">
        <v>2</v>
      </c>
      <c r="Y139" s="292">
        <v>0</v>
      </c>
      <c r="Z139" s="296" t="s">
        <v>234</v>
      </c>
      <c r="AA139" s="296" t="s">
        <v>90</v>
      </c>
      <c r="AB139" s="294" t="s">
        <v>113</v>
      </c>
      <c r="AC139" s="293">
        <v>1.85</v>
      </c>
      <c r="AD139" s="294" t="s">
        <v>232</v>
      </c>
      <c r="AE139" s="293" t="s">
        <v>220</v>
      </c>
      <c r="AF139" s="293" t="s">
        <v>299</v>
      </c>
      <c r="AG139" s="293" t="s">
        <v>236</v>
      </c>
    </row>
    <row r="140" spans="1:33" ht="24">
      <c r="A140" s="281">
        <v>5</v>
      </c>
      <c r="B140" s="95">
        <v>1</v>
      </c>
      <c r="C140" s="95" t="s">
        <v>228</v>
      </c>
      <c r="D140" s="298" t="s">
        <v>24</v>
      </c>
      <c r="E140" s="98">
        <f t="shared" si="21"/>
        <v>10</v>
      </c>
      <c r="F140" s="98">
        <v>802555</v>
      </c>
      <c r="G140" s="302">
        <v>802555</v>
      </c>
      <c r="H140" s="98"/>
      <c r="I140" s="285">
        <v>28.09</v>
      </c>
      <c r="J140" s="286" t="str">
        <f t="shared" si="16"/>
        <v>อ้อยตอ 2</v>
      </c>
      <c r="K140" s="99">
        <f>28.09</f>
        <v>28.09</v>
      </c>
      <c r="L140" s="99"/>
      <c r="M140" s="99">
        <f t="shared" si="17"/>
        <v>280.89999999999998</v>
      </c>
      <c r="N140" s="97">
        <v>10</v>
      </c>
      <c r="O140" s="287">
        <f t="shared" si="18"/>
        <v>252.81</v>
      </c>
      <c r="P140" s="288">
        <v>9</v>
      </c>
      <c r="Q140" s="288" t="str">
        <f>VLOOKUP(F140,[2]รายละเอียดรายแปลง!$D$1:$AU$65536,44,FALSE)</f>
        <v>C</v>
      </c>
      <c r="R140" s="288"/>
      <c r="S140" s="97">
        <f t="shared" si="19"/>
        <v>168.54</v>
      </c>
      <c r="T140" s="97">
        <v>6</v>
      </c>
      <c r="U140" s="289">
        <v>242912</v>
      </c>
      <c r="V140" s="290">
        <f t="shared" si="20"/>
        <v>-8097.0666666666666</v>
      </c>
      <c r="W140" s="291" t="s">
        <v>95</v>
      </c>
      <c r="X140" s="291" t="s">
        <v>2</v>
      </c>
      <c r="Y140" s="292">
        <v>0</v>
      </c>
      <c r="Z140" s="293" t="s">
        <v>231</v>
      </c>
      <c r="AA140" s="294" t="s">
        <v>119</v>
      </c>
      <c r="AB140" s="294" t="s">
        <v>91</v>
      </c>
      <c r="AC140" s="293">
        <v>1.65</v>
      </c>
      <c r="AD140" s="294" t="s">
        <v>247</v>
      </c>
      <c r="AE140" s="293" t="s">
        <v>220</v>
      </c>
      <c r="AF140" s="293" t="s">
        <v>299</v>
      </c>
      <c r="AG140" s="293" t="s">
        <v>236</v>
      </c>
    </row>
    <row r="141" spans="1:33" ht="24">
      <c r="A141" s="281">
        <v>5</v>
      </c>
      <c r="B141" s="95">
        <v>1</v>
      </c>
      <c r="C141" s="95" t="s">
        <v>228</v>
      </c>
      <c r="D141" s="298" t="s">
        <v>24</v>
      </c>
      <c r="E141" s="98">
        <f t="shared" si="21"/>
        <v>11</v>
      </c>
      <c r="F141" s="98">
        <v>802557</v>
      </c>
      <c r="G141" s="302">
        <v>802557</v>
      </c>
      <c r="H141" s="98"/>
      <c r="I141" s="285">
        <v>23.18</v>
      </c>
      <c r="J141" s="286" t="str">
        <f t="shared" si="16"/>
        <v>อ้อยตอ 2</v>
      </c>
      <c r="K141" s="99">
        <f>23.18</f>
        <v>23.18</v>
      </c>
      <c r="L141" s="99"/>
      <c r="M141" s="99">
        <f t="shared" si="17"/>
        <v>231.8</v>
      </c>
      <c r="N141" s="97">
        <v>10</v>
      </c>
      <c r="O141" s="287">
        <f t="shared" si="18"/>
        <v>185.44</v>
      </c>
      <c r="P141" s="288">
        <v>8</v>
      </c>
      <c r="Q141" s="288" t="str">
        <f>VLOOKUP(F141,[2]รายละเอียดรายแปลง!$D$1:$AU$65536,44,FALSE)</f>
        <v>C</v>
      </c>
      <c r="R141" s="288"/>
      <c r="S141" s="97">
        <f t="shared" si="19"/>
        <v>139.07999999999998</v>
      </c>
      <c r="T141" s="97">
        <v>6</v>
      </c>
      <c r="U141" s="289">
        <v>242914</v>
      </c>
      <c r="V141" s="290">
        <f t="shared" si="20"/>
        <v>-8097.1333333333332</v>
      </c>
      <c r="W141" s="291" t="s">
        <v>95</v>
      </c>
      <c r="X141" s="291" t="s">
        <v>2</v>
      </c>
      <c r="Y141" s="292">
        <v>0</v>
      </c>
      <c r="Z141" s="293" t="s">
        <v>231</v>
      </c>
      <c r="AA141" s="294" t="s">
        <v>119</v>
      </c>
      <c r="AB141" s="294" t="s">
        <v>91</v>
      </c>
      <c r="AC141" s="293">
        <v>1.65</v>
      </c>
      <c r="AD141" s="294" t="s">
        <v>247</v>
      </c>
      <c r="AE141" s="293" t="s">
        <v>220</v>
      </c>
      <c r="AF141" s="293" t="s">
        <v>299</v>
      </c>
      <c r="AG141" s="293" t="s">
        <v>236</v>
      </c>
    </row>
    <row r="142" spans="1:33" ht="24">
      <c r="A142" s="281">
        <v>4</v>
      </c>
      <c r="B142" s="95">
        <v>1</v>
      </c>
      <c r="C142" s="95" t="s">
        <v>228</v>
      </c>
      <c r="D142" s="298" t="s">
        <v>24</v>
      </c>
      <c r="E142" s="98">
        <f t="shared" si="21"/>
        <v>12</v>
      </c>
      <c r="F142" s="98">
        <v>812551</v>
      </c>
      <c r="G142" s="304">
        <v>812551</v>
      </c>
      <c r="H142" s="98"/>
      <c r="I142" s="285">
        <v>15.78</v>
      </c>
      <c r="J142" s="286" t="str">
        <f t="shared" si="16"/>
        <v>อ้อยตอ 2</v>
      </c>
      <c r="K142" s="99">
        <v>15.78</v>
      </c>
      <c r="L142" s="99"/>
      <c r="M142" s="99">
        <f t="shared" si="17"/>
        <v>189.35999999999999</v>
      </c>
      <c r="N142" s="97">
        <v>12</v>
      </c>
      <c r="O142" s="287">
        <f t="shared" si="18"/>
        <v>173.57999999999998</v>
      </c>
      <c r="P142" s="288">
        <v>11</v>
      </c>
      <c r="Q142" s="288" t="str">
        <f>VLOOKUP(F142,[2]รายละเอียดรายแปลง!$D$1:$AU$65536,44,FALSE)</f>
        <v>B</v>
      </c>
      <c r="R142" s="288"/>
      <c r="S142" s="97">
        <f t="shared" si="19"/>
        <v>173.57999999999998</v>
      </c>
      <c r="T142" s="97">
        <v>11</v>
      </c>
      <c r="U142" s="289">
        <v>242891</v>
      </c>
      <c r="V142" s="290">
        <f t="shared" si="20"/>
        <v>-8096.3666666666668</v>
      </c>
      <c r="W142" s="291" t="s">
        <v>95</v>
      </c>
      <c r="X142" s="291" t="s">
        <v>2</v>
      </c>
      <c r="Y142" s="292">
        <v>0</v>
      </c>
      <c r="Z142" s="293" t="s">
        <v>234</v>
      </c>
      <c r="AA142" s="296" t="s">
        <v>90</v>
      </c>
      <c r="AB142" s="291" t="s">
        <v>111</v>
      </c>
      <c r="AC142" s="293">
        <v>1.65</v>
      </c>
      <c r="AD142" s="294" t="s">
        <v>247</v>
      </c>
      <c r="AE142" s="293" t="s">
        <v>220</v>
      </c>
      <c r="AF142" s="293" t="s">
        <v>299</v>
      </c>
      <c r="AG142" s="293" t="s">
        <v>236</v>
      </c>
    </row>
    <row r="143" spans="1:33" ht="24">
      <c r="A143" s="281">
        <v>3</v>
      </c>
      <c r="B143" s="95">
        <v>1</v>
      </c>
      <c r="C143" s="95" t="s">
        <v>228</v>
      </c>
      <c r="D143" s="298" t="s">
        <v>24</v>
      </c>
      <c r="E143" s="98">
        <f t="shared" si="21"/>
        <v>13</v>
      </c>
      <c r="F143" s="98">
        <v>812552</v>
      </c>
      <c r="G143" s="304">
        <v>812552</v>
      </c>
      <c r="H143" s="98"/>
      <c r="I143" s="285">
        <v>13.53</v>
      </c>
      <c r="J143" s="286" t="str">
        <f t="shared" si="16"/>
        <v>อ้อยน้ำราด</v>
      </c>
      <c r="K143" s="99">
        <v>13.53</v>
      </c>
      <c r="L143" s="99"/>
      <c r="M143" s="99">
        <f t="shared" si="17"/>
        <v>175.89</v>
      </c>
      <c r="N143" s="97">
        <v>13</v>
      </c>
      <c r="O143" s="287">
        <f t="shared" si="18"/>
        <v>135.29999999999998</v>
      </c>
      <c r="P143" s="288">
        <v>10</v>
      </c>
      <c r="Q143" s="288" t="str">
        <f>VLOOKUP(F143,[2]รายละเอียดรายแปลง!$D$1:$AU$65536,44,FALSE)</f>
        <v>C</v>
      </c>
      <c r="R143" s="288"/>
      <c r="S143" s="97">
        <f t="shared" si="19"/>
        <v>148.82999999999998</v>
      </c>
      <c r="T143" s="97">
        <v>11</v>
      </c>
      <c r="U143" s="289">
        <v>242933</v>
      </c>
      <c r="V143" s="290">
        <f t="shared" si="20"/>
        <v>-8097.7666666666664</v>
      </c>
      <c r="W143" s="291" t="s">
        <v>1</v>
      </c>
      <c r="X143" s="291" t="s">
        <v>88</v>
      </c>
      <c r="Y143" s="292">
        <v>0</v>
      </c>
      <c r="Z143" s="293" t="s">
        <v>234</v>
      </c>
      <c r="AA143" s="296" t="s">
        <v>90</v>
      </c>
      <c r="AB143" s="294" t="s">
        <v>99</v>
      </c>
      <c r="AC143" s="293">
        <v>1.85</v>
      </c>
      <c r="AD143" s="291" t="s">
        <v>232</v>
      </c>
      <c r="AE143" s="293" t="s">
        <v>220</v>
      </c>
      <c r="AF143" s="293" t="s">
        <v>299</v>
      </c>
      <c r="AG143" s="293" t="s">
        <v>236</v>
      </c>
    </row>
    <row r="144" spans="1:33" ht="24">
      <c r="A144" s="281">
        <v>4</v>
      </c>
      <c r="B144" s="95">
        <v>1</v>
      </c>
      <c r="C144" s="95" t="s">
        <v>228</v>
      </c>
      <c r="D144" s="298" t="s">
        <v>24</v>
      </c>
      <c r="E144" s="98">
        <f t="shared" si="21"/>
        <v>14</v>
      </c>
      <c r="F144" s="98">
        <v>812554</v>
      </c>
      <c r="G144" s="304">
        <v>812554</v>
      </c>
      <c r="H144" s="98"/>
      <c r="I144" s="285">
        <v>18.14</v>
      </c>
      <c r="J144" s="286" t="str">
        <f t="shared" si="16"/>
        <v>อ้อยน้ำราด</v>
      </c>
      <c r="K144" s="99">
        <v>18.14</v>
      </c>
      <c r="L144" s="99"/>
      <c r="M144" s="99">
        <f t="shared" si="17"/>
        <v>253.96</v>
      </c>
      <c r="N144" s="97">
        <v>14</v>
      </c>
      <c r="O144" s="287">
        <f t="shared" si="18"/>
        <v>181.4</v>
      </c>
      <c r="P144" s="288">
        <v>10</v>
      </c>
      <c r="Q144" s="288" t="str">
        <f>VLOOKUP(F144,[2]รายละเอียดรายแปลง!$D$1:$AU$65536,44,FALSE)</f>
        <v>C</v>
      </c>
      <c r="R144" s="288"/>
      <c r="S144" s="97">
        <f t="shared" si="19"/>
        <v>181.4</v>
      </c>
      <c r="T144" s="97">
        <v>10</v>
      </c>
      <c r="U144" s="289">
        <v>242951</v>
      </c>
      <c r="V144" s="290">
        <f t="shared" si="20"/>
        <v>-8098.3666666666668</v>
      </c>
      <c r="W144" s="291" t="s">
        <v>1</v>
      </c>
      <c r="X144" s="291" t="s">
        <v>88</v>
      </c>
      <c r="Y144" s="292">
        <v>0</v>
      </c>
      <c r="Z144" s="293" t="s">
        <v>234</v>
      </c>
      <c r="AA144" s="296" t="s">
        <v>90</v>
      </c>
      <c r="AB144" s="294" t="s">
        <v>91</v>
      </c>
      <c r="AC144" s="293">
        <v>1.85</v>
      </c>
      <c r="AD144" s="291" t="s">
        <v>232</v>
      </c>
      <c r="AE144" s="293" t="s">
        <v>220</v>
      </c>
      <c r="AF144" s="293" t="s">
        <v>299</v>
      </c>
      <c r="AG144" s="293" t="s">
        <v>236</v>
      </c>
    </row>
    <row r="145" spans="1:33" ht="24">
      <c r="A145" s="281">
        <v>2</v>
      </c>
      <c r="B145" s="95">
        <v>1</v>
      </c>
      <c r="C145" s="95" t="s">
        <v>228</v>
      </c>
      <c r="D145" s="298" t="s">
        <v>24</v>
      </c>
      <c r="E145" s="98">
        <f t="shared" si="21"/>
        <v>15</v>
      </c>
      <c r="F145" s="98" t="s">
        <v>120</v>
      </c>
      <c r="G145" s="304">
        <v>8125591</v>
      </c>
      <c r="H145" s="98"/>
      <c r="I145" s="285">
        <v>15.66</v>
      </c>
      <c r="J145" s="286" t="str">
        <f t="shared" si="16"/>
        <v>อ้อยน้ำราด</v>
      </c>
      <c r="K145" s="99">
        <v>8.0299999999999994</v>
      </c>
      <c r="L145" s="99"/>
      <c r="M145" s="99">
        <f t="shared" si="17"/>
        <v>104.38999999999999</v>
      </c>
      <c r="N145" s="97">
        <v>13</v>
      </c>
      <c r="O145" s="287">
        <f t="shared" si="18"/>
        <v>80.3</v>
      </c>
      <c r="P145" s="288">
        <v>10</v>
      </c>
      <c r="Q145" s="288" t="str">
        <f>VLOOKUP(F145,[2]รายละเอียดรายแปลง!$D$1:$AU$65536,44,FALSE)</f>
        <v>C</v>
      </c>
      <c r="R145" s="288"/>
      <c r="S145" s="97">
        <f t="shared" si="19"/>
        <v>80.3</v>
      </c>
      <c r="T145" s="97">
        <v>10</v>
      </c>
      <c r="U145" s="289">
        <v>242933</v>
      </c>
      <c r="V145" s="290">
        <f t="shared" si="20"/>
        <v>-8097.7666666666664</v>
      </c>
      <c r="W145" s="291" t="s">
        <v>1</v>
      </c>
      <c r="X145" s="291" t="s">
        <v>88</v>
      </c>
      <c r="Y145" s="292">
        <v>0</v>
      </c>
      <c r="Z145" s="293" t="s">
        <v>234</v>
      </c>
      <c r="AA145" s="296" t="s">
        <v>90</v>
      </c>
      <c r="AB145" s="294" t="s">
        <v>99</v>
      </c>
      <c r="AC145" s="293">
        <v>1.85</v>
      </c>
      <c r="AD145" s="291" t="s">
        <v>232</v>
      </c>
      <c r="AE145" s="293" t="s">
        <v>220</v>
      </c>
      <c r="AF145" s="293" t="s">
        <v>299</v>
      </c>
      <c r="AG145" s="293" t="s">
        <v>236</v>
      </c>
    </row>
    <row r="146" spans="1:33" ht="24">
      <c r="A146" s="281">
        <v>4</v>
      </c>
      <c r="B146" s="95">
        <v>3</v>
      </c>
      <c r="C146" s="95" t="s">
        <v>228</v>
      </c>
      <c r="D146" s="298" t="s">
        <v>27</v>
      </c>
      <c r="E146" s="98">
        <v>1</v>
      </c>
      <c r="F146" s="98">
        <v>802419</v>
      </c>
      <c r="G146" s="98">
        <v>802419</v>
      </c>
      <c r="H146" s="98"/>
      <c r="I146" s="285">
        <v>15.91</v>
      </c>
      <c r="J146" s="286" t="str">
        <f t="shared" si="16"/>
        <v>อ้อยตอ 2</v>
      </c>
      <c r="K146" s="99">
        <v>15.91</v>
      </c>
      <c r="L146" s="99"/>
      <c r="M146" s="99">
        <f t="shared" si="17"/>
        <v>190.92000000000002</v>
      </c>
      <c r="N146" s="97">
        <v>12</v>
      </c>
      <c r="O146" s="287">
        <f t="shared" si="18"/>
        <v>175.01</v>
      </c>
      <c r="P146" s="288">
        <v>11</v>
      </c>
      <c r="Q146" s="288" t="str">
        <f>VLOOKUP(F146,[2]รายละเอียดรายแปลง!$D$1:$AU$65536,44,FALSE)</f>
        <v>B</v>
      </c>
      <c r="R146" s="288"/>
      <c r="S146" s="97">
        <f t="shared" si="19"/>
        <v>175.01</v>
      </c>
      <c r="T146" s="97">
        <v>11</v>
      </c>
      <c r="U146" s="289">
        <v>242899</v>
      </c>
      <c r="V146" s="290">
        <f t="shared" si="20"/>
        <v>-8096.6333333333332</v>
      </c>
      <c r="W146" s="291" t="s">
        <v>95</v>
      </c>
      <c r="X146" s="291" t="s">
        <v>2</v>
      </c>
      <c r="Y146" s="292">
        <v>0</v>
      </c>
      <c r="Z146" s="293" t="s">
        <v>280</v>
      </c>
      <c r="AA146" s="296" t="s">
        <v>90</v>
      </c>
      <c r="AB146" s="294" t="s">
        <v>109</v>
      </c>
      <c r="AC146" s="293">
        <v>1.65</v>
      </c>
      <c r="AD146" s="294" t="s">
        <v>247</v>
      </c>
      <c r="AE146" s="293" t="s">
        <v>220</v>
      </c>
      <c r="AF146" s="293" t="s">
        <v>306</v>
      </c>
      <c r="AG146" s="293" t="s">
        <v>236</v>
      </c>
    </row>
    <row r="147" spans="1:33" ht="24">
      <c r="A147" s="281">
        <v>5</v>
      </c>
      <c r="B147" s="95">
        <v>3</v>
      </c>
      <c r="C147" s="95" t="s">
        <v>228</v>
      </c>
      <c r="D147" s="298" t="s">
        <v>27</v>
      </c>
      <c r="E147" s="98">
        <f t="shared" si="21"/>
        <v>2</v>
      </c>
      <c r="F147" s="98">
        <v>802421</v>
      </c>
      <c r="G147" s="98">
        <v>802421</v>
      </c>
      <c r="H147" s="98"/>
      <c r="I147" s="285">
        <v>29.09</v>
      </c>
      <c r="J147" s="286" t="str">
        <f t="shared" si="16"/>
        <v>อ้อยตอ 1</v>
      </c>
      <c r="K147" s="99">
        <v>29.09</v>
      </c>
      <c r="L147" s="99"/>
      <c r="M147" s="99">
        <f t="shared" si="17"/>
        <v>349.08</v>
      </c>
      <c r="N147" s="97">
        <v>12</v>
      </c>
      <c r="O147" s="287">
        <f t="shared" si="18"/>
        <v>261.81</v>
      </c>
      <c r="P147" s="288">
        <v>9</v>
      </c>
      <c r="Q147" s="288" t="str">
        <f>VLOOKUP(F147,[2]รายละเอียดรายแปลง!$D$1:$AU$65536,44,FALSE)</f>
        <v>C</v>
      </c>
      <c r="R147" s="288"/>
      <c r="S147" s="97">
        <f t="shared" si="19"/>
        <v>290.89999999999998</v>
      </c>
      <c r="T147" s="97">
        <v>10</v>
      </c>
      <c r="U147" s="289">
        <v>242910</v>
      </c>
      <c r="V147" s="290">
        <f t="shared" si="20"/>
        <v>-8097</v>
      </c>
      <c r="W147" s="291" t="s">
        <v>93</v>
      </c>
      <c r="X147" s="291" t="s">
        <v>2</v>
      </c>
      <c r="Y147" s="292">
        <v>0</v>
      </c>
      <c r="Z147" s="293" t="s">
        <v>280</v>
      </c>
      <c r="AA147" s="296" t="s">
        <v>90</v>
      </c>
      <c r="AB147" s="294" t="s">
        <v>91</v>
      </c>
      <c r="AC147" s="293">
        <v>1.65</v>
      </c>
      <c r="AD147" s="294" t="s">
        <v>247</v>
      </c>
      <c r="AE147" s="293" t="s">
        <v>220</v>
      </c>
      <c r="AF147" s="293" t="s">
        <v>306</v>
      </c>
      <c r="AG147" s="293" t="s">
        <v>236</v>
      </c>
    </row>
    <row r="148" spans="1:33" ht="24">
      <c r="A148" s="281">
        <v>4</v>
      </c>
      <c r="B148" s="95">
        <v>3</v>
      </c>
      <c r="C148" s="95" t="s">
        <v>228</v>
      </c>
      <c r="D148" s="298" t="s">
        <v>27</v>
      </c>
      <c r="E148" s="98">
        <f t="shared" si="21"/>
        <v>3</v>
      </c>
      <c r="F148" s="98">
        <v>802422</v>
      </c>
      <c r="G148" s="98">
        <v>802422</v>
      </c>
      <c r="H148" s="98"/>
      <c r="I148" s="285">
        <v>17.489999999999998</v>
      </c>
      <c r="J148" s="286" t="str">
        <f t="shared" si="16"/>
        <v>อ้อยตอ 1</v>
      </c>
      <c r="K148" s="99">
        <v>17.489999999999998</v>
      </c>
      <c r="L148" s="99"/>
      <c r="M148" s="99">
        <f t="shared" si="17"/>
        <v>209.88</v>
      </c>
      <c r="N148" s="97">
        <v>12</v>
      </c>
      <c r="O148" s="287">
        <f t="shared" si="18"/>
        <v>174.89999999999998</v>
      </c>
      <c r="P148" s="288">
        <v>10</v>
      </c>
      <c r="Q148" s="288" t="str">
        <f>VLOOKUP(F148,[2]รายละเอียดรายแปลง!$D$1:$AU$65536,44,FALSE)</f>
        <v>B</v>
      </c>
      <c r="R148" s="288"/>
      <c r="S148" s="97">
        <f t="shared" si="19"/>
        <v>192.39</v>
      </c>
      <c r="T148" s="97">
        <v>11</v>
      </c>
      <c r="U148" s="289">
        <v>242902</v>
      </c>
      <c r="V148" s="290">
        <f t="shared" si="20"/>
        <v>-8096.7333333333336</v>
      </c>
      <c r="W148" s="291" t="s">
        <v>93</v>
      </c>
      <c r="X148" s="291" t="s">
        <v>2</v>
      </c>
      <c r="Y148" s="292">
        <v>0</v>
      </c>
      <c r="Z148" s="293" t="s">
        <v>280</v>
      </c>
      <c r="AA148" s="296" t="s">
        <v>90</v>
      </c>
      <c r="AB148" s="294" t="s">
        <v>91</v>
      </c>
      <c r="AC148" s="293">
        <v>1.65</v>
      </c>
      <c r="AD148" s="294" t="s">
        <v>247</v>
      </c>
      <c r="AE148" s="293" t="s">
        <v>220</v>
      </c>
      <c r="AF148" s="293" t="s">
        <v>306</v>
      </c>
      <c r="AG148" s="293" t="s">
        <v>236</v>
      </c>
    </row>
    <row r="149" spans="1:33" ht="24">
      <c r="A149" s="281">
        <v>5</v>
      </c>
      <c r="B149" s="95">
        <v>3</v>
      </c>
      <c r="C149" s="95" t="s">
        <v>228</v>
      </c>
      <c r="D149" s="298" t="s">
        <v>27</v>
      </c>
      <c r="E149" s="98">
        <f t="shared" si="21"/>
        <v>4</v>
      </c>
      <c r="F149" s="98">
        <v>802425</v>
      </c>
      <c r="G149" s="98">
        <v>802425</v>
      </c>
      <c r="H149" s="98"/>
      <c r="I149" s="285">
        <v>29.32</v>
      </c>
      <c r="J149" s="286" t="str">
        <f t="shared" si="16"/>
        <v>อ้อยตอ 1</v>
      </c>
      <c r="K149" s="99">
        <v>29.32</v>
      </c>
      <c r="L149" s="99"/>
      <c r="M149" s="99">
        <f t="shared" si="17"/>
        <v>351.84000000000003</v>
      </c>
      <c r="N149" s="97">
        <v>12</v>
      </c>
      <c r="O149" s="287">
        <f t="shared" si="18"/>
        <v>263.88</v>
      </c>
      <c r="P149" s="288">
        <v>9</v>
      </c>
      <c r="Q149" s="288" t="str">
        <f>VLOOKUP(F149,[2]รายละเอียดรายแปลง!$D$1:$AU$65536,44,FALSE)</f>
        <v>C</v>
      </c>
      <c r="R149" s="288"/>
      <c r="S149" s="97">
        <f t="shared" si="19"/>
        <v>263.88</v>
      </c>
      <c r="T149" s="97">
        <v>9</v>
      </c>
      <c r="U149" s="289">
        <v>242882</v>
      </c>
      <c r="V149" s="290">
        <f t="shared" si="20"/>
        <v>-8096.0666666666666</v>
      </c>
      <c r="W149" s="291" t="s">
        <v>93</v>
      </c>
      <c r="X149" s="291" t="s">
        <v>2</v>
      </c>
      <c r="Y149" s="292">
        <v>0</v>
      </c>
      <c r="Z149" s="293" t="s">
        <v>280</v>
      </c>
      <c r="AA149" s="296" t="s">
        <v>90</v>
      </c>
      <c r="AB149" s="294" t="s">
        <v>117</v>
      </c>
      <c r="AC149" s="293">
        <v>1.65</v>
      </c>
      <c r="AD149" s="294" t="s">
        <v>247</v>
      </c>
      <c r="AE149" s="293" t="s">
        <v>220</v>
      </c>
      <c r="AF149" s="293" t="s">
        <v>306</v>
      </c>
      <c r="AG149" s="293" t="s">
        <v>236</v>
      </c>
    </row>
    <row r="150" spans="1:33" ht="24">
      <c r="A150" s="281">
        <v>1</v>
      </c>
      <c r="B150" s="95">
        <v>3</v>
      </c>
      <c r="C150" s="95" t="s">
        <v>228</v>
      </c>
      <c r="D150" s="298" t="s">
        <v>27</v>
      </c>
      <c r="E150" s="98">
        <f t="shared" si="21"/>
        <v>5</v>
      </c>
      <c r="F150" s="98">
        <v>802426</v>
      </c>
      <c r="G150" s="98">
        <v>802426</v>
      </c>
      <c r="H150" s="98"/>
      <c r="I150" s="285">
        <v>4.45</v>
      </c>
      <c r="J150" s="286" t="str">
        <f t="shared" si="16"/>
        <v>อ้อยตอ 1</v>
      </c>
      <c r="K150" s="99">
        <v>4.45</v>
      </c>
      <c r="L150" s="99"/>
      <c r="M150" s="99">
        <f t="shared" si="17"/>
        <v>53.400000000000006</v>
      </c>
      <c r="N150" s="97">
        <v>12</v>
      </c>
      <c r="O150" s="287">
        <f t="shared" si="18"/>
        <v>31.150000000000002</v>
      </c>
      <c r="P150" s="288">
        <v>7</v>
      </c>
      <c r="Q150" s="288" t="str">
        <f>VLOOKUP(F150,[2]รายละเอียดรายแปลง!$D$1:$AU$65536,44,FALSE)</f>
        <v>D</v>
      </c>
      <c r="R150" s="288"/>
      <c r="S150" s="97">
        <f t="shared" si="19"/>
        <v>35.6</v>
      </c>
      <c r="T150" s="97">
        <v>8</v>
      </c>
      <c r="U150" s="289">
        <v>242883</v>
      </c>
      <c r="V150" s="290">
        <f t="shared" si="20"/>
        <v>-8096.1</v>
      </c>
      <c r="W150" s="291" t="s">
        <v>93</v>
      </c>
      <c r="X150" s="291" t="s">
        <v>2</v>
      </c>
      <c r="Y150" s="292">
        <v>0</v>
      </c>
      <c r="Z150" s="293" t="s">
        <v>280</v>
      </c>
      <c r="AA150" s="296" t="s">
        <v>90</v>
      </c>
      <c r="AB150" s="294" t="s">
        <v>91</v>
      </c>
      <c r="AC150" s="293">
        <v>1.65</v>
      </c>
      <c r="AD150" s="294" t="s">
        <v>247</v>
      </c>
      <c r="AE150" s="293" t="s">
        <v>220</v>
      </c>
      <c r="AF150" s="293" t="s">
        <v>306</v>
      </c>
      <c r="AG150" s="293" t="s">
        <v>236</v>
      </c>
    </row>
    <row r="151" spans="1:33" ht="24">
      <c r="A151" s="281">
        <v>5</v>
      </c>
      <c r="B151" s="95">
        <v>3</v>
      </c>
      <c r="C151" s="95" t="s">
        <v>228</v>
      </c>
      <c r="D151" s="298" t="s">
        <v>27</v>
      </c>
      <c r="E151" s="98">
        <f t="shared" si="21"/>
        <v>6</v>
      </c>
      <c r="F151" s="98">
        <v>802428</v>
      </c>
      <c r="G151" s="98">
        <v>802428</v>
      </c>
      <c r="H151" s="98"/>
      <c r="I151" s="285">
        <v>30.31</v>
      </c>
      <c r="J151" s="286" t="str">
        <f t="shared" si="16"/>
        <v>อ้อยตอ 2</v>
      </c>
      <c r="K151" s="99">
        <v>30.31</v>
      </c>
      <c r="L151" s="99"/>
      <c r="M151" s="99">
        <f t="shared" si="17"/>
        <v>363.71999999999997</v>
      </c>
      <c r="N151" s="97">
        <v>12</v>
      </c>
      <c r="O151" s="287">
        <f t="shared" si="18"/>
        <v>333.40999999999997</v>
      </c>
      <c r="P151" s="288">
        <v>11</v>
      </c>
      <c r="Q151" s="288" t="str">
        <f>VLOOKUP(F151,[2]รายละเอียดรายแปลง!$D$1:$AU$65536,44,FALSE)</f>
        <v>B</v>
      </c>
      <c r="R151" s="288"/>
      <c r="S151" s="97">
        <f t="shared" si="19"/>
        <v>272.78999999999996</v>
      </c>
      <c r="T151" s="97">
        <v>9</v>
      </c>
      <c r="U151" s="289">
        <v>242883</v>
      </c>
      <c r="V151" s="290">
        <f t="shared" si="20"/>
        <v>-8096.1</v>
      </c>
      <c r="W151" s="291" t="s">
        <v>95</v>
      </c>
      <c r="X151" s="291" t="s">
        <v>2</v>
      </c>
      <c r="Y151" s="292">
        <v>0</v>
      </c>
      <c r="Z151" s="293" t="s">
        <v>280</v>
      </c>
      <c r="AA151" s="296" t="s">
        <v>90</v>
      </c>
      <c r="AB151" s="294" t="s">
        <v>114</v>
      </c>
      <c r="AC151" s="293">
        <v>1.65</v>
      </c>
      <c r="AD151" s="294" t="s">
        <v>247</v>
      </c>
      <c r="AE151" s="293" t="s">
        <v>220</v>
      </c>
      <c r="AF151" s="293" t="s">
        <v>306</v>
      </c>
      <c r="AG151" s="293" t="s">
        <v>236</v>
      </c>
    </row>
    <row r="152" spans="1:33" ht="24">
      <c r="A152" s="281">
        <v>5</v>
      </c>
      <c r="B152" s="95">
        <v>3</v>
      </c>
      <c r="C152" s="95" t="s">
        <v>228</v>
      </c>
      <c r="D152" s="298" t="s">
        <v>27</v>
      </c>
      <c r="E152" s="98">
        <f t="shared" si="21"/>
        <v>7</v>
      </c>
      <c r="F152" s="98" t="s">
        <v>121</v>
      </c>
      <c r="G152" s="98">
        <v>8024291</v>
      </c>
      <c r="H152" s="98"/>
      <c r="I152" s="285">
        <v>22.11</v>
      </c>
      <c r="J152" s="286" t="str">
        <f t="shared" si="16"/>
        <v>อ้อยน้ำราด</v>
      </c>
      <c r="K152" s="99">
        <v>22.11</v>
      </c>
      <c r="L152" s="99"/>
      <c r="M152" s="99">
        <f t="shared" si="17"/>
        <v>287.43</v>
      </c>
      <c r="N152" s="97">
        <v>13</v>
      </c>
      <c r="O152" s="287">
        <f t="shared" si="18"/>
        <v>287.43</v>
      </c>
      <c r="P152" s="288">
        <v>13</v>
      </c>
      <c r="Q152" s="288" t="str">
        <f>VLOOKUP(F152,[2]รายละเอียดรายแปลง!$D$1:$AU$65536,44,FALSE)</f>
        <v>B</v>
      </c>
      <c r="R152" s="288"/>
      <c r="S152" s="97">
        <f t="shared" si="19"/>
        <v>243.20999999999998</v>
      </c>
      <c r="T152" s="97">
        <v>11</v>
      </c>
      <c r="U152" s="289">
        <v>242960</v>
      </c>
      <c r="V152" s="290">
        <f t="shared" si="20"/>
        <v>-8098.666666666667</v>
      </c>
      <c r="W152" s="291" t="s">
        <v>1</v>
      </c>
      <c r="X152" s="291" t="s">
        <v>88</v>
      </c>
      <c r="Y152" s="292">
        <v>0</v>
      </c>
      <c r="Z152" s="293" t="s">
        <v>280</v>
      </c>
      <c r="AA152" s="296" t="s">
        <v>90</v>
      </c>
      <c r="AB152" s="294" t="s">
        <v>91</v>
      </c>
      <c r="AC152" s="293">
        <v>1.85</v>
      </c>
      <c r="AD152" s="291" t="s">
        <v>232</v>
      </c>
      <c r="AE152" s="293" t="s">
        <v>220</v>
      </c>
      <c r="AF152" s="293" t="s">
        <v>306</v>
      </c>
      <c r="AG152" s="293" t="s">
        <v>236</v>
      </c>
    </row>
    <row r="153" spans="1:33" ht="24">
      <c r="A153" s="281">
        <v>5</v>
      </c>
      <c r="B153" s="95">
        <v>3</v>
      </c>
      <c r="C153" s="95" t="s">
        <v>228</v>
      </c>
      <c r="D153" s="298" t="s">
        <v>27</v>
      </c>
      <c r="E153" s="98">
        <f t="shared" si="21"/>
        <v>8</v>
      </c>
      <c r="F153" s="98">
        <v>802430</v>
      </c>
      <c r="G153" s="98">
        <v>802430</v>
      </c>
      <c r="H153" s="98"/>
      <c r="I153" s="285">
        <v>25.49</v>
      </c>
      <c r="J153" s="286" t="str">
        <f t="shared" si="16"/>
        <v>อ้อยน้ำราด</v>
      </c>
      <c r="K153" s="99">
        <v>25.49</v>
      </c>
      <c r="L153" s="99"/>
      <c r="M153" s="99">
        <f t="shared" si="17"/>
        <v>356.85999999999996</v>
      </c>
      <c r="N153" s="97">
        <v>14</v>
      </c>
      <c r="O153" s="287">
        <f t="shared" si="18"/>
        <v>382.34999999999997</v>
      </c>
      <c r="P153" s="288">
        <v>15</v>
      </c>
      <c r="Q153" s="288" t="str">
        <f>VLOOKUP(F153,[2]รายละเอียดรายแปลง!$D$1:$AU$65536,44,FALSE)</f>
        <v>B</v>
      </c>
      <c r="R153" s="288"/>
      <c r="S153" s="97">
        <f t="shared" si="19"/>
        <v>331.37</v>
      </c>
      <c r="T153" s="97">
        <v>13</v>
      </c>
      <c r="U153" s="289">
        <v>242927</v>
      </c>
      <c r="V153" s="290">
        <f t="shared" si="20"/>
        <v>-8097.5666666666666</v>
      </c>
      <c r="W153" s="291" t="s">
        <v>1</v>
      </c>
      <c r="X153" s="291" t="s">
        <v>88</v>
      </c>
      <c r="Y153" s="292">
        <v>0</v>
      </c>
      <c r="Z153" s="293" t="s">
        <v>280</v>
      </c>
      <c r="AA153" s="296" t="s">
        <v>90</v>
      </c>
      <c r="AB153" s="294" t="s">
        <v>99</v>
      </c>
      <c r="AC153" s="293">
        <v>1.85</v>
      </c>
      <c r="AD153" s="291" t="s">
        <v>232</v>
      </c>
      <c r="AE153" s="293" t="s">
        <v>220</v>
      </c>
      <c r="AF153" s="293" t="s">
        <v>306</v>
      </c>
      <c r="AG153" s="293" t="s">
        <v>236</v>
      </c>
    </row>
    <row r="154" spans="1:33" ht="24">
      <c r="A154" s="281">
        <v>4</v>
      </c>
      <c r="B154" s="95">
        <v>3</v>
      </c>
      <c r="C154" s="95" t="s">
        <v>228</v>
      </c>
      <c r="D154" s="298" t="s">
        <v>27</v>
      </c>
      <c r="E154" s="98">
        <f t="shared" si="21"/>
        <v>9</v>
      </c>
      <c r="F154" s="98" t="s">
        <v>122</v>
      </c>
      <c r="G154" s="98">
        <v>8024301</v>
      </c>
      <c r="H154" s="98"/>
      <c r="I154" s="285">
        <v>19.73</v>
      </c>
      <c r="J154" s="286" t="str">
        <f t="shared" si="16"/>
        <v>อ้อยตอ 3</v>
      </c>
      <c r="K154" s="99">
        <v>19.73</v>
      </c>
      <c r="L154" s="99"/>
      <c r="M154" s="99">
        <f t="shared" si="17"/>
        <v>236.76</v>
      </c>
      <c r="N154" s="97">
        <v>12</v>
      </c>
      <c r="O154" s="287">
        <f t="shared" si="18"/>
        <v>177.57</v>
      </c>
      <c r="P154" s="288">
        <v>9</v>
      </c>
      <c r="Q154" s="288" t="str">
        <f>VLOOKUP(F154,[2]รายละเอียดรายแปลง!$D$1:$AU$65536,44,FALSE)</f>
        <v>C</v>
      </c>
      <c r="R154" s="288"/>
      <c r="S154" s="97">
        <f t="shared" si="19"/>
        <v>177.57</v>
      </c>
      <c r="T154" s="97">
        <v>9</v>
      </c>
      <c r="U154" s="289">
        <v>242907</v>
      </c>
      <c r="V154" s="290">
        <f t="shared" si="20"/>
        <v>-8096.9</v>
      </c>
      <c r="W154" s="291" t="s">
        <v>101</v>
      </c>
      <c r="X154" s="291" t="s">
        <v>2</v>
      </c>
      <c r="Y154" s="292">
        <v>0</v>
      </c>
      <c r="Z154" s="293" t="s">
        <v>280</v>
      </c>
      <c r="AA154" s="296" t="s">
        <v>90</v>
      </c>
      <c r="AB154" s="294" t="s">
        <v>91</v>
      </c>
      <c r="AC154" s="293">
        <v>1.85</v>
      </c>
      <c r="AD154" s="294" t="s">
        <v>232</v>
      </c>
      <c r="AE154" s="293" t="s">
        <v>220</v>
      </c>
      <c r="AF154" s="293" t="s">
        <v>306</v>
      </c>
      <c r="AG154" s="293" t="s">
        <v>236</v>
      </c>
    </row>
    <row r="155" spans="1:33" ht="24">
      <c r="A155" s="281">
        <v>2</v>
      </c>
      <c r="B155" s="95">
        <v>3</v>
      </c>
      <c r="C155" s="95" t="s">
        <v>228</v>
      </c>
      <c r="D155" s="298" t="s">
        <v>27</v>
      </c>
      <c r="E155" s="98">
        <f t="shared" si="21"/>
        <v>10</v>
      </c>
      <c r="F155" s="98">
        <v>802434</v>
      </c>
      <c r="G155" s="98">
        <v>802434</v>
      </c>
      <c r="H155" s="98"/>
      <c r="I155" s="285">
        <v>6.75</v>
      </c>
      <c r="J155" s="286" t="str">
        <f t="shared" si="16"/>
        <v>อ้อยตอ 1</v>
      </c>
      <c r="K155" s="99">
        <v>6.75</v>
      </c>
      <c r="L155" s="99"/>
      <c r="M155" s="99">
        <f t="shared" si="17"/>
        <v>81</v>
      </c>
      <c r="N155" s="97">
        <v>12</v>
      </c>
      <c r="O155" s="287">
        <f t="shared" si="18"/>
        <v>54</v>
      </c>
      <c r="P155" s="288">
        <v>8</v>
      </c>
      <c r="Q155" s="288" t="str">
        <f>VLOOKUP(F155,[2]รายละเอียดรายแปลง!$D$1:$AU$65536,44,FALSE)</f>
        <v>C</v>
      </c>
      <c r="R155" s="288"/>
      <c r="S155" s="97">
        <f t="shared" si="19"/>
        <v>54</v>
      </c>
      <c r="T155" s="97">
        <v>8</v>
      </c>
      <c r="U155" s="289">
        <v>242892</v>
      </c>
      <c r="V155" s="290">
        <f t="shared" si="20"/>
        <v>-8096.4</v>
      </c>
      <c r="W155" s="291" t="s">
        <v>93</v>
      </c>
      <c r="X155" s="291" t="s">
        <v>2</v>
      </c>
      <c r="Y155" s="292" t="s">
        <v>466</v>
      </c>
      <c r="Z155" s="293" t="s">
        <v>280</v>
      </c>
      <c r="AA155" s="296" t="s">
        <v>90</v>
      </c>
      <c r="AB155" s="294" t="s">
        <v>117</v>
      </c>
      <c r="AC155" s="293">
        <v>1.65</v>
      </c>
      <c r="AD155" s="294" t="s">
        <v>247</v>
      </c>
      <c r="AE155" s="293" t="s">
        <v>220</v>
      </c>
      <c r="AF155" s="293" t="s">
        <v>306</v>
      </c>
      <c r="AG155" s="293" t="s">
        <v>236</v>
      </c>
    </row>
    <row r="156" spans="1:33" ht="24">
      <c r="A156" s="281">
        <v>5</v>
      </c>
      <c r="B156" s="95">
        <v>3</v>
      </c>
      <c r="C156" s="95" t="s">
        <v>228</v>
      </c>
      <c r="D156" s="298" t="s">
        <v>27</v>
      </c>
      <c r="E156" s="98">
        <f t="shared" si="21"/>
        <v>11</v>
      </c>
      <c r="F156" s="98">
        <v>802435</v>
      </c>
      <c r="G156" s="98">
        <v>802435</v>
      </c>
      <c r="H156" s="98"/>
      <c r="I156" s="285">
        <v>25.43</v>
      </c>
      <c r="J156" s="286" t="str">
        <f t="shared" si="16"/>
        <v>อ้อยตอ 3</v>
      </c>
      <c r="K156" s="99">
        <v>25.43</v>
      </c>
      <c r="L156" s="99"/>
      <c r="M156" s="99">
        <f t="shared" si="17"/>
        <v>305.15999999999997</v>
      </c>
      <c r="N156" s="97">
        <v>12</v>
      </c>
      <c r="O156" s="287">
        <f t="shared" si="18"/>
        <v>228.87</v>
      </c>
      <c r="P156" s="288">
        <v>9</v>
      </c>
      <c r="Q156" s="288" t="str">
        <f>VLOOKUP(F156,[2]รายละเอียดรายแปลง!$D$1:$AU$65536,44,FALSE)</f>
        <v>C</v>
      </c>
      <c r="R156" s="288"/>
      <c r="S156" s="97">
        <f t="shared" si="19"/>
        <v>254.3</v>
      </c>
      <c r="T156" s="97">
        <v>10</v>
      </c>
      <c r="U156" s="289">
        <v>242893</v>
      </c>
      <c r="V156" s="290">
        <f t="shared" si="20"/>
        <v>-8096.4333333333334</v>
      </c>
      <c r="W156" s="291" t="s">
        <v>101</v>
      </c>
      <c r="X156" s="291" t="s">
        <v>2</v>
      </c>
      <c r="Y156" s="292" t="s">
        <v>466</v>
      </c>
      <c r="Z156" s="293" t="s">
        <v>280</v>
      </c>
      <c r="AA156" s="296" t="s">
        <v>90</v>
      </c>
      <c r="AB156" s="294" t="s">
        <v>91</v>
      </c>
      <c r="AC156" s="293">
        <v>1.85</v>
      </c>
      <c r="AD156" s="294" t="s">
        <v>232</v>
      </c>
      <c r="AE156" s="293" t="s">
        <v>220</v>
      </c>
      <c r="AF156" s="293" t="s">
        <v>306</v>
      </c>
      <c r="AG156" s="293" t="s">
        <v>236</v>
      </c>
    </row>
    <row r="157" spans="1:33" ht="24">
      <c r="A157" s="281">
        <v>3</v>
      </c>
      <c r="B157" s="95">
        <v>3</v>
      </c>
      <c r="C157" s="95" t="s">
        <v>228</v>
      </c>
      <c r="D157" s="298" t="s">
        <v>27</v>
      </c>
      <c r="E157" s="98">
        <f t="shared" si="21"/>
        <v>12</v>
      </c>
      <c r="F157" s="98">
        <v>802441</v>
      </c>
      <c r="G157" s="98">
        <v>802441</v>
      </c>
      <c r="H157" s="98"/>
      <c r="I157" s="285">
        <v>10.86</v>
      </c>
      <c r="J157" s="286" t="str">
        <f t="shared" si="16"/>
        <v>อ้อยน้ำราด</v>
      </c>
      <c r="K157" s="99">
        <v>10.86</v>
      </c>
      <c r="L157" s="99"/>
      <c r="M157" s="99">
        <f t="shared" si="17"/>
        <v>152.04</v>
      </c>
      <c r="N157" s="97">
        <v>14</v>
      </c>
      <c r="O157" s="287">
        <f t="shared" si="18"/>
        <v>152.04</v>
      </c>
      <c r="P157" s="288">
        <v>14</v>
      </c>
      <c r="Q157" s="288" t="str">
        <f>VLOOKUP(F157,[2]รายละเอียดรายแปลง!$D$1:$AU$65536,44,FALSE)</f>
        <v>B</v>
      </c>
      <c r="R157" s="288"/>
      <c r="S157" s="97">
        <f t="shared" si="19"/>
        <v>130.32</v>
      </c>
      <c r="T157" s="97">
        <v>12</v>
      </c>
      <c r="U157" s="289">
        <v>242923</v>
      </c>
      <c r="V157" s="290">
        <f t="shared" si="20"/>
        <v>-8097.4333333333334</v>
      </c>
      <c r="W157" s="291" t="s">
        <v>1</v>
      </c>
      <c r="X157" s="291" t="s">
        <v>88</v>
      </c>
      <c r="Y157" s="292">
        <v>0</v>
      </c>
      <c r="Z157" s="293" t="s">
        <v>234</v>
      </c>
      <c r="AA157" s="296" t="s">
        <v>90</v>
      </c>
      <c r="AB157" s="294" t="s">
        <v>91</v>
      </c>
      <c r="AC157" s="293">
        <v>1.85</v>
      </c>
      <c r="AD157" s="291" t="s">
        <v>232</v>
      </c>
      <c r="AE157" s="293" t="s">
        <v>220</v>
      </c>
      <c r="AF157" s="293" t="s">
        <v>306</v>
      </c>
      <c r="AG157" s="293" t="s">
        <v>236</v>
      </c>
    </row>
    <row r="158" spans="1:33" ht="24">
      <c r="A158" s="281">
        <v>5</v>
      </c>
      <c r="B158" s="95">
        <v>3</v>
      </c>
      <c r="C158" s="95" t="s">
        <v>228</v>
      </c>
      <c r="D158" s="298" t="s">
        <v>27</v>
      </c>
      <c r="E158" s="98">
        <f t="shared" si="21"/>
        <v>13</v>
      </c>
      <c r="F158" s="98">
        <v>802444</v>
      </c>
      <c r="G158" s="98">
        <v>802444</v>
      </c>
      <c r="H158" s="98"/>
      <c r="I158" s="285">
        <v>24.31</v>
      </c>
      <c r="J158" s="286" t="str">
        <f t="shared" si="16"/>
        <v>อ้อยตอ 3</v>
      </c>
      <c r="K158" s="99">
        <v>24.31</v>
      </c>
      <c r="L158" s="99"/>
      <c r="M158" s="99">
        <f t="shared" si="17"/>
        <v>291.71999999999997</v>
      </c>
      <c r="N158" s="97">
        <v>12</v>
      </c>
      <c r="O158" s="287">
        <f t="shared" si="18"/>
        <v>194.48</v>
      </c>
      <c r="P158" s="288">
        <v>8</v>
      </c>
      <c r="Q158" s="288" t="str">
        <f>VLOOKUP(F158,[2]รายละเอียดรายแปลง!$D$1:$AU$65536,44,FALSE)</f>
        <v>C</v>
      </c>
      <c r="R158" s="288"/>
      <c r="S158" s="97">
        <f t="shared" si="19"/>
        <v>145.85999999999999</v>
      </c>
      <c r="T158" s="97">
        <v>6</v>
      </c>
      <c r="U158" s="289">
        <v>242890</v>
      </c>
      <c r="V158" s="290">
        <f t="shared" si="20"/>
        <v>-8096.333333333333</v>
      </c>
      <c r="W158" s="291" t="s">
        <v>101</v>
      </c>
      <c r="X158" s="291" t="s">
        <v>2</v>
      </c>
      <c r="Y158" s="292">
        <v>0</v>
      </c>
      <c r="Z158" s="293" t="s">
        <v>280</v>
      </c>
      <c r="AA158" s="296" t="s">
        <v>90</v>
      </c>
      <c r="AB158" s="294" t="s">
        <v>91</v>
      </c>
      <c r="AC158" s="293">
        <v>1.85</v>
      </c>
      <c r="AD158" s="294" t="s">
        <v>247</v>
      </c>
      <c r="AE158" s="293" t="s">
        <v>220</v>
      </c>
      <c r="AF158" s="293" t="s">
        <v>306</v>
      </c>
      <c r="AG158" s="293" t="s">
        <v>236</v>
      </c>
    </row>
    <row r="159" spans="1:33" ht="24">
      <c r="A159" s="281">
        <v>3</v>
      </c>
      <c r="B159" s="95">
        <v>3</v>
      </c>
      <c r="C159" s="95" t="s">
        <v>228</v>
      </c>
      <c r="D159" s="298" t="s">
        <v>27</v>
      </c>
      <c r="E159" s="98">
        <f t="shared" si="21"/>
        <v>14</v>
      </c>
      <c r="F159" s="98">
        <v>802446</v>
      </c>
      <c r="G159" s="98">
        <v>802446</v>
      </c>
      <c r="H159" s="98"/>
      <c r="I159" s="285">
        <v>14.29</v>
      </c>
      <c r="J159" s="286" t="str">
        <f t="shared" si="16"/>
        <v>อ้อยตอ 1</v>
      </c>
      <c r="K159" s="99">
        <v>14.29</v>
      </c>
      <c r="L159" s="99"/>
      <c r="M159" s="99">
        <f t="shared" si="17"/>
        <v>171.48</v>
      </c>
      <c r="N159" s="97">
        <v>12</v>
      </c>
      <c r="O159" s="287">
        <f t="shared" si="18"/>
        <v>128.60999999999999</v>
      </c>
      <c r="P159" s="288">
        <v>9</v>
      </c>
      <c r="Q159" s="288" t="str">
        <f>VLOOKUP(F159,[2]รายละเอียดรายแปลง!$D$1:$AU$65536,44,FALSE)</f>
        <v>C</v>
      </c>
      <c r="R159" s="288"/>
      <c r="S159" s="97">
        <f t="shared" si="19"/>
        <v>171.48</v>
      </c>
      <c r="T159" s="97">
        <v>12</v>
      </c>
      <c r="U159" s="289">
        <v>242909</v>
      </c>
      <c r="V159" s="290">
        <f t="shared" si="20"/>
        <v>-8096.9666666666662</v>
      </c>
      <c r="W159" s="291" t="s">
        <v>93</v>
      </c>
      <c r="X159" s="291" t="s">
        <v>2</v>
      </c>
      <c r="Y159" s="292">
        <v>0</v>
      </c>
      <c r="Z159" s="293" t="s">
        <v>280</v>
      </c>
      <c r="AA159" s="296" t="s">
        <v>90</v>
      </c>
      <c r="AB159" s="294" t="s">
        <v>91</v>
      </c>
      <c r="AC159" s="293">
        <v>1.65</v>
      </c>
      <c r="AD159" s="294" t="s">
        <v>247</v>
      </c>
      <c r="AE159" s="293" t="s">
        <v>220</v>
      </c>
      <c r="AF159" s="293" t="s">
        <v>306</v>
      </c>
      <c r="AG159" s="293" t="s">
        <v>236</v>
      </c>
    </row>
    <row r="160" spans="1:33" ht="24">
      <c r="A160" s="281">
        <v>2</v>
      </c>
      <c r="B160" s="95">
        <v>3</v>
      </c>
      <c r="C160" s="95" t="s">
        <v>228</v>
      </c>
      <c r="D160" s="298" t="s">
        <v>27</v>
      </c>
      <c r="E160" s="98">
        <f t="shared" si="21"/>
        <v>15</v>
      </c>
      <c r="F160" s="98">
        <v>802447</v>
      </c>
      <c r="G160" s="98">
        <v>802447</v>
      </c>
      <c r="H160" s="98"/>
      <c r="I160" s="285">
        <v>8.9700000000000006</v>
      </c>
      <c r="J160" s="286" t="str">
        <f t="shared" si="16"/>
        <v>อ้อยตอ 1</v>
      </c>
      <c r="K160" s="99">
        <v>8.9700000000000006</v>
      </c>
      <c r="L160" s="99"/>
      <c r="M160" s="99">
        <f t="shared" si="17"/>
        <v>107.64000000000001</v>
      </c>
      <c r="N160" s="97">
        <v>12</v>
      </c>
      <c r="O160" s="287">
        <f t="shared" si="18"/>
        <v>80.73</v>
      </c>
      <c r="P160" s="288">
        <v>9</v>
      </c>
      <c r="Q160" s="288" t="str">
        <f>VLOOKUP(F160,[2]รายละเอียดรายแปลง!$D$1:$AU$65536,44,FALSE)</f>
        <v>C</v>
      </c>
      <c r="R160" s="288"/>
      <c r="S160" s="97">
        <f t="shared" si="19"/>
        <v>89.7</v>
      </c>
      <c r="T160" s="97">
        <v>10</v>
      </c>
      <c r="U160" s="289">
        <v>242909</v>
      </c>
      <c r="V160" s="290">
        <f t="shared" si="20"/>
        <v>-8096.9666666666662</v>
      </c>
      <c r="W160" s="291" t="s">
        <v>93</v>
      </c>
      <c r="X160" s="291" t="s">
        <v>2</v>
      </c>
      <c r="Y160" s="292">
        <v>0</v>
      </c>
      <c r="Z160" s="293" t="s">
        <v>280</v>
      </c>
      <c r="AA160" s="296" t="s">
        <v>90</v>
      </c>
      <c r="AB160" s="294" t="s">
        <v>91</v>
      </c>
      <c r="AC160" s="293">
        <v>1.65</v>
      </c>
      <c r="AD160" s="294" t="s">
        <v>247</v>
      </c>
      <c r="AE160" s="293" t="s">
        <v>220</v>
      </c>
      <c r="AF160" s="293" t="s">
        <v>306</v>
      </c>
      <c r="AG160" s="293" t="s">
        <v>236</v>
      </c>
    </row>
    <row r="161" spans="1:33" ht="24">
      <c r="A161" s="281">
        <v>3</v>
      </c>
      <c r="B161" s="95">
        <v>3</v>
      </c>
      <c r="C161" s="95" t="s">
        <v>228</v>
      </c>
      <c r="D161" s="298" t="s">
        <v>27</v>
      </c>
      <c r="E161" s="98">
        <f t="shared" si="21"/>
        <v>16</v>
      </c>
      <c r="F161" s="98">
        <v>802467</v>
      </c>
      <c r="G161" s="98">
        <v>802467</v>
      </c>
      <c r="H161" s="98"/>
      <c r="I161" s="285">
        <v>13.8</v>
      </c>
      <c r="J161" s="286" t="str">
        <f t="shared" si="16"/>
        <v>อ้อยตอ 1</v>
      </c>
      <c r="K161" s="99">
        <v>13.8</v>
      </c>
      <c r="L161" s="99"/>
      <c r="M161" s="99">
        <f t="shared" si="17"/>
        <v>165.60000000000002</v>
      </c>
      <c r="N161" s="97">
        <v>12</v>
      </c>
      <c r="O161" s="287">
        <f t="shared" si="18"/>
        <v>138</v>
      </c>
      <c r="P161" s="288">
        <v>10</v>
      </c>
      <c r="Q161" s="288" t="str">
        <f>VLOOKUP(F161,[2]รายละเอียดรายแปลง!$D$1:$AU$65536,44,FALSE)</f>
        <v>B</v>
      </c>
      <c r="R161" s="288"/>
      <c r="S161" s="97">
        <f t="shared" si="19"/>
        <v>110.4</v>
      </c>
      <c r="T161" s="97">
        <v>8</v>
      </c>
      <c r="U161" s="289">
        <v>242889</v>
      </c>
      <c r="V161" s="290">
        <f t="shared" si="20"/>
        <v>-8096.3</v>
      </c>
      <c r="W161" s="291" t="s">
        <v>93</v>
      </c>
      <c r="X161" s="291" t="s">
        <v>2</v>
      </c>
      <c r="Y161" s="292">
        <v>0</v>
      </c>
      <c r="Z161" s="293" t="s">
        <v>280</v>
      </c>
      <c r="AA161" s="296" t="s">
        <v>90</v>
      </c>
      <c r="AB161" s="294" t="s">
        <v>117</v>
      </c>
      <c r="AC161" s="293">
        <v>1.65</v>
      </c>
      <c r="AD161" s="294" t="s">
        <v>247</v>
      </c>
      <c r="AE161" s="293" t="s">
        <v>220</v>
      </c>
      <c r="AF161" s="293" t="s">
        <v>306</v>
      </c>
      <c r="AG161" s="293" t="s">
        <v>236</v>
      </c>
    </row>
    <row r="162" spans="1:33" ht="24">
      <c r="A162" s="281">
        <v>4</v>
      </c>
      <c r="B162" s="95">
        <v>3</v>
      </c>
      <c r="C162" s="95" t="s">
        <v>228</v>
      </c>
      <c r="D162" s="298" t="s">
        <v>27</v>
      </c>
      <c r="E162" s="98">
        <f t="shared" si="21"/>
        <v>17</v>
      </c>
      <c r="F162" s="98">
        <v>802479</v>
      </c>
      <c r="G162" s="98">
        <v>802479</v>
      </c>
      <c r="H162" s="98"/>
      <c r="I162" s="285">
        <v>18.98</v>
      </c>
      <c r="J162" s="286" t="str">
        <f t="shared" si="16"/>
        <v>อ้อยน้ำราด</v>
      </c>
      <c r="K162" s="99">
        <v>18.98</v>
      </c>
      <c r="L162" s="99"/>
      <c r="M162" s="99">
        <f t="shared" si="17"/>
        <v>246.74</v>
      </c>
      <c r="N162" s="97">
        <v>13</v>
      </c>
      <c r="O162" s="287">
        <f t="shared" si="18"/>
        <v>284.7</v>
      </c>
      <c r="P162" s="288">
        <v>15</v>
      </c>
      <c r="Q162" s="288" t="str">
        <f>VLOOKUP(F162,[2]รายละเอียดรายแปลง!$D$1:$AU$65536,44,FALSE)</f>
        <v>B</v>
      </c>
      <c r="R162" s="288"/>
      <c r="S162" s="97">
        <f t="shared" si="19"/>
        <v>151.84</v>
      </c>
      <c r="T162" s="97">
        <v>8</v>
      </c>
      <c r="U162" s="289">
        <v>242929</v>
      </c>
      <c r="V162" s="290">
        <f t="shared" si="20"/>
        <v>-8097.6333333333332</v>
      </c>
      <c r="W162" s="291" t="s">
        <v>1</v>
      </c>
      <c r="X162" s="291" t="s">
        <v>88</v>
      </c>
      <c r="Y162" s="292">
        <v>0</v>
      </c>
      <c r="Z162" s="293" t="s">
        <v>280</v>
      </c>
      <c r="AA162" s="296" t="s">
        <v>90</v>
      </c>
      <c r="AB162" s="294" t="s">
        <v>99</v>
      </c>
      <c r="AC162" s="293">
        <v>1.85</v>
      </c>
      <c r="AD162" s="291" t="s">
        <v>232</v>
      </c>
      <c r="AE162" s="293" t="s">
        <v>220</v>
      </c>
      <c r="AF162" s="293" t="s">
        <v>306</v>
      </c>
      <c r="AG162" s="293" t="s">
        <v>236</v>
      </c>
    </row>
    <row r="163" spans="1:33" ht="24">
      <c r="A163" s="281">
        <v>5</v>
      </c>
      <c r="B163" s="95">
        <v>3</v>
      </c>
      <c r="C163" s="95" t="s">
        <v>228</v>
      </c>
      <c r="D163" s="298" t="s">
        <v>27</v>
      </c>
      <c r="E163" s="98">
        <f t="shared" si="21"/>
        <v>18</v>
      </c>
      <c r="F163" s="98">
        <v>802480</v>
      </c>
      <c r="G163" s="98">
        <v>802480</v>
      </c>
      <c r="H163" s="98"/>
      <c r="I163" s="285">
        <v>30.51</v>
      </c>
      <c r="J163" s="286" t="str">
        <f t="shared" si="16"/>
        <v>อ้อยน้ำราด</v>
      </c>
      <c r="K163" s="99">
        <v>30.51</v>
      </c>
      <c r="L163" s="99"/>
      <c r="M163" s="99">
        <f t="shared" si="17"/>
        <v>427.14000000000004</v>
      </c>
      <c r="N163" s="97">
        <v>14</v>
      </c>
      <c r="O163" s="287">
        <f t="shared" si="18"/>
        <v>457.65000000000003</v>
      </c>
      <c r="P163" s="288">
        <v>15</v>
      </c>
      <c r="Q163" s="288" t="str">
        <f>VLOOKUP(F163,[2]รายละเอียดรายแปลง!$D$1:$AU$65536,44,FALSE)</f>
        <v>B</v>
      </c>
      <c r="R163" s="288"/>
      <c r="S163" s="97">
        <f t="shared" si="19"/>
        <v>366.12</v>
      </c>
      <c r="T163" s="97">
        <v>12</v>
      </c>
      <c r="U163" s="289">
        <v>242922</v>
      </c>
      <c r="V163" s="290">
        <f t="shared" si="20"/>
        <v>-8097.4</v>
      </c>
      <c r="W163" s="291" t="s">
        <v>1</v>
      </c>
      <c r="X163" s="291" t="s">
        <v>88</v>
      </c>
      <c r="Y163" s="292">
        <v>0</v>
      </c>
      <c r="Z163" s="293" t="s">
        <v>280</v>
      </c>
      <c r="AA163" s="296" t="s">
        <v>90</v>
      </c>
      <c r="AB163" s="294" t="s">
        <v>99</v>
      </c>
      <c r="AC163" s="293">
        <v>1.85</v>
      </c>
      <c r="AD163" s="291" t="s">
        <v>232</v>
      </c>
      <c r="AE163" s="293" t="s">
        <v>220</v>
      </c>
      <c r="AF163" s="293" t="s">
        <v>306</v>
      </c>
      <c r="AG163" s="293" t="s">
        <v>236</v>
      </c>
    </row>
    <row r="164" spans="1:33" ht="24">
      <c r="A164" s="281">
        <v>5</v>
      </c>
      <c r="B164" s="95">
        <v>3</v>
      </c>
      <c r="C164" s="95" t="s">
        <v>228</v>
      </c>
      <c r="D164" s="298" t="s">
        <v>27</v>
      </c>
      <c r="E164" s="98">
        <f t="shared" si="21"/>
        <v>19</v>
      </c>
      <c r="F164" s="98">
        <v>802481</v>
      </c>
      <c r="G164" s="98">
        <v>802481</v>
      </c>
      <c r="H164" s="98"/>
      <c r="I164" s="285">
        <v>28.26</v>
      </c>
      <c r="J164" s="286" t="str">
        <f t="shared" si="16"/>
        <v>อ้อยตอ 2</v>
      </c>
      <c r="K164" s="99">
        <v>28.26</v>
      </c>
      <c r="L164" s="99"/>
      <c r="M164" s="99">
        <f t="shared" si="17"/>
        <v>339.12</v>
      </c>
      <c r="N164" s="97">
        <v>12</v>
      </c>
      <c r="O164" s="287">
        <f t="shared" si="18"/>
        <v>254.34</v>
      </c>
      <c r="P164" s="288">
        <v>9</v>
      </c>
      <c r="Q164" s="288" t="str">
        <f>VLOOKUP(F164,[2]รายละเอียดรายแปลง!$D$1:$AU$65536,44,FALSE)</f>
        <v>C</v>
      </c>
      <c r="R164" s="288"/>
      <c r="S164" s="97">
        <f t="shared" si="19"/>
        <v>282.60000000000002</v>
      </c>
      <c r="T164" s="97">
        <v>10</v>
      </c>
      <c r="U164" s="289">
        <v>242893</v>
      </c>
      <c r="V164" s="290">
        <f t="shared" si="20"/>
        <v>-8096.4333333333334</v>
      </c>
      <c r="W164" s="291" t="s">
        <v>95</v>
      </c>
      <c r="X164" s="291" t="s">
        <v>2</v>
      </c>
      <c r="Y164" s="292">
        <v>0</v>
      </c>
      <c r="Z164" s="293" t="s">
        <v>280</v>
      </c>
      <c r="AA164" s="296" t="s">
        <v>90</v>
      </c>
      <c r="AB164" s="294" t="s">
        <v>94</v>
      </c>
      <c r="AC164" s="293">
        <v>1.65</v>
      </c>
      <c r="AD164" s="294" t="s">
        <v>247</v>
      </c>
      <c r="AE164" s="293" t="s">
        <v>220</v>
      </c>
      <c r="AF164" s="293" t="s">
        <v>306</v>
      </c>
      <c r="AG164" s="293" t="s">
        <v>236</v>
      </c>
    </row>
    <row r="165" spans="1:33" ht="24">
      <c r="A165" s="281">
        <v>1</v>
      </c>
      <c r="B165" s="95">
        <v>3</v>
      </c>
      <c r="C165" s="95" t="s">
        <v>228</v>
      </c>
      <c r="D165" s="298" t="s">
        <v>27</v>
      </c>
      <c r="E165" s="98">
        <f t="shared" si="21"/>
        <v>20</v>
      </c>
      <c r="F165" s="98">
        <v>802483</v>
      </c>
      <c r="G165" s="98">
        <v>802483</v>
      </c>
      <c r="H165" s="98"/>
      <c r="I165" s="285">
        <v>6.94</v>
      </c>
      <c r="J165" s="286" t="str">
        <f t="shared" si="16"/>
        <v>อ้อยน้ำราด</v>
      </c>
      <c r="K165" s="99">
        <v>4.5</v>
      </c>
      <c r="L165" s="99"/>
      <c r="M165" s="99">
        <f t="shared" si="17"/>
        <v>58.5</v>
      </c>
      <c r="N165" s="97">
        <v>13</v>
      </c>
      <c r="O165" s="287">
        <f t="shared" si="18"/>
        <v>54</v>
      </c>
      <c r="P165" s="288">
        <v>12</v>
      </c>
      <c r="Q165" s="288" t="str">
        <f>VLOOKUP(F165,[2]รายละเอียดรายแปลง!$D$1:$AU$65536,44,FALSE)</f>
        <v>C</v>
      </c>
      <c r="R165" s="288"/>
      <c r="S165" s="97">
        <f t="shared" si="19"/>
        <v>45</v>
      </c>
      <c r="T165" s="97">
        <v>10</v>
      </c>
      <c r="U165" s="289">
        <v>242923</v>
      </c>
      <c r="V165" s="290">
        <f t="shared" si="20"/>
        <v>-8097.4333333333334</v>
      </c>
      <c r="W165" s="291" t="s">
        <v>1</v>
      </c>
      <c r="X165" s="291" t="s">
        <v>88</v>
      </c>
      <c r="Y165" s="292">
        <v>0</v>
      </c>
      <c r="Z165" s="296" t="s">
        <v>231</v>
      </c>
      <c r="AA165" s="296" t="s">
        <v>90</v>
      </c>
      <c r="AB165" s="294" t="s">
        <v>99</v>
      </c>
      <c r="AC165" s="293">
        <v>1.85</v>
      </c>
      <c r="AD165" s="291" t="s">
        <v>232</v>
      </c>
      <c r="AE165" s="293" t="e">
        <f>VLOOKUP(F165,'[1]รายแปลง6465 (พื้นที่ 10,005 (2'!#REF!,54,0)</f>
        <v>#REF!</v>
      </c>
      <c r="AF165" s="293" t="s">
        <v>306</v>
      </c>
      <c r="AG165" s="293" t="s">
        <v>236</v>
      </c>
    </row>
    <row r="166" spans="1:33" ht="24">
      <c r="A166" s="281">
        <v>2</v>
      </c>
      <c r="B166" s="95">
        <v>3</v>
      </c>
      <c r="C166" s="95" t="s">
        <v>228</v>
      </c>
      <c r="D166" s="298" t="s">
        <v>27</v>
      </c>
      <c r="E166" s="98">
        <f t="shared" si="21"/>
        <v>21</v>
      </c>
      <c r="F166" s="98">
        <v>802484</v>
      </c>
      <c r="G166" s="98">
        <v>802484</v>
      </c>
      <c r="H166" s="98"/>
      <c r="I166" s="285">
        <v>5.26</v>
      </c>
      <c r="J166" s="286" t="str">
        <f t="shared" si="16"/>
        <v>อ้อยน้ำราด</v>
      </c>
      <c r="K166" s="99">
        <v>5.26</v>
      </c>
      <c r="L166" s="99"/>
      <c r="M166" s="99">
        <f t="shared" si="17"/>
        <v>68.38</v>
      </c>
      <c r="N166" s="97">
        <v>13</v>
      </c>
      <c r="O166" s="287">
        <f t="shared" si="18"/>
        <v>63.12</v>
      </c>
      <c r="P166" s="288">
        <v>12</v>
      </c>
      <c r="Q166" s="288" t="str">
        <f>VLOOKUP(F166,[2]รายละเอียดรายแปลง!$D$1:$AU$65536,44,FALSE)</f>
        <v>C</v>
      </c>
      <c r="R166" s="288"/>
      <c r="S166" s="97">
        <f t="shared" si="19"/>
        <v>52.599999999999994</v>
      </c>
      <c r="T166" s="97">
        <v>10</v>
      </c>
      <c r="U166" s="289">
        <v>242923</v>
      </c>
      <c r="V166" s="290">
        <f t="shared" si="20"/>
        <v>-8097.4333333333334</v>
      </c>
      <c r="W166" s="291" t="s">
        <v>1</v>
      </c>
      <c r="X166" s="291" t="s">
        <v>88</v>
      </c>
      <c r="Y166" s="292">
        <v>0</v>
      </c>
      <c r="Z166" s="293" t="s">
        <v>231</v>
      </c>
      <c r="AA166" s="296" t="s">
        <v>90</v>
      </c>
      <c r="AB166" s="294" t="s">
        <v>99</v>
      </c>
      <c r="AC166" s="293">
        <v>1.85</v>
      </c>
      <c r="AD166" s="291" t="s">
        <v>232</v>
      </c>
      <c r="AE166" s="293" t="e">
        <f>VLOOKUP(F166,'[1]รายแปลง6465 (พื้นที่ 10,005 (2'!#REF!,54,0)</f>
        <v>#REF!</v>
      </c>
      <c r="AF166" s="293" t="s">
        <v>306</v>
      </c>
      <c r="AG166" s="293" t="s">
        <v>236</v>
      </c>
    </row>
    <row r="167" spans="1:33" ht="24">
      <c r="A167" s="281">
        <v>4</v>
      </c>
      <c r="B167" s="95">
        <v>3</v>
      </c>
      <c r="C167" s="95" t="s">
        <v>228</v>
      </c>
      <c r="D167" s="298" t="s">
        <v>27</v>
      </c>
      <c r="E167" s="98">
        <f>E145+1</f>
        <v>16</v>
      </c>
      <c r="F167" s="98">
        <v>804601</v>
      </c>
      <c r="G167" s="98">
        <v>804601</v>
      </c>
      <c r="H167" s="98"/>
      <c r="I167" s="285">
        <v>18.02</v>
      </c>
      <c r="J167" s="286" t="str">
        <f t="shared" si="16"/>
        <v>อ้อยตอ 1</v>
      </c>
      <c r="K167" s="99">
        <v>18.02</v>
      </c>
      <c r="L167" s="99"/>
      <c r="M167" s="99">
        <f t="shared" si="17"/>
        <v>234.26</v>
      </c>
      <c r="N167" s="97">
        <v>13</v>
      </c>
      <c r="O167" s="287">
        <f t="shared" si="18"/>
        <v>198.22</v>
      </c>
      <c r="P167" s="288">
        <v>11</v>
      </c>
      <c r="Q167" s="288" t="str">
        <f>VLOOKUP(F167,[2]รายละเอียดรายแปลง!$D$1:$AU$65536,44,FALSE)</f>
        <v>B</v>
      </c>
      <c r="R167" s="288"/>
      <c r="S167" s="97">
        <f t="shared" si="19"/>
        <v>144.16</v>
      </c>
      <c r="T167" s="97">
        <v>8</v>
      </c>
      <c r="U167" s="289">
        <v>242881</v>
      </c>
      <c r="V167" s="290">
        <f t="shared" si="20"/>
        <v>-8096.0333333333338</v>
      </c>
      <c r="W167" s="291" t="s">
        <v>93</v>
      </c>
      <c r="X167" s="291" t="s">
        <v>2</v>
      </c>
      <c r="Y167" s="292">
        <v>0</v>
      </c>
      <c r="Z167" s="296" t="s">
        <v>234</v>
      </c>
      <c r="AA167" s="296" t="s">
        <v>90</v>
      </c>
      <c r="AB167" s="294" t="s">
        <v>91</v>
      </c>
      <c r="AC167" s="293">
        <v>1.85</v>
      </c>
      <c r="AD167" s="294" t="s">
        <v>232</v>
      </c>
      <c r="AE167" s="293" t="s">
        <v>220</v>
      </c>
      <c r="AF167" s="293" t="s">
        <v>306</v>
      </c>
      <c r="AG167" s="293" t="s">
        <v>236</v>
      </c>
    </row>
    <row r="168" spans="1:33" ht="24">
      <c r="A168" s="281">
        <v>5</v>
      </c>
      <c r="B168" s="95">
        <v>3</v>
      </c>
      <c r="C168" s="95" t="s">
        <v>228</v>
      </c>
      <c r="D168" s="298" t="s">
        <v>27</v>
      </c>
      <c r="E168" s="98">
        <f t="shared" si="21"/>
        <v>17</v>
      </c>
      <c r="F168" s="98">
        <v>804602</v>
      </c>
      <c r="G168" s="98">
        <v>804602</v>
      </c>
      <c r="H168" s="98"/>
      <c r="I168" s="285">
        <v>24.14</v>
      </c>
      <c r="J168" s="286" t="str">
        <f t="shared" si="16"/>
        <v>อ้อยตอ 1</v>
      </c>
      <c r="K168" s="99">
        <v>20</v>
      </c>
      <c r="L168" s="99"/>
      <c r="M168" s="99">
        <f t="shared" si="17"/>
        <v>260</v>
      </c>
      <c r="N168" s="97">
        <v>13</v>
      </c>
      <c r="O168" s="287">
        <f t="shared" si="18"/>
        <v>220</v>
      </c>
      <c r="P168" s="288">
        <v>11</v>
      </c>
      <c r="Q168" s="288" t="str">
        <f>VLOOKUP(F168,[2]รายละเอียดรายแปลง!$D$1:$AU$65536,44,FALSE)</f>
        <v>B</v>
      </c>
      <c r="R168" s="288"/>
      <c r="S168" s="97">
        <f t="shared" si="19"/>
        <v>160</v>
      </c>
      <c r="T168" s="97">
        <v>8</v>
      </c>
      <c r="U168" s="289">
        <v>242879</v>
      </c>
      <c r="V168" s="290">
        <f t="shared" si="20"/>
        <v>-8095.9666666666662</v>
      </c>
      <c r="W168" s="291" t="s">
        <v>93</v>
      </c>
      <c r="X168" s="291" t="s">
        <v>2</v>
      </c>
      <c r="Y168" s="292">
        <v>0</v>
      </c>
      <c r="Z168" s="296" t="s">
        <v>234</v>
      </c>
      <c r="AA168" s="296" t="s">
        <v>90</v>
      </c>
      <c r="AB168" s="294" t="s">
        <v>91</v>
      </c>
      <c r="AC168" s="293">
        <v>1.85</v>
      </c>
      <c r="AD168" s="294" t="s">
        <v>232</v>
      </c>
      <c r="AE168" s="293" t="s">
        <v>220</v>
      </c>
      <c r="AF168" s="293" t="s">
        <v>306</v>
      </c>
      <c r="AG168" s="293" t="s">
        <v>236</v>
      </c>
    </row>
    <row r="169" spans="1:33" ht="24">
      <c r="A169" s="281">
        <v>3</v>
      </c>
      <c r="B169" s="95">
        <v>3</v>
      </c>
      <c r="C169" s="95" t="s">
        <v>228</v>
      </c>
      <c r="D169" s="298" t="s">
        <v>27</v>
      </c>
      <c r="E169" s="98">
        <f t="shared" si="21"/>
        <v>18</v>
      </c>
      <c r="F169" s="98">
        <v>804607</v>
      </c>
      <c r="G169" s="98">
        <v>804607</v>
      </c>
      <c r="H169" s="98"/>
      <c r="I169" s="285">
        <v>14.43</v>
      </c>
      <c r="J169" s="286" t="str">
        <f t="shared" si="16"/>
        <v>อ้อยน้ำราด</v>
      </c>
      <c r="K169" s="99">
        <v>14.43</v>
      </c>
      <c r="L169" s="99"/>
      <c r="M169" s="99">
        <f t="shared" si="17"/>
        <v>202.01999999999998</v>
      </c>
      <c r="N169" s="97">
        <v>14</v>
      </c>
      <c r="O169" s="287">
        <f t="shared" si="18"/>
        <v>216.45</v>
      </c>
      <c r="P169" s="288">
        <v>15</v>
      </c>
      <c r="Q169" s="288" t="str">
        <f>VLOOKUP(F169,[2]รายละเอียดรายแปลง!$D$1:$AU$65536,44,FALSE)</f>
        <v>B</v>
      </c>
      <c r="R169" s="288"/>
      <c r="S169" s="97">
        <f t="shared" si="19"/>
        <v>216.45</v>
      </c>
      <c r="T169" s="97">
        <v>15</v>
      </c>
      <c r="U169" s="289">
        <v>242936</v>
      </c>
      <c r="V169" s="290">
        <f t="shared" si="20"/>
        <v>-8097.8666666666668</v>
      </c>
      <c r="W169" s="291" t="s">
        <v>1</v>
      </c>
      <c r="X169" s="291" t="s">
        <v>88</v>
      </c>
      <c r="Y169" s="292">
        <v>0</v>
      </c>
      <c r="Z169" s="296" t="s">
        <v>234</v>
      </c>
      <c r="AA169" s="296" t="s">
        <v>90</v>
      </c>
      <c r="AB169" s="294" t="s">
        <v>91</v>
      </c>
      <c r="AC169" s="293">
        <v>1.85</v>
      </c>
      <c r="AD169" s="291" t="s">
        <v>232</v>
      </c>
      <c r="AE169" s="293" t="s">
        <v>220</v>
      </c>
      <c r="AF169" s="293" t="s">
        <v>306</v>
      </c>
      <c r="AG169" s="293" t="s">
        <v>236</v>
      </c>
    </row>
    <row r="170" spans="1:33" ht="24">
      <c r="A170" s="281">
        <v>2</v>
      </c>
      <c r="B170" s="95">
        <v>3</v>
      </c>
      <c r="C170" s="95" t="s">
        <v>228</v>
      </c>
      <c r="D170" s="298" t="s">
        <v>27</v>
      </c>
      <c r="E170" s="98">
        <f t="shared" si="21"/>
        <v>19</v>
      </c>
      <c r="F170" s="98">
        <v>804608</v>
      </c>
      <c r="G170" s="98">
        <v>804608</v>
      </c>
      <c r="H170" s="98"/>
      <c r="I170" s="285">
        <v>9.44</v>
      </c>
      <c r="J170" s="286" t="str">
        <f t="shared" si="16"/>
        <v>อ้อยตอ 2</v>
      </c>
      <c r="K170" s="99">
        <v>9.44</v>
      </c>
      <c r="L170" s="99"/>
      <c r="M170" s="99">
        <f t="shared" si="17"/>
        <v>113.28</v>
      </c>
      <c r="N170" s="97">
        <v>12</v>
      </c>
      <c r="O170" s="287">
        <f t="shared" si="18"/>
        <v>94.399999999999991</v>
      </c>
      <c r="P170" s="288">
        <v>10</v>
      </c>
      <c r="Q170" s="288" t="str">
        <f>VLOOKUP(F170,[2]รายละเอียดรายแปลง!$D$1:$AU$65536,44,FALSE)</f>
        <v>B</v>
      </c>
      <c r="R170" s="288"/>
      <c r="S170" s="97">
        <f t="shared" si="19"/>
        <v>103.83999999999999</v>
      </c>
      <c r="T170" s="97">
        <v>11</v>
      </c>
      <c r="U170" s="289">
        <v>242884</v>
      </c>
      <c r="V170" s="290">
        <f t="shared" si="20"/>
        <v>-8096.1333333333332</v>
      </c>
      <c r="W170" s="291" t="s">
        <v>95</v>
      </c>
      <c r="X170" s="291" t="s">
        <v>2</v>
      </c>
      <c r="Y170" s="292">
        <v>0</v>
      </c>
      <c r="Z170" s="296" t="s">
        <v>234</v>
      </c>
      <c r="AA170" s="296" t="s">
        <v>90</v>
      </c>
      <c r="AB170" s="294" t="s">
        <v>91</v>
      </c>
      <c r="AC170" s="293">
        <v>1.65</v>
      </c>
      <c r="AD170" s="294" t="s">
        <v>247</v>
      </c>
      <c r="AE170" s="293" t="s">
        <v>220</v>
      </c>
      <c r="AF170" s="293" t="s">
        <v>306</v>
      </c>
      <c r="AG170" s="293" t="s">
        <v>236</v>
      </c>
    </row>
    <row r="171" spans="1:33" ht="24">
      <c r="A171" s="281">
        <v>5</v>
      </c>
      <c r="B171" s="95">
        <v>3</v>
      </c>
      <c r="C171" s="95" t="s">
        <v>228</v>
      </c>
      <c r="D171" s="298" t="s">
        <v>27</v>
      </c>
      <c r="E171" s="98">
        <f t="shared" si="21"/>
        <v>20</v>
      </c>
      <c r="F171" s="98">
        <v>804609</v>
      </c>
      <c r="G171" s="98">
        <v>804609</v>
      </c>
      <c r="H171" s="98"/>
      <c r="I171" s="285">
        <v>20.14</v>
      </c>
      <c r="J171" s="286" t="str">
        <f t="shared" si="16"/>
        <v>อ้อยตอ 2</v>
      </c>
      <c r="K171" s="99">
        <v>20.14</v>
      </c>
      <c r="L171" s="99"/>
      <c r="M171" s="99">
        <f t="shared" si="17"/>
        <v>241.68</v>
      </c>
      <c r="N171" s="97">
        <v>12</v>
      </c>
      <c r="O171" s="287">
        <f t="shared" si="18"/>
        <v>221.54000000000002</v>
      </c>
      <c r="P171" s="288">
        <v>11</v>
      </c>
      <c r="Q171" s="288" t="str">
        <f>VLOOKUP(F171,[2]รายละเอียดรายแปลง!$D$1:$AU$65536,44,FALSE)</f>
        <v>B</v>
      </c>
      <c r="R171" s="288"/>
      <c r="S171" s="97">
        <f t="shared" si="19"/>
        <v>261.82</v>
      </c>
      <c r="T171" s="97">
        <v>13</v>
      </c>
      <c r="U171" s="289">
        <v>242887</v>
      </c>
      <c r="V171" s="290">
        <f t="shared" si="20"/>
        <v>-8096.2333333333336</v>
      </c>
      <c r="W171" s="291" t="s">
        <v>95</v>
      </c>
      <c r="X171" s="291" t="s">
        <v>2</v>
      </c>
      <c r="Y171" s="292">
        <v>0</v>
      </c>
      <c r="Z171" s="296" t="s">
        <v>234</v>
      </c>
      <c r="AA171" s="296" t="s">
        <v>90</v>
      </c>
      <c r="AB171" s="294" t="s">
        <v>91</v>
      </c>
      <c r="AC171" s="293">
        <v>1.65</v>
      </c>
      <c r="AD171" s="294" t="s">
        <v>247</v>
      </c>
      <c r="AE171" s="293" t="s">
        <v>220</v>
      </c>
      <c r="AF171" s="293" t="s">
        <v>306</v>
      </c>
      <c r="AG171" s="293" t="s">
        <v>236</v>
      </c>
    </row>
    <row r="172" spans="1:33" ht="24">
      <c r="A172" s="281">
        <v>4</v>
      </c>
      <c r="B172" s="95">
        <v>3</v>
      </c>
      <c r="C172" s="95" t="s">
        <v>228</v>
      </c>
      <c r="D172" s="298" t="s">
        <v>27</v>
      </c>
      <c r="E172" s="98">
        <f t="shared" si="21"/>
        <v>21</v>
      </c>
      <c r="F172" s="98">
        <v>804610</v>
      </c>
      <c r="G172" s="98">
        <v>804610</v>
      </c>
      <c r="H172" s="98"/>
      <c r="I172" s="285">
        <v>17.95</v>
      </c>
      <c r="J172" s="286" t="str">
        <f t="shared" si="16"/>
        <v>อ้อยน้ำราด</v>
      </c>
      <c r="K172" s="99">
        <v>17.95</v>
      </c>
      <c r="L172" s="99"/>
      <c r="M172" s="99">
        <f t="shared" si="17"/>
        <v>251.29999999999998</v>
      </c>
      <c r="N172" s="97">
        <v>14</v>
      </c>
      <c r="O172" s="287">
        <f t="shared" si="18"/>
        <v>269.25</v>
      </c>
      <c r="P172" s="288">
        <v>15</v>
      </c>
      <c r="Q172" s="288" t="str">
        <f>VLOOKUP(F172,[2]รายละเอียดรายแปลง!$D$1:$AU$65536,44,FALSE)</f>
        <v>B</v>
      </c>
      <c r="R172" s="288"/>
      <c r="S172" s="97">
        <f t="shared" si="19"/>
        <v>251.29999999999998</v>
      </c>
      <c r="T172" s="97">
        <v>14</v>
      </c>
      <c r="U172" s="289">
        <v>242913</v>
      </c>
      <c r="V172" s="290">
        <f t="shared" si="20"/>
        <v>-8097.1</v>
      </c>
      <c r="W172" s="291" t="s">
        <v>1</v>
      </c>
      <c r="X172" s="291" t="s">
        <v>88</v>
      </c>
      <c r="Y172" s="292" t="s">
        <v>467</v>
      </c>
      <c r="Z172" s="296" t="s">
        <v>234</v>
      </c>
      <c r="AA172" s="296" t="s">
        <v>90</v>
      </c>
      <c r="AB172" s="294" t="s">
        <v>109</v>
      </c>
      <c r="AC172" s="293">
        <v>1.85</v>
      </c>
      <c r="AD172" s="291" t="s">
        <v>232</v>
      </c>
      <c r="AE172" s="293" t="e">
        <f>VLOOKUP(F172,'[1]รายแปลง6465 (พื้นที่ 10,005 (2'!#REF!,54,0)</f>
        <v>#REF!</v>
      </c>
      <c r="AF172" s="293">
        <v>0</v>
      </c>
      <c r="AG172" s="295" t="s">
        <v>179</v>
      </c>
    </row>
    <row r="173" spans="1:33" ht="24">
      <c r="A173" s="281">
        <v>2</v>
      </c>
      <c r="B173" s="95">
        <v>3</v>
      </c>
      <c r="C173" s="95" t="s">
        <v>228</v>
      </c>
      <c r="D173" s="298" t="s">
        <v>27</v>
      </c>
      <c r="E173" s="98">
        <f t="shared" si="21"/>
        <v>22</v>
      </c>
      <c r="F173" s="98">
        <v>804611</v>
      </c>
      <c r="G173" s="98">
        <v>804611</v>
      </c>
      <c r="H173" s="98"/>
      <c r="I173" s="285">
        <v>6.29</v>
      </c>
      <c r="J173" s="286" t="str">
        <f t="shared" si="16"/>
        <v>อ้อยน้ำราด</v>
      </c>
      <c r="K173" s="99">
        <v>6.29</v>
      </c>
      <c r="L173" s="99"/>
      <c r="M173" s="99">
        <f t="shared" si="17"/>
        <v>88.06</v>
      </c>
      <c r="N173" s="97">
        <v>14</v>
      </c>
      <c r="O173" s="287">
        <f t="shared" si="18"/>
        <v>88.06</v>
      </c>
      <c r="P173" s="288">
        <v>14</v>
      </c>
      <c r="Q173" s="288" t="str">
        <f>VLOOKUP(F173,[2]รายละเอียดรายแปลง!$D$1:$AU$65536,44,FALSE)</f>
        <v>B</v>
      </c>
      <c r="R173" s="288"/>
      <c r="S173" s="97">
        <f t="shared" si="19"/>
        <v>81.77</v>
      </c>
      <c r="T173" s="97">
        <v>13</v>
      </c>
      <c r="U173" s="289">
        <v>242944</v>
      </c>
      <c r="V173" s="290">
        <f t="shared" si="20"/>
        <v>-8098.1333333333332</v>
      </c>
      <c r="W173" s="291" t="s">
        <v>1</v>
      </c>
      <c r="X173" s="291" t="s">
        <v>88</v>
      </c>
      <c r="Y173" s="292">
        <v>0</v>
      </c>
      <c r="Z173" s="293" t="s">
        <v>234</v>
      </c>
      <c r="AA173" s="296" t="s">
        <v>90</v>
      </c>
      <c r="AB173" s="294" t="s">
        <v>91</v>
      </c>
      <c r="AC173" s="293">
        <v>1.85</v>
      </c>
      <c r="AD173" s="291" t="s">
        <v>232</v>
      </c>
      <c r="AE173" s="293" t="s">
        <v>220</v>
      </c>
      <c r="AF173" s="293" t="s">
        <v>306</v>
      </c>
      <c r="AG173" s="293" t="s">
        <v>236</v>
      </c>
    </row>
    <row r="174" spans="1:33" ht="24">
      <c r="A174" s="281">
        <v>3</v>
      </c>
      <c r="B174" s="95">
        <v>3</v>
      </c>
      <c r="C174" s="95" t="s">
        <v>228</v>
      </c>
      <c r="D174" s="298" t="s">
        <v>27</v>
      </c>
      <c r="E174" s="98">
        <f t="shared" si="21"/>
        <v>23</v>
      </c>
      <c r="F174" s="98">
        <v>804612</v>
      </c>
      <c r="G174" s="98">
        <v>804612</v>
      </c>
      <c r="H174" s="98"/>
      <c r="I174" s="285">
        <v>13.24</v>
      </c>
      <c r="J174" s="286" t="str">
        <f t="shared" si="16"/>
        <v>อ้อยตอ 2</v>
      </c>
      <c r="K174" s="99">
        <v>13.24</v>
      </c>
      <c r="L174" s="99"/>
      <c r="M174" s="99">
        <f t="shared" si="17"/>
        <v>158.88</v>
      </c>
      <c r="N174" s="97">
        <v>12</v>
      </c>
      <c r="O174" s="287">
        <f t="shared" si="18"/>
        <v>132.4</v>
      </c>
      <c r="P174" s="288">
        <v>10</v>
      </c>
      <c r="Q174" s="288" t="str">
        <f>VLOOKUP(F174,[2]รายละเอียดรายแปลง!$D$1:$AU$65536,44,FALSE)</f>
        <v>B</v>
      </c>
      <c r="R174" s="288"/>
      <c r="S174" s="97">
        <f t="shared" si="19"/>
        <v>158.88</v>
      </c>
      <c r="T174" s="97">
        <v>12</v>
      </c>
      <c r="U174" s="289">
        <v>242886</v>
      </c>
      <c r="V174" s="290">
        <f t="shared" si="20"/>
        <v>-8096.2</v>
      </c>
      <c r="W174" s="291" t="s">
        <v>95</v>
      </c>
      <c r="X174" s="291" t="s">
        <v>2</v>
      </c>
      <c r="Y174" s="292">
        <v>0</v>
      </c>
      <c r="Z174" s="293" t="s">
        <v>234</v>
      </c>
      <c r="AA174" s="296" t="s">
        <v>90</v>
      </c>
      <c r="AB174" s="294" t="s">
        <v>91</v>
      </c>
      <c r="AC174" s="293">
        <v>1.65</v>
      </c>
      <c r="AD174" s="294" t="s">
        <v>247</v>
      </c>
      <c r="AE174" s="293" t="s">
        <v>220</v>
      </c>
      <c r="AF174" s="293" t="s">
        <v>306</v>
      </c>
      <c r="AG174" s="293" t="s">
        <v>236</v>
      </c>
    </row>
    <row r="175" spans="1:33" ht="24">
      <c r="A175" s="281">
        <v>2</v>
      </c>
      <c r="B175" s="95">
        <v>3</v>
      </c>
      <c r="C175" s="95" t="s">
        <v>228</v>
      </c>
      <c r="D175" s="298" t="s">
        <v>27</v>
      </c>
      <c r="E175" s="98">
        <f t="shared" si="21"/>
        <v>24</v>
      </c>
      <c r="F175" s="98">
        <v>804613</v>
      </c>
      <c r="G175" s="98">
        <v>804613</v>
      </c>
      <c r="H175" s="98"/>
      <c r="I175" s="285">
        <v>6.26</v>
      </c>
      <c r="J175" s="286" t="str">
        <f t="shared" si="16"/>
        <v>อ้อยตอ 2</v>
      </c>
      <c r="K175" s="99">
        <v>6.26</v>
      </c>
      <c r="L175" s="99"/>
      <c r="M175" s="99">
        <f t="shared" si="17"/>
        <v>75.12</v>
      </c>
      <c r="N175" s="97">
        <v>12</v>
      </c>
      <c r="O175" s="287">
        <f t="shared" si="18"/>
        <v>68.86</v>
      </c>
      <c r="P175" s="288">
        <v>11</v>
      </c>
      <c r="Q175" s="288" t="str">
        <f>VLOOKUP(F175,[2]รายละเอียดรายแปลง!$D$1:$AU$65536,44,FALSE)</f>
        <v>B</v>
      </c>
      <c r="R175" s="288"/>
      <c r="S175" s="97">
        <f t="shared" si="19"/>
        <v>81.38</v>
      </c>
      <c r="T175" s="97">
        <v>13</v>
      </c>
      <c r="U175" s="289">
        <v>242885</v>
      </c>
      <c r="V175" s="290">
        <f t="shared" si="20"/>
        <v>-8096.166666666667</v>
      </c>
      <c r="W175" s="291" t="s">
        <v>95</v>
      </c>
      <c r="X175" s="291" t="s">
        <v>2</v>
      </c>
      <c r="Y175" s="292" t="s">
        <v>467</v>
      </c>
      <c r="Z175" s="296" t="s">
        <v>234</v>
      </c>
      <c r="AA175" s="296" t="s">
        <v>90</v>
      </c>
      <c r="AB175" s="294" t="s">
        <v>117</v>
      </c>
      <c r="AC175" s="293">
        <v>1.65</v>
      </c>
      <c r="AD175" s="294" t="s">
        <v>247</v>
      </c>
      <c r="AE175" s="293" t="s">
        <v>220</v>
      </c>
      <c r="AF175" s="293" t="s">
        <v>306</v>
      </c>
      <c r="AG175" s="293" t="s">
        <v>236</v>
      </c>
    </row>
    <row r="176" spans="1:33" ht="24">
      <c r="A176" s="281">
        <v>1</v>
      </c>
      <c r="B176" s="95">
        <v>3</v>
      </c>
      <c r="C176" s="95" t="s">
        <v>228</v>
      </c>
      <c r="D176" s="298" t="s">
        <v>27</v>
      </c>
      <c r="E176" s="98">
        <f t="shared" si="21"/>
        <v>25</v>
      </c>
      <c r="F176" s="98">
        <v>804615</v>
      </c>
      <c r="G176" s="98">
        <v>804615</v>
      </c>
      <c r="H176" s="98"/>
      <c r="I176" s="285">
        <v>4.1500000000000004</v>
      </c>
      <c r="J176" s="286" t="str">
        <f t="shared" ref="J176:J198" si="22">W176</f>
        <v>อ้อยตอ 2</v>
      </c>
      <c r="K176" s="99">
        <v>4.1500000000000004</v>
      </c>
      <c r="L176" s="99"/>
      <c r="M176" s="99">
        <f t="shared" si="17"/>
        <v>49.800000000000004</v>
      </c>
      <c r="N176" s="97">
        <v>12</v>
      </c>
      <c r="O176" s="287">
        <f t="shared" si="18"/>
        <v>41.5</v>
      </c>
      <c r="P176" s="288">
        <v>10</v>
      </c>
      <c r="Q176" s="288" t="str">
        <f>VLOOKUP(F176,[2]รายละเอียดรายแปลง!$D$1:$AU$65536,44,FALSE)</f>
        <v>B</v>
      </c>
      <c r="R176" s="288"/>
      <c r="S176" s="97">
        <f t="shared" si="19"/>
        <v>53.95</v>
      </c>
      <c r="T176" s="97">
        <v>13</v>
      </c>
      <c r="U176" s="289">
        <v>242887</v>
      </c>
      <c r="V176" s="290">
        <f t="shared" si="20"/>
        <v>-8096.2333333333336</v>
      </c>
      <c r="W176" s="291" t="s">
        <v>95</v>
      </c>
      <c r="X176" s="291" t="s">
        <v>2</v>
      </c>
      <c r="Y176" s="292" t="s">
        <v>467</v>
      </c>
      <c r="Z176" s="296" t="s">
        <v>234</v>
      </c>
      <c r="AA176" s="296" t="s">
        <v>90</v>
      </c>
      <c r="AB176" s="294" t="s">
        <v>91</v>
      </c>
      <c r="AC176" s="293">
        <v>1.65</v>
      </c>
      <c r="AD176" s="294" t="s">
        <v>247</v>
      </c>
      <c r="AE176" s="293" t="s">
        <v>220</v>
      </c>
      <c r="AF176" s="293" t="s">
        <v>306</v>
      </c>
      <c r="AG176" s="293" t="s">
        <v>236</v>
      </c>
    </row>
    <row r="177" spans="1:33" ht="24">
      <c r="A177" s="281">
        <v>5</v>
      </c>
      <c r="B177" s="95">
        <v>3</v>
      </c>
      <c r="C177" s="95" t="s">
        <v>228</v>
      </c>
      <c r="D177" s="298" t="s">
        <v>27</v>
      </c>
      <c r="E177" s="98">
        <f t="shared" si="21"/>
        <v>26</v>
      </c>
      <c r="F177" s="98">
        <v>804618</v>
      </c>
      <c r="G177" s="98">
        <v>804618</v>
      </c>
      <c r="H177" s="98"/>
      <c r="I177" s="285">
        <v>36.020000000000003</v>
      </c>
      <c r="J177" s="286" t="str">
        <f t="shared" si="22"/>
        <v>อ้อยตอ 1</v>
      </c>
      <c r="K177" s="99">
        <v>36.020000000000003</v>
      </c>
      <c r="L177" s="99"/>
      <c r="M177" s="99">
        <f t="shared" si="17"/>
        <v>432.24</v>
      </c>
      <c r="N177" s="97">
        <v>12</v>
      </c>
      <c r="O177" s="287">
        <f t="shared" si="18"/>
        <v>324.18</v>
      </c>
      <c r="P177" s="288">
        <v>9</v>
      </c>
      <c r="Q177" s="288" t="str">
        <f>VLOOKUP(F177,[2]รายละเอียดรายแปลง!$D$1:$AU$65536,44,FALSE)</f>
        <v>C</v>
      </c>
      <c r="R177" s="288"/>
      <c r="S177" s="97">
        <f t="shared" si="19"/>
        <v>468.26000000000005</v>
      </c>
      <c r="T177" s="97">
        <v>13</v>
      </c>
      <c r="U177" s="289">
        <v>242885</v>
      </c>
      <c r="V177" s="290">
        <f t="shared" si="20"/>
        <v>-8096.166666666667</v>
      </c>
      <c r="W177" s="291" t="s">
        <v>93</v>
      </c>
      <c r="X177" s="291" t="s">
        <v>2</v>
      </c>
      <c r="Y177" s="292" t="s">
        <v>467</v>
      </c>
      <c r="Z177" s="296" t="s">
        <v>234</v>
      </c>
      <c r="AA177" s="296" t="s">
        <v>90</v>
      </c>
      <c r="AB177" s="294" t="s">
        <v>91</v>
      </c>
      <c r="AC177" s="293">
        <v>1.65</v>
      </c>
      <c r="AD177" s="294" t="s">
        <v>247</v>
      </c>
      <c r="AE177" s="293" t="s">
        <v>220</v>
      </c>
      <c r="AF177" s="293" t="s">
        <v>306</v>
      </c>
      <c r="AG177" s="293" t="s">
        <v>236</v>
      </c>
    </row>
    <row r="178" spans="1:33" ht="24">
      <c r="A178" s="281">
        <v>2</v>
      </c>
      <c r="B178" s="95">
        <v>3</v>
      </c>
      <c r="C178" s="95" t="s">
        <v>228</v>
      </c>
      <c r="D178" s="298" t="s">
        <v>27</v>
      </c>
      <c r="E178" s="98">
        <f t="shared" si="21"/>
        <v>27</v>
      </c>
      <c r="F178" s="98">
        <v>804621</v>
      </c>
      <c r="G178" s="98">
        <v>804621</v>
      </c>
      <c r="H178" s="299"/>
      <c r="I178" s="285">
        <v>5.12</v>
      </c>
      <c r="J178" s="286" t="str">
        <f t="shared" si="22"/>
        <v>อ้อยน้ำราด</v>
      </c>
      <c r="K178" s="99">
        <v>5.12</v>
      </c>
      <c r="L178" s="99"/>
      <c r="M178" s="99">
        <f t="shared" si="17"/>
        <v>66.56</v>
      </c>
      <c r="N178" s="97">
        <v>13</v>
      </c>
      <c r="O178" s="287">
        <f t="shared" si="18"/>
        <v>61.44</v>
      </c>
      <c r="P178" s="288">
        <v>12</v>
      </c>
      <c r="Q178" s="288" t="str">
        <f>VLOOKUP(F178,[2]รายละเอียดรายแปลง!$D$1:$AU$65536,44,FALSE)</f>
        <v>C</v>
      </c>
      <c r="R178" s="288"/>
      <c r="S178" s="97">
        <f t="shared" si="19"/>
        <v>51.2</v>
      </c>
      <c r="T178" s="97">
        <v>10</v>
      </c>
      <c r="U178" s="289">
        <v>242944</v>
      </c>
      <c r="V178" s="290">
        <f t="shared" si="20"/>
        <v>-8098.1333333333332</v>
      </c>
      <c r="W178" s="291" t="s">
        <v>1</v>
      </c>
      <c r="X178" s="291" t="s">
        <v>88</v>
      </c>
      <c r="Y178" s="292" t="s">
        <v>467</v>
      </c>
      <c r="Z178" s="296" t="s">
        <v>234</v>
      </c>
      <c r="AA178" s="296" t="s">
        <v>90</v>
      </c>
      <c r="AB178" s="294" t="s">
        <v>91</v>
      </c>
      <c r="AC178" s="293">
        <v>1.85</v>
      </c>
      <c r="AD178" s="291" t="s">
        <v>232</v>
      </c>
      <c r="AE178" s="293" t="s">
        <v>220</v>
      </c>
      <c r="AF178" s="293" t="s">
        <v>306</v>
      </c>
      <c r="AG178" s="293" t="s">
        <v>236</v>
      </c>
    </row>
    <row r="179" spans="1:33" ht="24">
      <c r="A179" s="281">
        <v>4</v>
      </c>
      <c r="B179" s="95">
        <v>3</v>
      </c>
      <c r="C179" s="95" t="s">
        <v>228</v>
      </c>
      <c r="D179" s="298" t="s">
        <v>27</v>
      </c>
      <c r="E179" s="98">
        <f t="shared" si="21"/>
        <v>28</v>
      </c>
      <c r="F179" s="98">
        <v>804628</v>
      </c>
      <c r="G179" s="98">
        <v>804628</v>
      </c>
      <c r="H179" s="98"/>
      <c r="I179" s="285">
        <v>17.03</v>
      </c>
      <c r="J179" s="286" t="str">
        <f t="shared" si="22"/>
        <v>อ้อยน้ำราด</v>
      </c>
      <c r="K179" s="99">
        <v>17.03</v>
      </c>
      <c r="L179" s="99"/>
      <c r="M179" s="99">
        <f t="shared" si="17"/>
        <v>238.42000000000002</v>
      </c>
      <c r="N179" s="97">
        <v>14</v>
      </c>
      <c r="O179" s="287">
        <f t="shared" si="18"/>
        <v>221.39000000000001</v>
      </c>
      <c r="P179" s="288">
        <v>13</v>
      </c>
      <c r="Q179" s="288" t="str">
        <f>VLOOKUP(F179,[2]รายละเอียดรายแปลง!$D$1:$AU$65536,44,FALSE)</f>
        <v>B</v>
      </c>
      <c r="R179" s="288"/>
      <c r="S179" s="97">
        <f t="shared" si="19"/>
        <v>221.39000000000001</v>
      </c>
      <c r="T179" s="97">
        <v>13</v>
      </c>
      <c r="U179" s="289">
        <v>242917</v>
      </c>
      <c r="V179" s="290">
        <f t="shared" si="20"/>
        <v>-8097.2333333333336</v>
      </c>
      <c r="W179" s="291" t="s">
        <v>1</v>
      </c>
      <c r="X179" s="291" t="s">
        <v>88</v>
      </c>
      <c r="Y179" s="292">
        <v>0</v>
      </c>
      <c r="Z179" s="293" t="s">
        <v>234</v>
      </c>
      <c r="AA179" s="296" t="s">
        <v>90</v>
      </c>
      <c r="AB179" s="294" t="s">
        <v>99</v>
      </c>
      <c r="AC179" s="293">
        <v>1.85</v>
      </c>
      <c r="AD179" s="291" t="s">
        <v>232</v>
      </c>
      <c r="AE179" s="293" t="s">
        <v>220</v>
      </c>
      <c r="AF179" s="293">
        <v>0</v>
      </c>
      <c r="AG179" s="295" t="s">
        <v>179</v>
      </c>
    </row>
    <row r="180" spans="1:33" ht="24">
      <c r="A180" s="281">
        <v>3</v>
      </c>
      <c r="B180" s="95">
        <v>3</v>
      </c>
      <c r="C180" s="95" t="s">
        <v>228</v>
      </c>
      <c r="D180" s="298" t="s">
        <v>27</v>
      </c>
      <c r="E180" s="98">
        <f t="shared" si="21"/>
        <v>29</v>
      </c>
      <c r="F180" s="98">
        <v>804630</v>
      </c>
      <c r="G180" s="98">
        <v>804630</v>
      </c>
      <c r="H180" s="98"/>
      <c r="I180" s="285">
        <v>13.66</v>
      </c>
      <c r="J180" s="286" t="str">
        <f t="shared" si="22"/>
        <v>อ้อยน้ำราด</v>
      </c>
      <c r="K180" s="99">
        <v>13.66</v>
      </c>
      <c r="L180" s="99"/>
      <c r="M180" s="99">
        <f t="shared" si="17"/>
        <v>177.58</v>
      </c>
      <c r="N180" s="97">
        <v>13</v>
      </c>
      <c r="O180" s="287">
        <f t="shared" si="18"/>
        <v>163.92000000000002</v>
      </c>
      <c r="P180" s="288">
        <v>12</v>
      </c>
      <c r="Q180" s="288" t="str">
        <f>VLOOKUP(F180,[2]รายละเอียดรายแปลง!$D$1:$AU$65536,44,FALSE)</f>
        <v>C</v>
      </c>
      <c r="R180" s="288"/>
      <c r="S180" s="97">
        <f t="shared" si="19"/>
        <v>150.26</v>
      </c>
      <c r="T180" s="97">
        <v>11</v>
      </c>
      <c r="U180" s="289">
        <v>242961</v>
      </c>
      <c r="V180" s="290">
        <f t="shared" si="20"/>
        <v>-8098.7</v>
      </c>
      <c r="W180" s="291" t="s">
        <v>1</v>
      </c>
      <c r="X180" s="291" t="s">
        <v>88</v>
      </c>
      <c r="Y180" s="292" t="s">
        <v>467</v>
      </c>
      <c r="Z180" s="296" t="s">
        <v>234</v>
      </c>
      <c r="AA180" s="296" t="s">
        <v>90</v>
      </c>
      <c r="AB180" s="294" t="s">
        <v>91</v>
      </c>
      <c r="AC180" s="293">
        <v>1.85</v>
      </c>
      <c r="AD180" s="291" t="s">
        <v>232</v>
      </c>
      <c r="AE180" s="293" t="s">
        <v>220</v>
      </c>
      <c r="AF180" s="293" t="s">
        <v>306</v>
      </c>
      <c r="AG180" s="293" t="s">
        <v>236</v>
      </c>
    </row>
    <row r="181" spans="1:33" ht="24">
      <c r="A181" s="281">
        <v>3</v>
      </c>
      <c r="B181" s="95">
        <v>3</v>
      </c>
      <c r="C181" s="95" t="s">
        <v>228</v>
      </c>
      <c r="D181" s="298" t="s">
        <v>27</v>
      </c>
      <c r="E181" s="98">
        <f t="shared" si="21"/>
        <v>30</v>
      </c>
      <c r="F181" s="98">
        <v>804631</v>
      </c>
      <c r="G181" s="98">
        <v>804631</v>
      </c>
      <c r="H181" s="98"/>
      <c r="I181" s="285">
        <v>13.84</v>
      </c>
      <c r="J181" s="286" t="str">
        <f t="shared" si="22"/>
        <v>อ้อยน้ำราด</v>
      </c>
      <c r="K181" s="99">
        <v>13.84</v>
      </c>
      <c r="L181" s="99"/>
      <c r="M181" s="99">
        <f t="shared" si="17"/>
        <v>179.92</v>
      </c>
      <c r="N181" s="97">
        <v>13</v>
      </c>
      <c r="O181" s="287">
        <f t="shared" si="18"/>
        <v>166.07999999999998</v>
      </c>
      <c r="P181" s="288">
        <v>12</v>
      </c>
      <c r="Q181" s="288" t="str">
        <f>VLOOKUP(F181,[2]รายละเอียดรายแปลง!$D$1:$AU$65536,44,FALSE)</f>
        <v>C</v>
      </c>
      <c r="R181" s="288"/>
      <c r="S181" s="97">
        <f t="shared" si="19"/>
        <v>138.4</v>
      </c>
      <c r="T181" s="97">
        <v>10</v>
      </c>
      <c r="U181" s="289">
        <v>242962</v>
      </c>
      <c r="V181" s="290">
        <f t="shared" si="20"/>
        <v>-8098.7333333333336</v>
      </c>
      <c r="W181" s="291" t="s">
        <v>1</v>
      </c>
      <c r="X181" s="291" t="s">
        <v>88</v>
      </c>
      <c r="Y181" s="292" t="s">
        <v>467</v>
      </c>
      <c r="Z181" s="296" t="s">
        <v>234</v>
      </c>
      <c r="AA181" s="296" t="s">
        <v>90</v>
      </c>
      <c r="AB181" s="294" t="s">
        <v>91</v>
      </c>
      <c r="AC181" s="293">
        <v>1.85</v>
      </c>
      <c r="AD181" s="291" t="s">
        <v>232</v>
      </c>
      <c r="AE181" s="293" t="s">
        <v>220</v>
      </c>
      <c r="AF181" s="293" t="s">
        <v>306</v>
      </c>
      <c r="AG181" s="293" t="s">
        <v>236</v>
      </c>
    </row>
    <row r="182" spans="1:33" ht="24">
      <c r="A182" s="281">
        <v>2</v>
      </c>
      <c r="B182" s="95">
        <v>3</v>
      </c>
      <c r="C182" s="95" t="s">
        <v>228</v>
      </c>
      <c r="D182" s="298" t="s">
        <v>27</v>
      </c>
      <c r="E182" s="98">
        <f t="shared" si="21"/>
        <v>31</v>
      </c>
      <c r="F182" s="98">
        <v>804632</v>
      </c>
      <c r="G182" s="98">
        <v>804632</v>
      </c>
      <c r="H182" s="98"/>
      <c r="I182" s="285">
        <v>7.96</v>
      </c>
      <c r="J182" s="286" t="str">
        <f t="shared" si="22"/>
        <v>อ้อยน้ำราด</v>
      </c>
      <c r="K182" s="99">
        <v>7.96</v>
      </c>
      <c r="L182" s="99"/>
      <c r="M182" s="99">
        <f t="shared" si="17"/>
        <v>103.48</v>
      </c>
      <c r="N182" s="97">
        <v>13</v>
      </c>
      <c r="O182" s="287">
        <f t="shared" si="18"/>
        <v>95.52</v>
      </c>
      <c r="P182" s="288">
        <v>12</v>
      </c>
      <c r="Q182" s="288" t="str">
        <f>VLOOKUP(F182,[2]รายละเอียดรายแปลง!$D$1:$AU$65536,44,FALSE)</f>
        <v>C</v>
      </c>
      <c r="R182" s="288"/>
      <c r="S182" s="97">
        <f t="shared" si="19"/>
        <v>79.599999999999994</v>
      </c>
      <c r="T182" s="97">
        <v>10</v>
      </c>
      <c r="U182" s="289">
        <v>242963</v>
      </c>
      <c r="V182" s="290">
        <f t="shared" si="20"/>
        <v>-8098.7666666666664</v>
      </c>
      <c r="W182" s="291" t="s">
        <v>1</v>
      </c>
      <c r="X182" s="291" t="s">
        <v>88</v>
      </c>
      <c r="Y182" s="292" t="s">
        <v>467</v>
      </c>
      <c r="Z182" s="296" t="s">
        <v>234</v>
      </c>
      <c r="AA182" s="296" t="s">
        <v>90</v>
      </c>
      <c r="AB182" s="294" t="s">
        <v>91</v>
      </c>
      <c r="AC182" s="293">
        <v>1.85</v>
      </c>
      <c r="AD182" s="291" t="s">
        <v>232</v>
      </c>
      <c r="AE182" s="293" t="s">
        <v>220</v>
      </c>
      <c r="AF182" s="293" t="s">
        <v>306</v>
      </c>
      <c r="AG182" s="293" t="s">
        <v>236</v>
      </c>
    </row>
    <row r="183" spans="1:33" ht="24">
      <c r="A183" s="281">
        <v>3</v>
      </c>
      <c r="B183" s="95">
        <v>3</v>
      </c>
      <c r="C183" s="95" t="s">
        <v>228</v>
      </c>
      <c r="D183" s="298" t="s">
        <v>27</v>
      </c>
      <c r="E183" s="98">
        <f t="shared" si="21"/>
        <v>32</v>
      </c>
      <c r="F183" s="98">
        <v>804633</v>
      </c>
      <c r="G183" s="98">
        <v>804633</v>
      </c>
      <c r="H183" s="299"/>
      <c r="I183" s="285">
        <v>10.74</v>
      </c>
      <c r="J183" s="286" t="str">
        <f t="shared" si="22"/>
        <v>อ้อยน้ำราด</v>
      </c>
      <c r="K183" s="99">
        <v>10.74</v>
      </c>
      <c r="L183" s="99"/>
      <c r="M183" s="99">
        <f t="shared" si="17"/>
        <v>150.36000000000001</v>
      </c>
      <c r="N183" s="97">
        <v>14</v>
      </c>
      <c r="O183" s="287">
        <f t="shared" si="18"/>
        <v>139.62</v>
      </c>
      <c r="P183" s="288">
        <v>13</v>
      </c>
      <c r="Q183" s="288" t="str">
        <f>VLOOKUP(F183,[2]รายละเอียดรายแปลง!$D$1:$AU$65536,44,FALSE)</f>
        <v>B</v>
      </c>
      <c r="R183" s="288"/>
      <c r="S183" s="97">
        <f t="shared" si="19"/>
        <v>161.1</v>
      </c>
      <c r="T183" s="97">
        <v>15</v>
      </c>
      <c r="U183" s="289">
        <v>242918</v>
      </c>
      <c r="V183" s="290">
        <f t="shared" si="20"/>
        <v>-8097.2666666666664</v>
      </c>
      <c r="W183" s="291" t="s">
        <v>1</v>
      </c>
      <c r="X183" s="291" t="s">
        <v>88</v>
      </c>
      <c r="Y183" s="292" t="s">
        <v>467</v>
      </c>
      <c r="Z183" s="296" t="s">
        <v>234</v>
      </c>
      <c r="AA183" s="296" t="s">
        <v>90</v>
      </c>
      <c r="AB183" s="294" t="s">
        <v>99</v>
      </c>
      <c r="AC183" s="293">
        <v>1.85</v>
      </c>
      <c r="AD183" s="291" t="s">
        <v>232</v>
      </c>
      <c r="AE183" s="293" t="s">
        <v>220</v>
      </c>
      <c r="AF183" s="293">
        <v>0</v>
      </c>
      <c r="AG183" s="295" t="s">
        <v>179</v>
      </c>
    </row>
    <row r="184" spans="1:33" ht="24">
      <c r="A184" s="281">
        <v>2</v>
      </c>
      <c r="B184" s="95">
        <v>3</v>
      </c>
      <c r="C184" s="95" t="s">
        <v>228</v>
      </c>
      <c r="D184" s="298" t="s">
        <v>27</v>
      </c>
      <c r="E184" s="98">
        <f t="shared" si="21"/>
        <v>33</v>
      </c>
      <c r="F184" s="98">
        <v>804635</v>
      </c>
      <c r="G184" s="98">
        <v>804635</v>
      </c>
      <c r="H184" s="299"/>
      <c r="I184" s="285">
        <v>8</v>
      </c>
      <c r="J184" s="286" t="str">
        <f t="shared" si="22"/>
        <v>อ้อยน้ำราด</v>
      </c>
      <c r="K184" s="99">
        <v>8</v>
      </c>
      <c r="L184" s="99"/>
      <c r="M184" s="99">
        <f t="shared" si="17"/>
        <v>112</v>
      </c>
      <c r="N184" s="97">
        <v>14</v>
      </c>
      <c r="O184" s="287">
        <f t="shared" si="18"/>
        <v>104</v>
      </c>
      <c r="P184" s="288">
        <v>13</v>
      </c>
      <c r="Q184" s="288" t="str">
        <f>VLOOKUP(F184,[2]รายละเอียดรายแปลง!$D$1:$AU$65536,44,FALSE)</f>
        <v>B</v>
      </c>
      <c r="R184" s="288"/>
      <c r="S184" s="97">
        <f t="shared" si="19"/>
        <v>128</v>
      </c>
      <c r="T184" s="97">
        <v>16</v>
      </c>
      <c r="U184" s="289">
        <v>242918</v>
      </c>
      <c r="V184" s="290">
        <f t="shared" si="20"/>
        <v>-8097.2666666666664</v>
      </c>
      <c r="W184" s="291" t="s">
        <v>1</v>
      </c>
      <c r="X184" s="291" t="s">
        <v>88</v>
      </c>
      <c r="Y184" s="292" t="s">
        <v>467</v>
      </c>
      <c r="Z184" s="296" t="s">
        <v>234</v>
      </c>
      <c r="AA184" s="296" t="s">
        <v>90</v>
      </c>
      <c r="AB184" s="294" t="s">
        <v>99</v>
      </c>
      <c r="AC184" s="293">
        <v>1.85</v>
      </c>
      <c r="AD184" s="291" t="s">
        <v>232</v>
      </c>
      <c r="AE184" s="293" t="s">
        <v>220</v>
      </c>
      <c r="AF184" s="293">
        <v>0</v>
      </c>
      <c r="AG184" s="295" t="s">
        <v>179</v>
      </c>
    </row>
    <row r="185" spans="1:33" ht="24">
      <c r="A185" s="281">
        <v>4</v>
      </c>
      <c r="B185" s="95">
        <v>3</v>
      </c>
      <c r="C185" s="95" t="s">
        <v>228</v>
      </c>
      <c r="D185" s="298" t="s">
        <v>27</v>
      </c>
      <c r="E185" s="98">
        <f t="shared" si="21"/>
        <v>34</v>
      </c>
      <c r="F185" s="98">
        <v>804636</v>
      </c>
      <c r="G185" s="98">
        <v>804636</v>
      </c>
      <c r="H185" s="98"/>
      <c r="I185" s="285">
        <v>17.170000000000002</v>
      </c>
      <c r="J185" s="286" t="str">
        <f t="shared" si="22"/>
        <v>อ้อยน้ำราด</v>
      </c>
      <c r="K185" s="99">
        <v>17.170000000000002</v>
      </c>
      <c r="L185" s="99"/>
      <c r="M185" s="99">
        <f t="shared" si="17"/>
        <v>223.21000000000004</v>
      </c>
      <c r="N185" s="97">
        <v>13</v>
      </c>
      <c r="O185" s="287">
        <f t="shared" si="18"/>
        <v>223.21000000000004</v>
      </c>
      <c r="P185" s="288">
        <v>13</v>
      </c>
      <c r="Q185" s="288" t="str">
        <f>VLOOKUP(F185,[2]รายละเอียดรายแปลง!$D$1:$AU$65536,44,FALSE)</f>
        <v>B</v>
      </c>
      <c r="R185" s="288"/>
      <c r="S185" s="97">
        <f t="shared" si="19"/>
        <v>206.04000000000002</v>
      </c>
      <c r="T185" s="97">
        <v>12</v>
      </c>
      <c r="U185" s="289">
        <v>242950</v>
      </c>
      <c r="V185" s="290">
        <f t="shared" si="20"/>
        <v>-8098.333333333333</v>
      </c>
      <c r="W185" s="291" t="s">
        <v>1</v>
      </c>
      <c r="X185" s="291" t="s">
        <v>88</v>
      </c>
      <c r="Y185" s="292">
        <v>0</v>
      </c>
      <c r="Z185" s="293" t="s">
        <v>234</v>
      </c>
      <c r="AA185" s="296" t="s">
        <v>90</v>
      </c>
      <c r="AB185" s="294" t="s">
        <v>91</v>
      </c>
      <c r="AC185" s="293">
        <v>1.85</v>
      </c>
      <c r="AD185" s="291" t="s">
        <v>232</v>
      </c>
      <c r="AE185" s="293" t="s">
        <v>220</v>
      </c>
      <c r="AF185" s="293">
        <v>0</v>
      </c>
      <c r="AG185" s="295" t="s">
        <v>179</v>
      </c>
    </row>
    <row r="186" spans="1:33" ht="24">
      <c r="A186" s="281">
        <v>3</v>
      </c>
      <c r="B186" s="95">
        <v>3</v>
      </c>
      <c r="C186" s="95" t="s">
        <v>228</v>
      </c>
      <c r="D186" s="298" t="s">
        <v>27</v>
      </c>
      <c r="E186" s="98">
        <f t="shared" si="21"/>
        <v>35</v>
      </c>
      <c r="F186" s="98">
        <v>804637</v>
      </c>
      <c r="G186" s="98">
        <v>804637</v>
      </c>
      <c r="H186" s="98"/>
      <c r="I186" s="285">
        <v>11.42</v>
      </c>
      <c r="J186" s="286" t="str">
        <f t="shared" si="22"/>
        <v>อ้อยน้ำราด</v>
      </c>
      <c r="K186" s="99">
        <v>11.42</v>
      </c>
      <c r="L186" s="99"/>
      <c r="M186" s="99">
        <f t="shared" si="17"/>
        <v>148.46</v>
      </c>
      <c r="N186" s="97">
        <v>13</v>
      </c>
      <c r="O186" s="287">
        <f t="shared" si="18"/>
        <v>148.46</v>
      </c>
      <c r="P186" s="288">
        <v>13</v>
      </c>
      <c r="Q186" s="288" t="str">
        <f>VLOOKUP(F186,[2]รายละเอียดรายแปลง!$D$1:$AU$65536,44,FALSE)</f>
        <v>B</v>
      </c>
      <c r="R186" s="288"/>
      <c r="S186" s="97">
        <f t="shared" si="19"/>
        <v>137.04</v>
      </c>
      <c r="T186" s="97">
        <v>12</v>
      </c>
      <c r="U186" s="289">
        <v>242950</v>
      </c>
      <c r="V186" s="290">
        <f t="shared" si="20"/>
        <v>-8098.333333333333</v>
      </c>
      <c r="W186" s="291" t="s">
        <v>1</v>
      </c>
      <c r="X186" s="291" t="s">
        <v>88</v>
      </c>
      <c r="Y186" s="292">
        <v>0</v>
      </c>
      <c r="Z186" s="293" t="s">
        <v>234</v>
      </c>
      <c r="AA186" s="296" t="s">
        <v>90</v>
      </c>
      <c r="AB186" s="294" t="s">
        <v>91</v>
      </c>
      <c r="AC186" s="293">
        <v>1.85</v>
      </c>
      <c r="AD186" s="291" t="s">
        <v>232</v>
      </c>
      <c r="AE186" s="293" t="s">
        <v>220</v>
      </c>
      <c r="AF186" s="293">
        <v>0</v>
      </c>
      <c r="AG186" s="295" t="s">
        <v>179</v>
      </c>
    </row>
    <row r="187" spans="1:33" ht="24">
      <c r="A187" s="281">
        <v>4</v>
      </c>
      <c r="B187" s="95">
        <v>3</v>
      </c>
      <c r="C187" s="95" t="s">
        <v>228</v>
      </c>
      <c r="D187" s="298" t="s">
        <v>27</v>
      </c>
      <c r="E187" s="98">
        <f t="shared" si="21"/>
        <v>36</v>
      </c>
      <c r="F187" s="98">
        <v>804638</v>
      </c>
      <c r="G187" s="98">
        <v>804638</v>
      </c>
      <c r="H187" s="98"/>
      <c r="I187" s="285">
        <v>17.649999999999999</v>
      </c>
      <c r="J187" s="286" t="str">
        <f t="shared" si="22"/>
        <v>อ้อยน้ำราด</v>
      </c>
      <c r="K187" s="99">
        <v>17.649999999999999</v>
      </c>
      <c r="L187" s="99"/>
      <c r="M187" s="99">
        <f t="shared" si="17"/>
        <v>247.09999999999997</v>
      </c>
      <c r="N187" s="97">
        <v>14</v>
      </c>
      <c r="O187" s="287">
        <f t="shared" si="18"/>
        <v>247.09999999999997</v>
      </c>
      <c r="P187" s="288">
        <v>14</v>
      </c>
      <c r="Q187" s="288" t="str">
        <f>VLOOKUP(F187,[2]รายละเอียดรายแปลง!$D$1:$AU$65536,44,FALSE)</f>
        <v>B</v>
      </c>
      <c r="R187" s="288"/>
      <c r="S187" s="97">
        <f t="shared" si="19"/>
        <v>211.79999999999998</v>
      </c>
      <c r="T187" s="97">
        <v>12</v>
      </c>
      <c r="U187" s="289">
        <v>242903</v>
      </c>
      <c r="V187" s="290">
        <f t="shared" si="20"/>
        <v>-8096.7666666666664</v>
      </c>
      <c r="W187" s="291" t="s">
        <v>1</v>
      </c>
      <c r="X187" s="291" t="s">
        <v>88</v>
      </c>
      <c r="Y187" s="292">
        <v>0</v>
      </c>
      <c r="Z187" s="293" t="s">
        <v>234</v>
      </c>
      <c r="AA187" s="296" t="s">
        <v>90</v>
      </c>
      <c r="AB187" s="294" t="s">
        <v>99</v>
      </c>
      <c r="AC187" s="293">
        <v>1.85</v>
      </c>
      <c r="AD187" s="291" t="s">
        <v>232</v>
      </c>
      <c r="AE187" s="293" t="s">
        <v>220</v>
      </c>
      <c r="AF187" s="293">
        <v>0</v>
      </c>
      <c r="AG187" s="295" t="s">
        <v>179</v>
      </c>
    </row>
    <row r="188" spans="1:33" ht="24">
      <c r="A188" s="281">
        <v>5</v>
      </c>
      <c r="B188" s="95">
        <v>3</v>
      </c>
      <c r="C188" s="95" t="s">
        <v>228</v>
      </c>
      <c r="D188" s="298" t="s">
        <v>27</v>
      </c>
      <c r="E188" s="98">
        <f t="shared" si="21"/>
        <v>37</v>
      </c>
      <c r="F188" s="98">
        <v>804639</v>
      </c>
      <c r="G188" s="98">
        <v>804639</v>
      </c>
      <c r="H188" s="98"/>
      <c r="I188" s="285">
        <v>29.51</v>
      </c>
      <c r="J188" s="286" t="str">
        <f t="shared" si="22"/>
        <v>อ้อยตอ 2</v>
      </c>
      <c r="K188" s="99">
        <v>29.51</v>
      </c>
      <c r="L188" s="99"/>
      <c r="M188" s="99">
        <f t="shared" si="17"/>
        <v>354.12</v>
      </c>
      <c r="N188" s="97">
        <v>12</v>
      </c>
      <c r="O188" s="287">
        <f t="shared" si="18"/>
        <v>324.61</v>
      </c>
      <c r="P188" s="288">
        <v>11</v>
      </c>
      <c r="Q188" s="288" t="str">
        <f>VLOOKUP(F188,[2]รายละเอียดรายแปลง!$D$1:$AU$65536,44,FALSE)</f>
        <v>B</v>
      </c>
      <c r="R188" s="288"/>
      <c r="S188" s="97">
        <f t="shared" si="19"/>
        <v>383.63</v>
      </c>
      <c r="T188" s="97">
        <v>13</v>
      </c>
      <c r="U188" s="289">
        <v>242869</v>
      </c>
      <c r="V188" s="290">
        <f t="shared" si="20"/>
        <v>-8095.6333333333332</v>
      </c>
      <c r="W188" s="291" t="s">
        <v>95</v>
      </c>
      <c r="X188" s="291" t="s">
        <v>2</v>
      </c>
      <c r="Y188" s="292">
        <v>0</v>
      </c>
      <c r="Z188" s="296" t="s">
        <v>234</v>
      </c>
      <c r="AA188" s="296" t="s">
        <v>90</v>
      </c>
      <c r="AB188" s="294" t="s">
        <v>91</v>
      </c>
      <c r="AC188" s="293">
        <v>1.65</v>
      </c>
      <c r="AD188" s="294" t="s">
        <v>247</v>
      </c>
      <c r="AE188" s="293" t="s">
        <v>220</v>
      </c>
      <c r="AF188" s="293" t="s">
        <v>306</v>
      </c>
      <c r="AG188" s="293" t="s">
        <v>236</v>
      </c>
    </row>
    <row r="189" spans="1:33" ht="24">
      <c r="A189" s="281">
        <v>3</v>
      </c>
      <c r="B189" s="95">
        <v>3</v>
      </c>
      <c r="C189" s="95" t="s">
        <v>228</v>
      </c>
      <c r="D189" s="298" t="s">
        <v>27</v>
      </c>
      <c r="E189" s="98">
        <f t="shared" si="21"/>
        <v>38</v>
      </c>
      <c r="F189" s="98">
        <v>804642</v>
      </c>
      <c r="G189" s="98">
        <v>804642</v>
      </c>
      <c r="H189" s="98"/>
      <c r="I189" s="285">
        <v>13.97</v>
      </c>
      <c r="J189" s="286" t="str">
        <f t="shared" si="22"/>
        <v>อ้อยตอ 2</v>
      </c>
      <c r="K189" s="99">
        <v>13.97</v>
      </c>
      <c r="L189" s="99"/>
      <c r="M189" s="99">
        <f t="shared" si="17"/>
        <v>167.64000000000001</v>
      </c>
      <c r="N189" s="97">
        <v>12</v>
      </c>
      <c r="O189" s="287">
        <f t="shared" si="18"/>
        <v>153.67000000000002</v>
      </c>
      <c r="P189" s="288">
        <v>11</v>
      </c>
      <c r="Q189" s="288" t="str">
        <f>VLOOKUP(F189,[2]รายละเอียดรายแปลง!$D$1:$AU$65536,44,FALSE)</f>
        <v>B</v>
      </c>
      <c r="R189" s="288"/>
      <c r="S189" s="97">
        <f t="shared" si="19"/>
        <v>209.55</v>
      </c>
      <c r="T189" s="97">
        <v>15</v>
      </c>
      <c r="U189" s="289">
        <v>242870</v>
      </c>
      <c r="V189" s="290">
        <f t="shared" si="20"/>
        <v>-8095.666666666667</v>
      </c>
      <c r="W189" s="291" t="s">
        <v>95</v>
      </c>
      <c r="X189" s="291" t="s">
        <v>2</v>
      </c>
      <c r="Y189" s="292">
        <v>0</v>
      </c>
      <c r="Z189" s="296" t="s">
        <v>234</v>
      </c>
      <c r="AA189" s="296" t="s">
        <v>90</v>
      </c>
      <c r="AB189" s="294" t="s">
        <v>91</v>
      </c>
      <c r="AC189" s="293">
        <v>1.65</v>
      </c>
      <c r="AD189" s="294" t="s">
        <v>247</v>
      </c>
      <c r="AE189" s="293" t="s">
        <v>220</v>
      </c>
      <c r="AF189" s="293" t="s">
        <v>306</v>
      </c>
      <c r="AG189" s="293" t="s">
        <v>236</v>
      </c>
    </row>
    <row r="190" spans="1:33" ht="24">
      <c r="A190" s="281">
        <v>3</v>
      </c>
      <c r="B190" s="95">
        <v>3</v>
      </c>
      <c r="C190" s="95" t="s">
        <v>228</v>
      </c>
      <c r="D190" s="298" t="s">
        <v>27</v>
      </c>
      <c r="E190" s="98">
        <f t="shared" si="21"/>
        <v>39</v>
      </c>
      <c r="F190" s="98">
        <v>804643</v>
      </c>
      <c r="G190" s="98">
        <v>804643</v>
      </c>
      <c r="H190" s="98"/>
      <c r="I190" s="285">
        <v>12.92</v>
      </c>
      <c r="J190" s="286" t="str">
        <f t="shared" si="22"/>
        <v>อ้อยตอ 2</v>
      </c>
      <c r="K190" s="99">
        <v>12.92</v>
      </c>
      <c r="L190" s="99"/>
      <c r="M190" s="99">
        <f t="shared" si="17"/>
        <v>155.04</v>
      </c>
      <c r="N190" s="97">
        <v>12</v>
      </c>
      <c r="O190" s="287">
        <f t="shared" si="18"/>
        <v>129.19999999999999</v>
      </c>
      <c r="P190" s="288">
        <v>10</v>
      </c>
      <c r="Q190" s="288" t="str">
        <f>VLOOKUP(F190,[2]รายละเอียดรายแปลง!$D$1:$AU$65536,44,FALSE)</f>
        <v>B</v>
      </c>
      <c r="R190" s="288"/>
      <c r="S190" s="97">
        <f t="shared" si="19"/>
        <v>167.96</v>
      </c>
      <c r="T190" s="97">
        <v>13</v>
      </c>
      <c r="U190" s="289">
        <v>242871</v>
      </c>
      <c r="V190" s="290">
        <f t="shared" si="20"/>
        <v>-8095.7</v>
      </c>
      <c r="W190" s="291" t="s">
        <v>95</v>
      </c>
      <c r="X190" s="291" t="s">
        <v>2</v>
      </c>
      <c r="Y190" s="292">
        <v>0</v>
      </c>
      <c r="Z190" s="296" t="s">
        <v>234</v>
      </c>
      <c r="AA190" s="296" t="s">
        <v>90</v>
      </c>
      <c r="AB190" s="294" t="s">
        <v>91</v>
      </c>
      <c r="AC190" s="293">
        <v>1.65</v>
      </c>
      <c r="AD190" s="294" t="s">
        <v>247</v>
      </c>
      <c r="AE190" s="293" t="s">
        <v>220</v>
      </c>
      <c r="AF190" s="293" t="s">
        <v>306</v>
      </c>
      <c r="AG190" s="293" t="s">
        <v>236</v>
      </c>
    </row>
    <row r="191" spans="1:33" ht="24">
      <c r="A191" s="281">
        <v>2</v>
      </c>
      <c r="B191" s="95">
        <v>3</v>
      </c>
      <c r="C191" s="95" t="s">
        <v>228</v>
      </c>
      <c r="D191" s="298" t="s">
        <v>27</v>
      </c>
      <c r="E191" s="98">
        <f t="shared" si="21"/>
        <v>40</v>
      </c>
      <c r="F191" s="98">
        <v>804644</v>
      </c>
      <c r="G191" s="98">
        <v>804644</v>
      </c>
      <c r="H191" s="98"/>
      <c r="I191" s="285">
        <v>6.54</v>
      </c>
      <c r="J191" s="286" t="str">
        <f t="shared" si="22"/>
        <v>อ้อยตอ 2</v>
      </c>
      <c r="K191" s="99">
        <v>6.54</v>
      </c>
      <c r="L191" s="99"/>
      <c r="M191" s="99">
        <f t="shared" si="17"/>
        <v>78.48</v>
      </c>
      <c r="N191" s="97">
        <v>12</v>
      </c>
      <c r="O191" s="287">
        <f t="shared" si="18"/>
        <v>58.86</v>
      </c>
      <c r="P191" s="288">
        <v>9</v>
      </c>
      <c r="Q191" s="288" t="str">
        <f>VLOOKUP(F191,[2]รายละเอียดรายแปลง!$D$1:$AU$65536,44,FALSE)</f>
        <v>C</v>
      </c>
      <c r="R191" s="288"/>
      <c r="S191" s="97">
        <f t="shared" si="19"/>
        <v>85.02</v>
      </c>
      <c r="T191" s="97">
        <v>13</v>
      </c>
      <c r="U191" s="289">
        <v>242871</v>
      </c>
      <c r="V191" s="290">
        <f t="shared" si="20"/>
        <v>-8095.7</v>
      </c>
      <c r="W191" s="291" t="s">
        <v>95</v>
      </c>
      <c r="X191" s="291" t="s">
        <v>2</v>
      </c>
      <c r="Y191" s="292">
        <v>0</v>
      </c>
      <c r="Z191" s="296" t="s">
        <v>234</v>
      </c>
      <c r="AA191" s="296" t="s">
        <v>90</v>
      </c>
      <c r="AB191" s="294" t="s">
        <v>91</v>
      </c>
      <c r="AC191" s="293">
        <v>1.65</v>
      </c>
      <c r="AD191" s="294" t="s">
        <v>247</v>
      </c>
      <c r="AE191" s="293" t="s">
        <v>220</v>
      </c>
      <c r="AF191" s="293" t="s">
        <v>306</v>
      </c>
      <c r="AG191" s="293" t="s">
        <v>236</v>
      </c>
    </row>
    <row r="192" spans="1:33" ht="24">
      <c r="A192" s="281">
        <v>2</v>
      </c>
      <c r="B192" s="95">
        <v>3</v>
      </c>
      <c r="C192" s="95" t="s">
        <v>228</v>
      </c>
      <c r="D192" s="298" t="s">
        <v>27</v>
      </c>
      <c r="E192" s="98">
        <f t="shared" si="21"/>
        <v>41</v>
      </c>
      <c r="F192" s="98">
        <v>804645</v>
      </c>
      <c r="G192" s="98">
        <v>804645</v>
      </c>
      <c r="H192" s="98"/>
      <c r="I192" s="285">
        <v>9.07</v>
      </c>
      <c r="J192" s="286" t="str">
        <f t="shared" si="22"/>
        <v>อ้อยน้ำราด</v>
      </c>
      <c r="K192" s="99">
        <v>9.07</v>
      </c>
      <c r="L192" s="99"/>
      <c r="M192" s="99">
        <f t="shared" si="17"/>
        <v>126.98</v>
      </c>
      <c r="N192" s="97">
        <v>14</v>
      </c>
      <c r="O192" s="287">
        <f t="shared" si="18"/>
        <v>126.98</v>
      </c>
      <c r="P192" s="288">
        <v>14</v>
      </c>
      <c r="Q192" s="288" t="str">
        <f>VLOOKUP(F192,[2]รายละเอียดรายแปลง!$D$1:$AU$65536,44,FALSE)</f>
        <v>B</v>
      </c>
      <c r="R192" s="288"/>
      <c r="S192" s="97">
        <f t="shared" si="19"/>
        <v>126.98</v>
      </c>
      <c r="T192" s="97">
        <v>14</v>
      </c>
      <c r="U192" s="289">
        <v>242911</v>
      </c>
      <c r="V192" s="290">
        <f t="shared" si="20"/>
        <v>-8097.0333333333338</v>
      </c>
      <c r="W192" s="291" t="s">
        <v>1</v>
      </c>
      <c r="X192" s="291" t="s">
        <v>88</v>
      </c>
      <c r="Y192" s="292">
        <v>0</v>
      </c>
      <c r="Z192" s="296" t="s">
        <v>234</v>
      </c>
      <c r="AA192" s="296" t="s">
        <v>90</v>
      </c>
      <c r="AB192" s="294" t="s">
        <v>99</v>
      </c>
      <c r="AC192" s="293">
        <v>1.85</v>
      </c>
      <c r="AD192" s="291" t="s">
        <v>232</v>
      </c>
      <c r="AE192" s="293" t="s">
        <v>220</v>
      </c>
      <c r="AF192" s="293">
        <v>0</v>
      </c>
      <c r="AG192" s="295" t="s">
        <v>179</v>
      </c>
    </row>
    <row r="193" spans="1:33" ht="24">
      <c r="A193" s="281">
        <v>2</v>
      </c>
      <c r="B193" s="95">
        <v>3</v>
      </c>
      <c r="C193" s="95" t="s">
        <v>228</v>
      </c>
      <c r="D193" s="298" t="s">
        <v>27</v>
      </c>
      <c r="E193" s="98">
        <f t="shared" si="21"/>
        <v>42</v>
      </c>
      <c r="F193" s="98">
        <v>804646</v>
      </c>
      <c r="G193" s="98">
        <v>804646</v>
      </c>
      <c r="H193" s="98"/>
      <c r="I193" s="285">
        <v>6.54</v>
      </c>
      <c r="J193" s="286" t="str">
        <f t="shared" si="22"/>
        <v>อ้อยน้ำราด</v>
      </c>
      <c r="K193" s="99">
        <v>6.54</v>
      </c>
      <c r="L193" s="99"/>
      <c r="M193" s="99">
        <f t="shared" si="17"/>
        <v>91.56</v>
      </c>
      <c r="N193" s="97">
        <v>14</v>
      </c>
      <c r="O193" s="287">
        <f t="shared" si="18"/>
        <v>78.48</v>
      </c>
      <c r="P193" s="288">
        <v>12</v>
      </c>
      <c r="Q193" s="288" t="str">
        <f>VLOOKUP(F193,[2]รายละเอียดรายแปลง!$D$1:$AU$65536,44,FALSE)</f>
        <v>C</v>
      </c>
      <c r="R193" s="288"/>
      <c r="S193" s="97">
        <f t="shared" si="19"/>
        <v>71.94</v>
      </c>
      <c r="T193" s="97">
        <v>11</v>
      </c>
      <c r="U193" s="289">
        <v>242907</v>
      </c>
      <c r="V193" s="290">
        <f t="shared" si="20"/>
        <v>-8096.9</v>
      </c>
      <c r="W193" s="291" t="s">
        <v>1</v>
      </c>
      <c r="X193" s="291" t="s">
        <v>88</v>
      </c>
      <c r="Y193" s="292" t="s">
        <v>467</v>
      </c>
      <c r="Z193" s="296" t="s">
        <v>231</v>
      </c>
      <c r="AA193" s="296" t="s">
        <v>90</v>
      </c>
      <c r="AB193" s="294" t="s">
        <v>123</v>
      </c>
      <c r="AC193" s="293">
        <v>1.85</v>
      </c>
      <c r="AD193" s="291" t="s">
        <v>232</v>
      </c>
      <c r="AE193" s="293" t="s">
        <v>220</v>
      </c>
      <c r="AF193" s="293" t="s">
        <v>306</v>
      </c>
      <c r="AG193" s="293" t="s">
        <v>236</v>
      </c>
    </row>
    <row r="194" spans="1:33" ht="24">
      <c r="A194" s="281">
        <v>2</v>
      </c>
      <c r="B194" s="95">
        <v>3</v>
      </c>
      <c r="C194" s="95" t="s">
        <v>228</v>
      </c>
      <c r="D194" s="298" t="s">
        <v>27</v>
      </c>
      <c r="E194" s="98">
        <f t="shared" si="21"/>
        <v>43</v>
      </c>
      <c r="F194" s="98">
        <v>804647</v>
      </c>
      <c r="G194" s="98">
        <v>804647</v>
      </c>
      <c r="H194" s="98"/>
      <c r="I194" s="285">
        <v>9.01</v>
      </c>
      <c r="J194" s="286" t="str">
        <f t="shared" si="22"/>
        <v>อ้อยตอ 2</v>
      </c>
      <c r="K194" s="99">
        <v>9.01</v>
      </c>
      <c r="L194" s="99"/>
      <c r="M194" s="99">
        <f t="shared" si="17"/>
        <v>108.12</v>
      </c>
      <c r="N194" s="97">
        <v>12</v>
      </c>
      <c r="O194" s="287">
        <f t="shared" si="18"/>
        <v>90.1</v>
      </c>
      <c r="P194" s="288">
        <v>10</v>
      </c>
      <c r="Q194" s="288" t="str">
        <f>VLOOKUP(F194,[2]รายละเอียดรายแปลง!$D$1:$AU$65536,44,FALSE)</f>
        <v>B</v>
      </c>
      <c r="R194" s="288"/>
      <c r="S194" s="97">
        <f t="shared" si="19"/>
        <v>108.12</v>
      </c>
      <c r="T194" s="97">
        <v>12</v>
      </c>
      <c r="U194" s="289">
        <v>242872</v>
      </c>
      <c r="V194" s="290">
        <f t="shared" si="20"/>
        <v>-8095.7333333333336</v>
      </c>
      <c r="W194" s="291" t="s">
        <v>95</v>
      </c>
      <c r="X194" s="291" t="s">
        <v>2</v>
      </c>
      <c r="Y194" s="292" t="s">
        <v>467</v>
      </c>
      <c r="Z194" s="296" t="s">
        <v>231</v>
      </c>
      <c r="AA194" s="296" t="s">
        <v>90</v>
      </c>
      <c r="AB194" s="294" t="s">
        <v>91</v>
      </c>
      <c r="AC194" s="293">
        <v>1.65</v>
      </c>
      <c r="AD194" s="294" t="s">
        <v>247</v>
      </c>
      <c r="AE194" s="293" t="s">
        <v>220</v>
      </c>
      <c r="AF194" s="293" t="s">
        <v>306</v>
      </c>
      <c r="AG194" s="293" t="s">
        <v>236</v>
      </c>
    </row>
    <row r="195" spans="1:33" ht="24">
      <c r="A195" s="281">
        <v>3</v>
      </c>
      <c r="B195" s="95">
        <v>3</v>
      </c>
      <c r="C195" s="95" t="s">
        <v>228</v>
      </c>
      <c r="D195" s="298" t="s">
        <v>27</v>
      </c>
      <c r="E195" s="98">
        <f t="shared" si="21"/>
        <v>44</v>
      </c>
      <c r="F195" s="98">
        <v>804648</v>
      </c>
      <c r="G195" s="98">
        <v>804648</v>
      </c>
      <c r="H195" s="98"/>
      <c r="I195" s="285">
        <v>13.02</v>
      </c>
      <c r="J195" s="286" t="str">
        <f t="shared" si="22"/>
        <v>อ้อยน้ำราด</v>
      </c>
      <c r="K195" s="99">
        <v>13.02</v>
      </c>
      <c r="L195" s="99"/>
      <c r="M195" s="99">
        <f t="shared" si="17"/>
        <v>182.28</v>
      </c>
      <c r="N195" s="97">
        <v>14</v>
      </c>
      <c r="O195" s="287">
        <f t="shared" si="18"/>
        <v>169.26</v>
      </c>
      <c r="P195" s="288">
        <v>13</v>
      </c>
      <c r="Q195" s="288" t="str">
        <f>VLOOKUP(F195,[2]รายละเอียดรายแปลง!$D$1:$AU$65536,44,FALSE)</f>
        <v>B</v>
      </c>
      <c r="R195" s="288"/>
      <c r="S195" s="97">
        <f t="shared" si="19"/>
        <v>156.24</v>
      </c>
      <c r="T195" s="97">
        <v>12</v>
      </c>
      <c r="U195" s="289">
        <v>242905</v>
      </c>
      <c r="V195" s="290">
        <f t="shared" si="20"/>
        <v>-8096.833333333333</v>
      </c>
      <c r="W195" s="291" t="s">
        <v>1</v>
      </c>
      <c r="X195" s="291" t="s">
        <v>88</v>
      </c>
      <c r="Y195" s="292" t="s">
        <v>467</v>
      </c>
      <c r="Z195" s="296" t="s">
        <v>234</v>
      </c>
      <c r="AA195" s="296" t="s">
        <v>90</v>
      </c>
      <c r="AB195" s="294" t="s">
        <v>99</v>
      </c>
      <c r="AC195" s="293">
        <v>1.85</v>
      </c>
      <c r="AD195" s="291" t="s">
        <v>232</v>
      </c>
      <c r="AE195" s="293" t="s">
        <v>220</v>
      </c>
      <c r="AF195" s="293">
        <v>0</v>
      </c>
      <c r="AG195" s="295" t="s">
        <v>179</v>
      </c>
    </row>
    <row r="196" spans="1:33" ht="24">
      <c r="A196" s="281">
        <v>2</v>
      </c>
      <c r="B196" s="95">
        <v>3</v>
      </c>
      <c r="C196" s="95" t="s">
        <v>228</v>
      </c>
      <c r="D196" s="298" t="s">
        <v>27</v>
      </c>
      <c r="E196" s="98">
        <f t="shared" si="21"/>
        <v>45</v>
      </c>
      <c r="F196" s="98">
        <v>804649</v>
      </c>
      <c r="G196" s="98">
        <v>804649</v>
      </c>
      <c r="H196" s="98"/>
      <c r="I196" s="285">
        <v>7.92</v>
      </c>
      <c r="J196" s="286" t="str">
        <f t="shared" si="22"/>
        <v>อ้อยน้ำราด</v>
      </c>
      <c r="K196" s="99">
        <v>7.92</v>
      </c>
      <c r="L196" s="99"/>
      <c r="M196" s="99">
        <f t="shared" ref="M196:M264" si="23">K196*N196</f>
        <v>110.88</v>
      </c>
      <c r="N196" s="97">
        <v>14</v>
      </c>
      <c r="O196" s="287">
        <f t="shared" ref="O196:O264" si="24">K196*P196</f>
        <v>102.96</v>
      </c>
      <c r="P196" s="288">
        <v>13</v>
      </c>
      <c r="Q196" s="288" t="str">
        <f>VLOOKUP(F196,[2]รายละเอียดรายแปลง!$D$1:$AU$65536,44,FALSE)</f>
        <v>B</v>
      </c>
      <c r="R196" s="288"/>
      <c r="S196" s="97">
        <f t="shared" ref="S196:S229" si="25">K196*T196</f>
        <v>102.96</v>
      </c>
      <c r="T196" s="97">
        <v>13</v>
      </c>
      <c r="U196" s="289">
        <v>242907</v>
      </c>
      <c r="V196" s="290">
        <f t="shared" ref="V196:V259" si="26">($V$428-U196)/30</f>
        <v>-8096.9</v>
      </c>
      <c r="W196" s="291" t="s">
        <v>1</v>
      </c>
      <c r="X196" s="291" t="s">
        <v>88</v>
      </c>
      <c r="Y196" s="292" t="s">
        <v>467</v>
      </c>
      <c r="Z196" s="296" t="s">
        <v>234</v>
      </c>
      <c r="AA196" s="296" t="s">
        <v>90</v>
      </c>
      <c r="AB196" s="294" t="s">
        <v>123</v>
      </c>
      <c r="AC196" s="293">
        <v>1.85</v>
      </c>
      <c r="AD196" s="291" t="s">
        <v>232</v>
      </c>
      <c r="AE196" s="293" t="s">
        <v>220</v>
      </c>
      <c r="AF196" s="293">
        <v>0</v>
      </c>
      <c r="AG196" s="295" t="s">
        <v>179</v>
      </c>
    </row>
    <row r="197" spans="1:33" ht="24">
      <c r="A197" s="281">
        <v>3</v>
      </c>
      <c r="B197" s="95">
        <v>3</v>
      </c>
      <c r="C197" s="95" t="s">
        <v>228</v>
      </c>
      <c r="D197" s="298" t="s">
        <v>27</v>
      </c>
      <c r="E197" s="98">
        <f t="shared" ref="E197:E260" si="27">E196+1</f>
        <v>46</v>
      </c>
      <c r="F197" s="98">
        <v>804650</v>
      </c>
      <c r="G197" s="98">
        <v>804650</v>
      </c>
      <c r="H197" s="98"/>
      <c r="I197" s="285">
        <v>14</v>
      </c>
      <c r="J197" s="286" t="str">
        <f t="shared" si="22"/>
        <v>อ้อยตอ 2</v>
      </c>
      <c r="K197" s="99">
        <v>14</v>
      </c>
      <c r="L197" s="99"/>
      <c r="M197" s="99">
        <f t="shared" si="23"/>
        <v>168</v>
      </c>
      <c r="N197" s="97">
        <v>12</v>
      </c>
      <c r="O197" s="287">
        <f t="shared" si="24"/>
        <v>140</v>
      </c>
      <c r="P197" s="288">
        <v>10</v>
      </c>
      <c r="Q197" s="288" t="str">
        <f>VLOOKUP(F197,[2]รายละเอียดรายแปลง!$D$1:$AU$65536,44,FALSE)</f>
        <v>B</v>
      </c>
      <c r="R197" s="288"/>
      <c r="S197" s="97">
        <f t="shared" si="25"/>
        <v>182</v>
      </c>
      <c r="T197" s="97">
        <v>13</v>
      </c>
      <c r="U197" s="289">
        <v>242873</v>
      </c>
      <c r="V197" s="290">
        <f t="shared" si="26"/>
        <v>-8095.7666666666664</v>
      </c>
      <c r="W197" s="291" t="s">
        <v>95</v>
      </c>
      <c r="X197" s="291" t="s">
        <v>2</v>
      </c>
      <c r="Y197" s="292" t="s">
        <v>467</v>
      </c>
      <c r="Z197" s="296" t="s">
        <v>234</v>
      </c>
      <c r="AA197" s="296" t="s">
        <v>90</v>
      </c>
      <c r="AB197" s="294" t="s">
        <v>91</v>
      </c>
      <c r="AC197" s="293">
        <v>1.65</v>
      </c>
      <c r="AD197" s="294" t="s">
        <v>247</v>
      </c>
      <c r="AE197" s="293" t="s">
        <v>220</v>
      </c>
      <c r="AF197" s="293" t="s">
        <v>306</v>
      </c>
      <c r="AG197" s="293" t="s">
        <v>236</v>
      </c>
    </row>
    <row r="198" spans="1:33" ht="24">
      <c r="A198" s="281">
        <v>4</v>
      </c>
      <c r="B198" s="95">
        <v>3</v>
      </c>
      <c r="C198" s="95" t="s">
        <v>228</v>
      </c>
      <c r="D198" s="298" t="s">
        <v>27</v>
      </c>
      <c r="E198" s="98">
        <f t="shared" si="27"/>
        <v>47</v>
      </c>
      <c r="F198" s="98">
        <v>804651</v>
      </c>
      <c r="G198" s="98">
        <v>804651</v>
      </c>
      <c r="H198" s="98"/>
      <c r="I198" s="285">
        <v>18.22</v>
      </c>
      <c r="J198" s="286" t="str">
        <f t="shared" si="22"/>
        <v>อ้อยน้ำราด</v>
      </c>
      <c r="K198" s="99">
        <v>18.22</v>
      </c>
      <c r="L198" s="99"/>
      <c r="M198" s="99">
        <f t="shared" si="23"/>
        <v>255.07999999999998</v>
      </c>
      <c r="N198" s="97">
        <v>14</v>
      </c>
      <c r="O198" s="287">
        <f t="shared" si="24"/>
        <v>255.07999999999998</v>
      </c>
      <c r="P198" s="288">
        <v>14</v>
      </c>
      <c r="Q198" s="288" t="str">
        <f>VLOOKUP(F198,[2]รายละเอียดรายแปลง!$D$1:$AU$65536,44,FALSE)</f>
        <v>B</v>
      </c>
      <c r="R198" s="288"/>
      <c r="S198" s="97">
        <f t="shared" si="25"/>
        <v>218.64</v>
      </c>
      <c r="T198" s="97">
        <v>12</v>
      </c>
      <c r="U198" s="289">
        <v>242905</v>
      </c>
      <c r="V198" s="290">
        <f t="shared" si="26"/>
        <v>-8096.833333333333</v>
      </c>
      <c r="W198" s="291" t="s">
        <v>1</v>
      </c>
      <c r="X198" s="291" t="s">
        <v>88</v>
      </c>
      <c r="Y198" s="292" t="s">
        <v>467</v>
      </c>
      <c r="Z198" s="296" t="s">
        <v>234</v>
      </c>
      <c r="AA198" s="296" t="s">
        <v>90</v>
      </c>
      <c r="AB198" s="294" t="s">
        <v>99</v>
      </c>
      <c r="AC198" s="293">
        <v>1.85</v>
      </c>
      <c r="AD198" s="291" t="s">
        <v>232</v>
      </c>
      <c r="AE198" s="293" t="s">
        <v>220</v>
      </c>
      <c r="AF198" s="293">
        <v>0</v>
      </c>
      <c r="AG198" s="295" t="s">
        <v>179</v>
      </c>
    </row>
    <row r="199" spans="1:33" ht="24">
      <c r="A199" s="281">
        <v>5</v>
      </c>
      <c r="B199" s="95">
        <v>3</v>
      </c>
      <c r="C199" s="95" t="s">
        <v>228</v>
      </c>
      <c r="D199" s="298" t="s">
        <v>27</v>
      </c>
      <c r="E199" s="98">
        <f t="shared" si="27"/>
        <v>48</v>
      </c>
      <c r="F199" s="98">
        <v>804662</v>
      </c>
      <c r="G199" s="98">
        <v>804662</v>
      </c>
      <c r="H199" s="98"/>
      <c r="I199" s="285">
        <v>41.26</v>
      </c>
      <c r="J199" s="286" t="str">
        <f>W199</f>
        <v>อ้อยตอ 1</v>
      </c>
      <c r="K199" s="99">
        <v>36</v>
      </c>
      <c r="L199" s="99"/>
      <c r="M199" s="99">
        <f t="shared" si="23"/>
        <v>468</v>
      </c>
      <c r="N199" s="97">
        <v>13</v>
      </c>
      <c r="O199" s="287">
        <f t="shared" si="24"/>
        <v>432</v>
      </c>
      <c r="P199" s="288">
        <v>12</v>
      </c>
      <c r="Q199" s="288" t="str">
        <f>VLOOKUP(F199,[2]รายละเอียดรายแปลง!$D$1:$AU$65536,44,FALSE)</f>
        <v>B</v>
      </c>
      <c r="R199" s="288"/>
      <c r="S199" s="97">
        <f t="shared" si="25"/>
        <v>360</v>
      </c>
      <c r="T199" s="97">
        <v>10</v>
      </c>
      <c r="U199" s="289">
        <v>242878</v>
      </c>
      <c r="V199" s="290">
        <f t="shared" si="26"/>
        <v>-8095.9333333333334</v>
      </c>
      <c r="W199" s="291" t="s">
        <v>93</v>
      </c>
      <c r="X199" s="291" t="s">
        <v>2</v>
      </c>
      <c r="Y199" s="292">
        <v>0</v>
      </c>
      <c r="Z199" s="296" t="s">
        <v>234</v>
      </c>
      <c r="AA199" s="296" t="s">
        <v>90</v>
      </c>
      <c r="AB199" s="294" t="s">
        <v>91</v>
      </c>
      <c r="AC199" s="293">
        <v>1.85</v>
      </c>
      <c r="AD199" s="294" t="s">
        <v>232</v>
      </c>
      <c r="AE199" s="293" t="s">
        <v>220</v>
      </c>
      <c r="AF199" s="293" t="s">
        <v>306</v>
      </c>
      <c r="AG199" s="293" t="s">
        <v>236</v>
      </c>
    </row>
    <row r="200" spans="1:33" ht="24">
      <c r="A200" s="281">
        <v>5</v>
      </c>
      <c r="B200" s="95">
        <v>3</v>
      </c>
      <c r="C200" s="95" t="s">
        <v>228</v>
      </c>
      <c r="D200" s="298" t="s">
        <v>27</v>
      </c>
      <c r="E200" s="98">
        <f t="shared" si="27"/>
        <v>49</v>
      </c>
      <c r="F200" s="98">
        <v>804663</v>
      </c>
      <c r="G200" s="98">
        <v>804663</v>
      </c>
      <c r="H200" s="98"/>
      <c r="I200" s="285">
        <v>21.65</v>
      </c>
      <c r="J200" s="286" t="str">
        <f>W200</f>
        <v>อ้อยตอ 2</v>
      </c>
      <c r="K200" s="99">
        <v>21.65</v>
      </c>
      <c r="L200" s="99"/>
      <c r="M200" s="99">
        <f t="shared" si="23"/>
        <v>259.79999999999995</v>
      </c>
      <c r="N200" s="97">
        <v>12</v>
      </c>
      <c r="O200" s="287">
        <f t="shared" si="24"/>
        <v>216.5</v>
      </c>
      <c r="P200" s="288">
        <v>10</v>
      </c>
      <c r="Q200" s="288" t="str">
        <f>VLOOKUP(F200,[2]รายละเอียดรายแปลง!$D$1:$AU$65536,44,FALSE)</f>
        <v>B</v>
      </c>
      <c r="R200" s="288"/>
      <c r="S200" s="97">
        <f t="shared" si="25"/>
        <v>173.2</v>
      </c>
      <c r="T200" s="97">
        <v>8</v>
      </c>
      <c r="U200" s="289">
        <v>242880</v>
      </c>
      <c r="V200" s="290">
        <f t="shared" si="26"/>
        <v>-8096</v>
      </c>
      <c r="W200" s="291" t="s">
        <v>95</v>
      </c>
      <c r="X200" s="291" t="s">
        <v>2</v>
      </c>
      <c r="Y200" s="292">
        <v>0</v>
      </c>
      <c r="Z200" s="296" t="s">
        <v>234</v>
      </c>
      <c r="AA200" s="296" t="s">
        <v>90</v>
      </c>
      <c r="AB200" s="294" t="s">
        <v>91</v>
      </c>
      <c r="AC200" s="293">
        <v>1.85</v>
      </c>
      <c r="AD200" s="294" t="s">
        <v>247</v>
      </c>
      <c r="AE200" s="293" t="s">
        <v>220</v>
      </c>
      <c r="AF200" s="293" t="s">
        <v>306</v>
      </c>
      <c r="AG200" s="293" t="s">
        <v>236</v>
      </c>
    </row>
    <row r="201" spans="1:33" ht="24">
      <c r="A201" s="281">
        <v>5</v>
      </c>
      <c r="B201" s="95">
        <v>3</v>
      </c>
      <c r="C201" s="95" t="s">
        <v>228</v>
      </c>
      <c r="D201" s="298" t="s">
        <v>27</v>
      </c>
      <c r="E201" s="98">
        <f t="shared" si="27"/>
        <v>50</v>
      </c>
      <c r="F201" s="98">
        <v>804664</v>
      </c>
      <c r="G201" s="98">
        <v>804664</v>
      </c>
      <c r="H201" s="98"/>
      <c r="I201" s="285">
        <v>50.79</v>
      </c>
      <c r="J201" s="286" t="str">
        <f>W201</f>
        <v>อ้อยตอ 2</v>
      </c>
      <c r="K201" s="99">
        <v>50.79</v>
      </c>
      <c r="L201" s="99"/>
      <c r="M201" s="99">
        <f t="shared" si="23"/>
        <v>609.48</v>
      </c>
      <c r="N201" s="97">
        <v>12</v>
      </c>
      <c r="O201" s="287">
        <f t="shared" si="24"/>
        <v>406.32</v>
      </c>
      <c r="P201" s="288">
        <v>8</v>
      </c>
      <c r="Q201" s="288" t="str">
        <f>VLOOKUP(F201,[2]รายละเอียดรายแปลง!$D$1:$AU$65536,44,FALSE)</f>
        <v>C</v>
      </c>
      <c r="R201" s="288"/>
      <c r="S201" s="97">
        <f t="shared" si="25"/>
        <v>507.9</v>
      </c>
      <c r="T201" s="97">
        <v>10</v>
      </c>
      <c r="U201" s="289">
        <v>242883</v>
      </c>
      <c r="V201" s="290">
        <f t="shared" si="26"/>
        <v>-8096.1</v>
      </c>
      <c r="W201" s="291" t="s">
        <v>95</v>
      </c>
      <c r="X201" s="291" t="s">
        <v>2</v>
      </c>
      <c r="Y201" s="292">
        <v>0</v>
      </c>
      <c r="Z201" s="296" t="s">
        <v>234</v>
      </c>
      <c r="AA201" s="296" t="s">
        <v>90</v>
      </c>
      <c r="AB201" s="294" t="s">
        <v>91</v>
      </c>
      <c r="AC201" s="293">
        <v>1.65</v>
      </c>
      <c r="AD201" s="294" t="s">
        <v>247</v>
      </c>
      <c r="AE201" s="293" t="s">
        <v>220</v>
      </c>
      <c r="AF201" s="293" t="s">
        <v>306</v>
      </c>
      <c r="AG201" s="293" t="s">
        <v>236</v>
      </c>
    </row>
    <row r="202" spans="1:33" ht="24">
      <c r="A202" s="281">
        <v>5</v>
      </c>
      <c r="B202" s="95">
        <v>2</v>
      </c>
      <c r="C202" s="95" t="s">
        <v>228</v>
      </c>
      <c r="D202" s="305" t="s">
        <v>25</v>
      </c>
      <c r="E202" s="98">
        <v>1</v>
      </c>
      <c r="F202" s="98">
        <v>1201</v>
      </c>
      <c r="G202" s="98">
        <v>1201</v>
      </c>
      <c r="H202" s="299" t="s">
        <v>230</v>
      </c>
      <c r="I202" s="285">
        <v>33.520000000000003</v>
      </c>
      <c r="J202" s="286" t="str">
        <f>W202</f>
        <v>อ้อยตอ 1</v>
      </c>
      <c r="K202" s="99">
        <v>33.520000000000003</v>
      </c>
      <c r="L202" s="99"/>
      <c r="M202" s="99">
        <f t="shared" si="23"/>
        <v>402.24</v>
      </c>
      <c r="N202" s="97">
        <v>12</v>
      </c>
      <c r="O202" s="287">
        <f t="shared" si="24"/>
        <v>368.72</v>
      </c>
      <c r="P202" s="288">
        <v>11</v>
      </c>
      <c r="Q202" s="288" t="str">
        <f>VLOOKUP(F202,[2]รายละเอียดรายแปลง!$D$1:$AU$65536,44,FALSE)</f>
        <v>B</v>
      </c>
      <c r="R202" s="288"/>
      <c r="S202" s="97">
        <f t="shared" si="25"/>
        <v>402.24</v>
      </c>
      <c r="T202" s="97">
        <v>12</v>
      </c>
      <c r="U202" s="289">
        <v>242871</v>
      </c>
      <c r="V202" s="290">
        <f t="shared" si="26"/>
        <v>-8095.7</v>
      </c>
      <c r="W202" s="291" t="s">
        <v>93</v>
      </c>
      <c r="X202" s="291" t="s">
        <v>2</v>
      </c>
      <c r="Y202" s="291" t="s">
        <v>468</v>
      </c>
      <c r="Z202" s="293" t="s">
        <v>280</v>
      </c>
      <c r="AA202" s="296" t="s">
        <v>90</v>
      </c>
      <c r="AB202" s="294" t="s">
        <v>91</v>
      </c>
      <c r="AC202" s="293">
        <v>1.85</v>
      </c>
      <c r="AD202" s="294" t="s">
        <v>232</v>
      </c>
      <c r="AE202" s="293" t="s">
        <v>322</v>
      </c>
      <c r="AF202" s="293">
        <v>0</v>
      </c>
      <c r="AG202" s="293" t="s">
        <v>236</v>
      </c>
    </row>
    <row r="203" spans="1:33" ht="24">
      <c r="A203" s="281">
        <v>5</v>
      </c>
      <c r="B203" s="95">
        <v>2</v>
      </c>
      <c r="C203" s="95" t="s">
        <v>228</v>
      </c>
      <c r="D203" s="305" t="s">
        <v>25</v>
      </c>
      <c r="E203" s="98">
        <f t="shared" si="27"/>
        <v>2</v>
      </c>
      <c r="F203" s="98">
        <v>1202</v>
      </c>
      <c r="G203" s="98">
        <v>1202</v>
      </c>
      <c r="H203" s="299" t="s">
        <v>230</v>
      </c>
      <c r="I203" s="285">
        <v>20.95</v>
      </c>
      <c r="J203" s="286" t="str">
        <f>W203</f>
        <v>อ้อยตอ 1</v>
      </c>
      <c r="K203" s="99">
        <v>20.95</v>
      </c>
      <c r="L203" s="99"/>
      <c r="M203" s="99">
        <f t="shared" si="23"/>
        <v>251.39999999999998</v>
      </c>
      <c r="N203" s="97">
        <v>12</v>
      </c>
      <c r="O203" s="287">
        <f t="shared" si="24"/>
        <v>209.5</v>
      </c>
      <c r="P203" s="288">
        <v>10</v>
      </c>
      <c r="Q203" s="288" t="str">
        <f>VLOOKUP(F203,[2]รายละเอียดรายแปลง!$D$1:$AU$65536,44,FALSE)</f>
        <v>B</v>
      </c>
      <c r="R203" s="288"/>
      <c r="S203" s="97">
        <f t="shared" si="25"/>
        <v>230.45</v>
      </c>
      <c r="T203" s="97">
        <v>11</v>
      </c>
      <c r="U203" s="289">
        <v>242898</v>
      </c>
      <c r="V203" s="290">
        <f t="shared" si="26"/>
        <v>-8096.6</v>
      </c>
      <c r="W203" s="291" t="s">
        <v>93</v>
      </c>
      <c r="X203" s="291" t="s">
        <v>2</v>
      </c>
      <c r="Y203" s="291" t="s">
        <v>469</v>
      </c>
      <c r="Z203" s="293" t="s">
        <v>280</v>
      </c>
      <c r="AA203" s="296" t="s">
        <v>90</v>
      </c>
      <c r="AB203" s="294" t="s">
        <v>91</v>
      </c>
      <c r="AC203" s="293">
        <v>1.85</v>
      </c>
      <c r="AD203" s="294" t="s">
        <v>232</v>
      </c>
      <c r="AE203" s="293" t="s">
        <v>322</v>
      </c>
      <c r="AF203" s="293">
        <v>0</v>
      </c>
      <c r="AG203" s="293" t="s">
        <v>236</v>
      </c>
    </row>
    <row r="204" spans="1:33" ht="24">
      <c r="A204" s="281">
        <v>2</v>
      </c>
      <c r="B204" s="95">
        <v>2</v>
      </c>
      <c r="C204" s="95" t="s">
        <v>228</v>
      </c>
      <c r="D204" s="305" t="s">
        <v>25</v>
      </c>
      <c r="E204" s="98">
        <f t="shared" si="27"/>
        <v>3</v>
      </c>
      <c r="F204" s="98">
        <v>1205</v>
      </c>
      <c r="G204" s="98">
        <v>1205</v>
      </c>
      <c r="H204" s="299" t="s">
        <v>230</v>
      </c>
      <c r="I204" s="285">
        <v>5.75</v>
      </c>
      <c r="J204" s="286" t="str">
        <f t="shared" ref="J204:J211" si="28">W204</f>
        <v>อ้อยน้ำราด</v>
      </c>
      <c r="K204" s="99">
        <v>5.75</v>
      </c>
      <c r="L204" s="99"/>
      <c r="M204" s="99">
        <f t="shared" si="23"/>
        <v>74.75</v>
      </c>
      <c r="N204" s="97">
        <v>13</v>
      </c>
      <c r="O204" s="287">
        <f t="shared" si="24"/>
        <v>46</v>
      </c>
      <c r="P204" s="288">
        <v>8</v>
      </c>
      <c r="Q204" s="288" t="str">
        <f>VLOOKUP(F204,[2]รายละเอียดรายแปลง!$D$1:$AU$65536,44,FALSE)</f>
        <v>D</v>
      </c>
      <c r="R204" s="288"/>
      <c r="S204" s="97">
        <f t="shared" si="25"/>
        <v>57.5</v>
      </c>
      <c r="T204" s="97">
        <v>10</v>
      </c>
      <c r="U204" s="289">
        <v>242954</v>
      </c>
      <c r="V204" s="290">
        <f t="shared" si="26"/>
        <v>-8098.4666666666662</v>
      </c>
      <c r="W204" s="291" t="s">
        <v>1</v>
      </c>
      <c r="X204" s="291" t="s">
        <v>88</v>
      </c>
      <c r="Y204" s="291" t="s">
        <v>469</v>
      </c>
      <c r="Z204" s="293" t="s">
        <v>280</v>
      </c>
      <c r="AA204" s="296" t="s">
        <v>90</v>
      </c>
      <c r="AB204" s="294" t="s">
        <v>91</v>
      </c>
      <c r="AC204" s="293">
        <v>1.85</v>
      </c>
      <c r="AD204" s="291" t="s">
        <v>232</v>
      </c>
      <c r="AE204" s="293" t="s">
        <v>322</v>
      </c>
      <c r="AF204" s="293">
        <v>0</v>
      </c>
      <c r="AG204" s="293" t="s">
        <v>236</v>
      </c>
    </row>
    <row r="205" spans="1:33" ht="24">
      <c r="A205" s="281">
        <v>4</v>
      </c>
      <c r="B205" s="95">
        <v>2</v>
      </c>
      <c r="C205" s="95" t="s">
        <v>228</v>
      </c>
      <c r="D205" s="305" t="s">
        <v>25</v>
      </c>
      <c r="E205" s="98">
        <f t="shared" si="27"/>
        <v>4</v>
      </c>
      <c r="F205" s="98" t="s">
        <v>124</v>
      </c>
      <c r="G205" s="98">
        <v>12051</v>
      </c>
      <c r="H205" s="98"/>
      <c r="I205" s="285">
        <v>18.59</v>
      </c>
      <c r="J205" s="286" t="str">
        <f t="shared" si="28"/>
        <v>อ้อยตอ 1</v>
      </c>
      <c r="K205" s="99">
        <v>18.59</v>
      </c>
      <c r="L205" s="99"/>
      <c r="M205" s="99">
        <f t="shared" si="23"/>
        <v>185.9</v>
      </c>
      <c r="N205" s="97">
        <v>10</v>
      </c>
      <c r="O205" s="287">
        <f t="shared" si="24"/>
        <v>167.31</v>
      </c>
      <c r="P205" s="288">
        <v>9</v>
      </c>
      <c r="Q205" s="288" t="str">
        <f>VLOOKUP(F205,[2]รายละเอียดรายแปลง!$D$1:$AU$65536,44,FALSE)</f>
        <v>C</v>
      </c>
      <c r="R205" s="288"/>
      <c r="S205" s="97">
        <f t="shared" si="25"/>
        <v>204.49</v>
      </c>
      <c r="T205" s="97">
        <v>11</v>
      </c>
      <c r="U205" s="289">
        <v>242962</v>
      </c>
      <c r="V205" s="290">
        <f t="shared" si="26"/>
        <v>-8098.7333333333336</v>
      </c>
      <c r="W205" s="291" t="s">
        <v>93</v>
      </c>
      <c r="X205" s="291" t="s">
        <v>2</v>
      </c>
      <c r="Y205" s="291" t="s">
        <v>470</v>
      </c>
      <c r="Z205" s="293" t="s">
        <v>280</v>
      </c>
      <c r="AA205" s="296" t="s">
        <v>90</v>
      </c>
      <c r="AB205" s="294" t="s">
        <v>91</v>
      </c>
      <c r="AC205" s="293">
        <v>1.65</v>
      </c>
      <c r="AD205" s="294" t="s">
        <v>247</v>
      </c>
      <c r="AE205" s="293" t="s">
        <v>220</v>
      </c>
      <c r="AF205" s="293" t="s">
        <v>381</v>
      </c>
      <c r="AG205" s="293" t="s">
        <v>236</v>
      </c>
    </row>
    <row r="206" spans="1:33" ht="24">
      <c r="A206" s="281">
        <v>5</v>
      </c>
      <c r="B206" s="95">
        <v>2</v>
      </c>
      <c r="C206" s="95" t="s">
        <v>228</v>
      </c>
      <c r="D206" s="305" t="s">
        <v>25</v>
      </c>
      <c r="E206" s="98">
        <f t="shared" si="27"/>
        <v>5</v>
      </c>
      <c r="F206" s="98">
        <v>1206</v>
      </c>
      <c r="G206" s="98">
        <v>1206</v>
      </c>
      <c r="H206" s="299" t="s">
        <v>230</v>
      </c>
      <c r="I206" s="285">
        <v>36.67</v>
      </c>
      <c r="J206" s="286" t="str">
        <f t="shared" si="28"/>
        <v>อ้อยตอ 1</v>
      </c>
      <c r="K206" s="99">
        <v>36.67</v>
      </c>
      <c r="L206" s="99"/>
      <c r="M206" s="99">
        <f t="shared" si="23"/>
        <v>440.04</v>
      </c>
      <c r="N206" s="97">
        <v>12</v>
      </c>
      <c r="O206" s="287">
        <f t="shared" si="24"/>
        <v>366.70000000000005</v>
      </c>
      <c r="P206" s="288">
        <v>10</v>
      </c>
      <c r="Q206" s="288" t="str">
        <f>VLOOKUP(F206,[2]รายละเอียดรายแปลง!$D$1:$AU$65536,44,FALSE)</f>
        <v>B</v>
      </c>
      <c r="R206" s="288"/>
      <c r="S206" s="97">
        <f t="shared" si="25"/>
        <v>366.70000000000005</v>
      </c>
      <c r="T206" s="97">
        <v>10</v>
      </c>
      <c r="U206" s="289">
        <v>242893</v>
      </c>
      <c r="V206" s="290">
        <f t="shared" si="26"/>
        <v>-8096.4333333333334</v>
      </c>
      <c r="W206" s="291" t="s">
        <v>93</v>
      </c>
      <c r="X206" s="291" t="s">
        <v>2</v>
      </c>
      <c r="Y206" s="291" t="s">
        <v>470</v>
      </c>
      <c r="Z206" s="293" t="s">
        <v>280</v>
      </c>
      <c r="AA206" s="296" t="s">
        <v>90</v>
      </c>
      <c r="AB206" s="294" t="s">
        <v>94</v>
      </c>
      <c r="AC206" s="293">
        <v>1.85</v>
      </c>
      <c r="AD206" s="294" t="s">
        <v>232</v>
      </c>
      <c r="AE206" s="293" t="s">
        <v>322</v>
      </c>
      <c r="AF206" s="293">
        <v>0</v>
      </c>
      <c r="AG206" s="293" t="s">
        <v>236</v>
      </c>
    </row>
    <row r="207" spans="1:33" ht="24">
      <c r="A207" s="281">
        <v>5</v>
      </c>
      <c r="B207" s="95">
        <v>2</v>
      </c>
      <c r="C207" s="95" t="s">
        <v>228</v>
      </c>
      <c r="D207" s="305" t="s">
        <v>25</v>
      </c>
      <c r="E207" s="98">
        <f t="shared" si="27"/>
        <v>6</v>
      </c>
      <c r="F207" s="98">
        <v>1207</v>
      </c>
      <c r="G207" s="98">
        <v>1207</v>
      </c>
      <c r="H207" s="299" t="s">
        <v>230</v>
      </c>
      <c r="I207" s="285">
        <v>38.92</v>
      </c>
      <c r="J207" s="286" t="str">
        <f t="shared" si="28"/>
        <v>อ้อยตอ 1</v>
      </c>
      <c r="K207" s="99">
        <v>38.92</v>
      </c>
      <c r="L207" s="99"/>
      <c r="M207" s="99">
        <f t="shared" si="23"/>
        <v>467.04</v>
      </c>
      <c r="N207" s="97">
        <v>12</v>
      </c>
      <c r="O207" s="287">
        <f t="shared" si="24"/>
        <v>350.28000000000003</v>
      </c>
      <c r="P207" s="288">
        <v>9</v>
      </c>
      <c r="Q207" s="288" t="str">
        <f>VLOOKUP(F207,[2]รายละเอียดรายแปลง!$D$1:$AU$65536,44,FALSE)</f>
        <v>C</v>
      </c>
      <c r="R207" s="288"/>
      <c r="S207" s="97">
        <f t="shared" si="25"/>
        <v>428.12</v>
      </c>
      <c r="T207" s="97">
        <v>11</v>
      </c>
      <c r="U207" s="289">
        <v>242873</v>
      </c>
      <c r="V207" s="290">
        <f t="shared" si="26"/>
        <v>-8095.7666666666664</v>
      </c>
      <c r="W207" s="291" t="s">
        <v>93</v>
      </c>
      <c r="X207" s="291" t="s">
        <v>2</v>
      </c>
      <c r="Y207" s="291" t="s">
        <v>471</v>
      </c>
      <c r="Z207" s="293" t="s">
        <v>280</v>
      </c>
      <c r="AA207" s="296" t="s">
        <v>90</v>
      </c>
      <c r="AB207" s="294" t="s">
        <v>91</v>
      </c>
      <c r="AC207" s="293">
        <v>1.85</v>
      </c>
      <c r="AD207" s="294" t="s">
        <v>232</v>
      </c>
      <c r="AE207" s="293" t="s">
        <v>322</v>
      </c>
      <c r="AF207" s="293">
        <v>0</v>
      </c>
      <c r="AG207" s="293" t="s">
        <v>236</v>
      </c>
    </row>
    <row r="208" spans="1:33" ht="24">
      <c r="A208" s="281">
        <v>3</v>
      </c>
      <c r="B208" s="95">
        <v>2</v>
      </c>
      <c r="C208" s="95" t="s">
        <v>228</v>
      </c>
      <c r="D208" s="305" t="s">
        <v>25</v>
      </c>
      <c r="E208" s="98">
        <f t="shared" si="27"/>
        <v>7</v>
      </c>
      <c r="F208" s="98">
        <v>1208</v>
      </c>
      <c r="G208" s="98">
        <v>1208</v>
      </c>
      <c r="H208" s="299" t="s">
        <v>230</v>
      </c>
      <c r="I208" s="285">
        <v>11.36</v>
      </c>
      <c r="J208" s="286" t="str">
        <f t="shared" si="28"/>
        <v>อ้อยตอ 2</v>
      </c>
      <c r="K208" s="99">
        <v>11.36</v>
      </c>
      <c r="L208" s="99"/>
      <c r="M208" s="99">
        <f t="shared" si="23"/>
        <v>124.96</v>
      </c>
      <c r="N208" s="97">
        <v>11</v>
      </c>
      <c r="O208" s="287">
        <f t="shared" si="24"/>
        <v>90.88</v>
      </c>
      <c r="P208" s="288">
        <v>8</v>
      </c>
      <c r="Q208" s="288" t="str">
        <f>VLOOKUP(F208,[2]รายละเอียดรายแปลง!$D$1:$AU$65536,44,FALSE)</f>
        <v>C</v>
      </c>
      <c r="R208" s="288"/>
      <c r="S208" s="97">
        <f t="shared" si="25"/>
        <v>68.16</v>
      </c>
      <c r="T208" s="97">
        <v>6</v>
      </c>
      <c r="U208" s="289">
        <v>242925</v>
      </c>
      <c r="V208" s="290">
        <f t="shared" si="26"/>
        <v>-8097.5</v>
      </c>
      <c r="W208" s="291" t="s">
        <v>95</v>
      </c>
      <c r="X208" s="291" t="s">
        <v>2</v>
      </c>
      <c r="Y208" s="291" t="s">
        <v>472</v>
      </c>
      <c r="Z208" s="293" t="s">
        <v>280</v>
      </c>
      <c r="AA208" s="296" t="s">
        <v>90</v>
      </c>
      <c r="AB208" s="294" t="s">
        <v>91</v>
      </c>
      <c r="AC208" s="293">
        <v>1.85</v>
      </c>
      <c r="AD208" s="294" t="s">
        <v>232</v>
      </c>
      <c r="AE208" s="293" t="s">
        <v>220</v>
      </c>
      <c r="AF208" s="293" t="s">
        <v>381</v>
      </c>
      <c r="AG208" s="293" t="s">
        <v>236</v>
      </c>
    </row>
    <row r="209" spans="1:33" ht="24">
      <c r="A209" s="281">
        <v>4</v>
      </c>
      <c r="B209" s="95">
        <v>2</v>
      </c>
      <c r="C209" s="95" t="s">
        <v>228</v>
      </c>
      <c r="D209" s="305" t="s">
        <v>25</v>
      </c>
      <c r="E209" s="98">
        <f t="shared" si="27"/>
        <v>8</v>
      </c>
      <c r="F209" s="98" t="s">
        <v>125</v>
      </c>
      <c r="G209" s="98">
        <v>12081</v>
      </c>
      <c r="H209" s="299" t="s">
        <v>230</v>
      </c>
      <c r="I209" s="285">
        <v>16.559999999999999</v>
      </c>
      <c r="J209" s="286" t="str">
        <f t="shared" si="28"/>
        <v>อ้อยตอ 1</v>
      </c>
      <c r="K209" s="99">
        <v>16.559999999999999</v>
      </c>
      <c r="L209" s="99"/>
      <c r="M209" s="99">
        <f t="shared" si="23"/>
        <v>165.6</v>
      </c>
      <c r="N209" s="97">
        <v>10</v>
      </c>
      <c r="O209" s="287">
        <f t="shared" si="24"/>
        <v>132.47999999999999</v>
      </c>
      <c r="P209" s="288">
        <v>8</v>
      </c>
      <c r="Q209" s="288" t="str">
        <f>VLOOKUP(F209,[2]รายละเอียดรายแปลง!$D$1:$AU$65536,44,FALSE)</f>
        <v>C</v>
      </c>
      <c r="R209" s="288"/>
      <c r="S209" s="97">
        <f t="shared" si="25"/>
        <v>115.91999999999999</v>
      </c>
      <c r="T209" s="97">
        <v>7</v>
      </c>
      <c r="U209" s="289">
        <v>242975</v>
      </c>
      <c r="V209" s="290">
        <f t="shared" si="26"/>
        <v>-8099.166666666667</v>
      </c>
      <c r="W209" s="291" t="s">
        <v>93</v>
      </c>
      <c r="X209" s="291" t="s">
        <v>2</v>
      </c>
      <c r="Y209" s="291" t="s">
        <v>472</v>
      </c>
      <c r="Z209" s="293" t="s">
        <v>280</v>
      </c>
      <c r="AA209" s="296" t="s">
        <v>90</v>
      </c>
      <c r="AB209" s="294" t="s">
        <v>91</v>
      </c>
      <c r="AC209" s="293">
        <v>1.65</v>
      </c>
      <c r="AD209" s="294" t="s">
        <v>247</v>
      </c>
      <c r="AE209" s="293" t="s">
        <v>322</v>
      </c>
      <c r="AF209" s="293">
        <v>0</v>
      </c>
      <c r="AG209" s="293" t="s">
        <v>236</v>
      </c>
    </row>
    <row r="210" spans="1:33" ht="24">
      <c r="A210" s="281">
        <v>2</v>
      </c>
      <c r="B210" s="95">
        <v>2</v>
      </c>
      <c r="C210" s="95" t="s">
        <v>228</v>
      </c>
      <c r="D210" s="305" t="s">
        <v>25</v>
      </c>
      <c r="E210" s="98">
        <f t="shared" si="27"/>
        <v>9</v>
      </c>
      <c r="F210" s="98" t="s">
        <v>126</v>
      </c>
      <c r="G210" s="98">
        <v>12082</v>
      </c>
      <c r="H210" s="98"/>
      <c r="I210" s="285">
        <v>5.46</v>
      </c>
      <c r="J210" s="286" t="str">
        <f t="shared" si="28"/>
        <v>อ้อยตอ 1</v>
      </c>
      <c r="K210" s="99">
        <v>5.46</v>
      </c>
      <c r="L210" s="99"/>
      <c r="M210" s="99">
        <f t="shared" si="23"/>
        <v>54.6</v>
      </c>
      <c r="N210" s="97">
        <v>10</v>
      </c>
      <c r="O210" s="287">
        <f t="shared" si="24"/>
        <v>49.14</v>
      </c>
      <c r="P210" s="288">
        <v>9</v>
      </c>
      <c r="Q210" s="288" t="str">
        <f>VLOOKUP(F210,[2]รายละเอียดรายแปลง!$D$1:$AU$65536,44,FALSE)</f>
        <v>C</v>
      </c>
      <c r="R210" s="288"/>
      <c r="S210" s="97">
        <f t="shared" si="25"/>
        <v>43.68</v>
      </c>
      <c r="T210" s="97">
        <v>8</v>
      </c>
      <c r="U210" s="289">
        <v>242974</v>
      </c>
      <c r="V210" s="290">
        <f t="shared" si="26"/>
        <v>-8099.1333333333332</v>
      </c>
      <c r="W210" s="291" t="s">
        <v>93</v>
      </c>
      <c r="X210" s="291" t="s">
        <v>2</v>
      </c>
      <c r="Y210" s="291" t="s">
        <v>472</v>
      </c>
      <c r="Z210" s="293" t="s">
        <v>280</v>
      </c>
      <c r="AA210" s="296" t="s">
        <v>90</v>
      </c>
      <c r="AB210" s="294" t="s">
        <v>91</v>
      </c>
      <c r="AC210" s="293">
        <v>1.65</v>
      </c>
      <c r="AD210" s="294" t="s">
        <v>247</v>
      </c>
      <c r="AE210" s="293" t="s">
        <v>322</v>
      </c>
      <c r="AF210" s="293">
        <v>0</v>
      </c>
      <c r="AG210" s="293" t="s">
        <v>236</v>
      </c>
    </row>
    <row r="211" spans="1:33" ht="24">
      <c r="A211" s="281">
        <v>4</v>
      </c>
      <c r="B211" s="95">
        <v>2</v>
      </c>
      <c r="C211" s="95" t="s">
        <v>228</v>
      </c>
      <c r="D211" s="305" t="s">
        <v>25</v>
      </c>
      <c r="E211" s="98">
        <f t="shared" si="27"/>
        <v>10</v>
      </c>
      <c r="F211" s="98">
        <v>1209</v>
      </c>
      <c r="G211" s="98">
        <v>1209</v>
      </c>
      <c r="H211" s="299" t="s">
        <v>230</v>
      </c>
      <c r="I211" s="285">
        <v>17</v>
      </c>
      <c r="J211" s="286" t="str">
        <f t="shared" si="28"/>
        <v>อ้อยตอ 1</v>
      </c>
      <c r="K211" s="99">
        <v>17</v>
      </c>
      <c r="L211" s="99"/>
      <c r="M211" s="99">
        <f t="shared" si="23"/>
        <v>170</v>
      </c>
      <c r="N211" s="97">
        <v>10</v>
      </c>
      <c r="O211" s="287">
        <f t="shared" si="24"/>
        <v>153</v>
      </c>
      <c r="P211" s="288">
        <v>9</v>
      </c>
      <c r="Q211" s="288" t="str">
        <f>VLOOKUP(F211,[2]รายละเอียดรายแปลง!$D$1:$AU$65536,44,FALSE)</f>
        <v>C</v>
      </c>
      <c r="R211" s="288"/>
      <c r="S211" s="97">
        <f t="shared" si="25"/>
        <v>170</v>
      </c>
      <c r="T211" s="97">
        <v>10</v>
      </c>
      <c r="U211" s="289">
        <v>242960</v>
      </c>
      <c r="V211" s="290">
        <f t="shared" si="26"/>
        <v>-8098.666666666667</v>
      </c>
      <c r="W211" s="291" t="s">
        <v>93</v>
      </c>
      <c r="X211" s="291" t="s">
        <v>2</v>
      </c>
      <c r="Y211" s="291" t="s">
        <v>473</v>
      </c>
      <c r="Z211" s="293" t="s">
        <v>280</v>
      </c>
      <c r="AA211" s="296" t="s">
        <v>90</v>
      </c>
      <c r="AB211" s="294" t="s">
        <v>91</v>
      </c>
      <c r="AC211" s="293">
        <v>1.85</v>
      </c>
      <c r="AD211" s="294" t="s">
        <v>232</v>
      </c>
      <c r="AE211" s="293" t="s">
        <v>220</v>
      </c>
      <c r="AF211" s="293" t="s">
        <v>381</v>
      </c>
      <c r="AG211" s="293" t="s">
        <v>236</v>
      </c>
    </row>
    <row r="212" spans="1:33" ht="24">
      <c r="A212" s="281">
        <v>5</v>
      </c>
      <c r="B212" s="95">
        <v>2</v>
      </c>
      <c r="C212" s="95" t="s">
        <v>228</v>
      </c>
      <c r="D212" s="305" t="s">
        <v>25</v>
      </c>
      <c r="E212" s="98">
        <f t="shared" si="27"/>
        <v>11</v>
      </c>
      <c r="F212" s="98">
        <v>1211</v>
      </c>
      <c r="G212" s="98">
        <v>1211</v>
      </c>
      <c r="H212" s="299" t="s">
        <v>230</v>
      </c>
      <c r="I212" s="285">
        <v>22.16</v>
      </c>
      <c r="J212" s="286" t="str">
        <f>W212</f>
        <v>อ้อยตุลาคม</v>
      </c>
      <c r="K212" s="99">
        <v>22.16</v>
      </c>
      <c r="L212" s="99"/>
      <c r="M212" s="99">
        <f t="shared" si="23"/>
        <v>354.56</v>
      </c>
      <c r="N212" s="97">
        <v>16</v>
      </c>
      <c r="O212" s="287">
        <f t="shared" si="24"/>
        <v>243.76</v>
      </c>
      <c r="P212" s="288">
        <v>11</v>
      </c>
      <c r="Q212" s="288" t="str">
        <f>VLOOKUP(F212,[2]รายละเอียดรายแปลง!$D$1:$AU$65536,44,FALSE)</f>
        <v>C</v>
      </c>
      <c r="R212" s="288"/>
      <c r="S212" s="97">
        <f t="shared" si="25"/>
        <v>265.92</v>
      </c>
      <c r="T212" s="97">
        <v>12</v>
      </c>
      <c r="U212" s="289">
        <v>242879</v>
      </c>
      <c r="V212" s="290">
        <f t="shared" si="26"/>
        <v>-8095.9666666666662</v>
      </c>
      <c r="W212" s="291" t="s">
        <v>98</v>
      </c>
      <c r="X212" s="291" t="s">
        <v>88</v>
      </c>
      <c r="Y212" s="291" t="s">
        <v>474</v>
      </c>
      <c r="Z212" s="293" t="s">
        <v>280</v>
      </c>
      <c r="AA212" s="296" t="s">
        <v>90</v>
      </c>
      <c r="AB212" s="294" t="s">
        <v>99</v>
      </c>
      <c r="AC212" s="293">
        <v>1.85</v>
      </c>
      <c r="AD212" s="294" t="s">
        <v>232</v>
      </c>
      <c r="AE212" s="293" t="s">
        <v>220</v>
      </c>
      <c r="AF212" s="293">
        <v>0</v>
      </c>
      <c r="AG212" s="295" t="s">
        <v>179</v>
      </c>
    </row>
    <row r="213" spans="1:33" ht="24">
      <c r="A213" s="281">
        <v>5</v>
      </c>
      <c r="B213" s="95">
        <v>2</v>
      </c>
      <c r="C213" s="95" t="s">
        <v>228</v>
      </c>
      <c r="D213" s="305" t="s">
        <v>25</v>
      </c>
      <c r="E213" s="98">
        <f t="shared" si="27"/>
        <v>12</v>
      </c>
      <c r="F213" s="98">
        <v>1212</v>
      </c>
      <c r="G213" s="98">
        <v>1212</v>
      </c>
      <c r="H213" s="98"/>
      <c r="I213" s="285">
        <v>71.400000000000006</v>
      </c>
      <c r="J213" s="286" t="s">
        <v>323</v>
      </c>
      <c r="K213" s="99">
        <v>46.83</v>
      </c>
      <c r="L213" s="99"/>
      <c r="M213" s="99">
        <f t="shared" si="23"/>
        <v>515.13</v>
      </c>
      <c r="N213" s="97">
        <v>11</v>
      </c>
      <c r="O213" s="287">
        <f t="shared" si="24"/>
        <v>327.81</v>
      </c>
      <c r="P213" s="288">
        <v>7</v>
      </c>
      <c r="Q213" s="288" t="str">
        <f>VLOOKUP(F213,[2]รายละเอียดรายแปลง!$D$1:$AU$65536,44,FALSE)</f>
        <v>D</v>
      </c>
      <c r="R213" s="288"/>
      <c r="S213" s="97">
        <f t="shared" si="25"/>
        <v>327.81</v>
      </c>
      <c r="T213" s="97">
        <v>7</v>
      </c>
      <c r="U213" s="289">
        <v>242925</v>
      </c>
      <c r="V213" s="290">
        <f t="shared" si="26"/>
        <v>-8097.5</v>
      </c>
      <c r="W213" s="291" t="s">
        <v>93</v>
      </c>
      <c r="X213" s="291" t="s">
        <v>2</v>
      </c>
      <c r="Y213" s="291" t="s">
        <v>475</v>
      </c>
      <c r="Z213" s="293" t="s">
        <v>280</v>
      </c>
      <c r="AA213" s="296" t="s">
        <v>90</v>
      </c>
      <c r="AB213" s="294" t="s">
        <v>91</v>
      </c>
      <c r="AC213" s="293">
        <v>1.85</v>
      </c>
      <c r="AD213" s="294" t="s">
        <v>232</v>
      </c>
      <c r="AE213" s="293" t="s">
        <v>220</v>
      </c>
      <c r="AF213" s="293" t="s">
        <v>381</v>
      </c>
      <c r="AG213" s="293" t="s">
        <v>236</v>
      </c>
    </row>
    <row r="214" spans="1:33" ht="24">
      <c r="A214" s="281">
        <v>5</v>
      </c>
      <c r="B214" s="95">
        <v>2</v>
      </c>
      <c r="C214" s="95" t="s">
        <v>228</v>
      </c>
      <c r="D214" s="305" t="s">
        <v>25</v>
      </c>
      <c r="E214" s="98">
        <f t="shared" si="27"/>
        <v>13</v>
      </c>
      <c r="F214" s="98">
        <v>1213</v>
      </c>
      <c r="G214" s="98">
        <v>1213</v>
      </c>
      <c r="H214" s="299" t="s">
        <v>230</v>
      </c>
      <c r="I214" s="285">
        <v>24.05</v>
      </c>
      <c r="J214" s="286" t="str">
        <f t="shared" ref="J214:J240" si="29">W214</f>
        <v>อ้อยตุลาคม</v>
      </c>
      <c r="K214" s="99">
        <v>24.05</v>
      </c>
      <c r="L214" s="99"/>
      <c r="M214" s="99">
        <f t="shared" si="23"/>
        <v>384.8</v>
      </c>
      <c r="N214" s="97">
        <v>16</v>
      </c>
      <c r="O214" s="287">
        <f t="shared" si="24"/>
        <v>264.55</v>
      </c>
      <c r="P214" s="288">
        <v>11</v>
      </c>
      <c r="Q214" s="288" t="str">
        <f>VLOOKUP(F214,[2]รายละเอียดรายแปลง!$D$1:$AU$65536,44,FALSE)</f>
        <v>C</v>
      </c>
      <c r="R214" s="288"/>
      <c r="S214" s="97">
        <f t="shared" si="25"/>
        <v>240.5</v>
      </c>
      <c r="T214" s="97">
        <v>10</v>
      </c>
      <c r="U214" s="289">
        <v>242743</v>
      </c>
      <c r="V214" s="290">
        <f t="shared" si="26"/>
        <v>-8091.4333333333334</v>
      </c>
      <c r="W214" s="291" t="s">
        <v>98</v>
      </c>
      <c r="X214" s="291" t="s">
        <v>88</v>
      </c>
      <c r="Y214" s="291" t="s">
        <v>476</v>
      </c>
      <c r="Z214" s="293" t="s">
        <v>280</v>
      </c>
      <c r="AA214" s="296" t="s">
        <v>90</v>
      </c>
      <c r="AB214" s="294" t="s">
        <v>127</v>
      </c>
      <c r="AC214" s="293">
        <v>1.85</v>
      </c>
      <c r="AD214" s="294" t="s">
        <v>232</v>
      </c>
      <c r="AE214" s="293" t="s">
        <v>220</v>
      </c>
      <c r="AF214" s="293" t="s">
        <v>381</v>
      </c>
      <c r="AG214" s="293" t="s">
        <v>236</v>
      </c>
    </row>
    <row r="215" spans="1:33" ht="24">
      <c r="A215" s="281">
        <v>5</v>
      </c>
      <c r="B215" s="95">
        <v>2</v>
      </c>
      <c r="C215" s="95" t="s">
        <v>228</v>
      </c>
      <c r="D215" s="305" t="s">
        <v>25</v>
      </c>
      <c r="E215" s="98">
        <f t="shared" si="27"/>
        <v>14</v>
      </c>
      <c r="F215" s="98">
        <v>1214</v>
      </c>
      <c r="G215" s="98">
        <v>1214</v>
      </c>
      <c r="H215" s="299" t="s">
        <v>230</v>
      </c>
      <c r="I215" s="285">
        <v>43.12</v>
      </c>
      <c r="J215" s="286" t="str">
        <f t="shared" si="29"/>
        <v>อ้อยตุลาคม</v>
      </c>
      <c r="K215" s="99">
        <v>43.12</v>
      </c>
      <c r="L215" s="99"/>
      <c r="M215" s="99">
        <f t="shared" si="23"/>
        <v>689.92</v>
      </c>
      <c r="N215" s="97">
        <v>16</v>
      </c>
      <c r="O215" s="287">
        <f t="shared" si="24"/>
        <v>431.2</v>
      </c>
      <c r="P215" s="288">
        <v>10</v>
      </c>
      <c r="Q215" s="288" t="str">
        <f>VLOOKUP(F215,[2]รายละเอียดรายแปลง!$D$1:$AU$65536,44,FALSE)</f>
        <v>C</v>
      </c>
      <c r="R215" s="288"/>
      <c r="S215" s="97">
        <f t="shared" si="25"/>
        <v>388.08</v>
      </c>
      <c r="T215" s="97">
        <v>9</v>
      </c>
      <c r="U215" s="289">
        <v>242849</v>
      </c>
      <c r="V215" s="290">
        <f t="shared" si="26"/>
        <v>-8094.9666666666662</v>
      </c>
      <c r="W215" s="291" t="s">
        <v>98</v>
      </c>
      <c r="X215" s="291" t="s">
        <v>88</v>
      </c>
      <c r="Y215" s="291" t="s">
        <v>476</v>
      </c>
      <c r="Z215" s="293" t="s">
        <v>280</v>
      </c>
      <c r="AA215" s="296" t="s">
        <v>90</v>
      </c>
      <c r="AB215" s="294" t="s">
        <v>99</v>
      </c>
      <c r="AC215" s="293">
        <v>1.85</v>
      </c>
      <c r="AD215" s="294" t="s">
        <v>232</v>
      </c>
      <c r="AE215" s="293" t="s">
        <v>220</v>
      </c>
      <c r="AF215" s="293">
        <v>0</v>
      </c>
      <c r="AG215" s="295" t="s">
        <v>179</v>
      </c>
    </row>
    <row r="216" spans="1:33" ht="24">
      <c r="A216" s="281">
        <v>2</v>
      </c>
      <c r="B216" s="95">
        <v>2</v>
      </c>
      <c r="C216" s="95" t="s">
        <v>228</v>
      </c>
      <c r="D216" s="305" t="s">
        <v>25</v>
      </c>
      <c r="E216" s="98">
        <f t="shared" si="27"/>
        <v>15</v>
      </c>
      <c r="F216" s="98" t="s">
        <v>128</v>
      </c>
      <c r="G216" s="98">
        <v>12241</v>
      </c>
      <c r="H216" s="98"/>
      <c r="I216" s="285">
        <v>10.36</v>
      </c>
      <c r="J216" s="286" t="str">
        <f t="shared" si="29"/>
        <v>อ้อยน้ำราด</v>
      </c>
      <c r="K216" s="99">
        <v>6.16</v>
      </c>
      <c r="L216" s="99"/>
      <c r="M216" s="99">
        <f t="shared" si="23"/>
        <v>86.240000000000009</v>
      </c>
      <c r="N216" s="97">
        <v>14</v>
      </c>
      <c r="O216" s="287">
        <f t="shared" si="24"/>
        <v>61.6</v>
      </c>
      <c r="P216" s="288">
        <v>10</v>
      </c>
      <c r="Q216" s="288" t="str">
        <f>VLOOKUP(F216,[2]รายละเอียดรายแปลง!$D$1:$AU$65536,44,FALSE)</f>
        <v>C</v>
      </c>
      <c r="R216" s="288"/>
      <c r="S216" s="97">
        <f t="shared" si="25"/>
        <v>61.6</v>
      </c>
      <c r="T216" s="97">
        <v>10</v>
      </c>
      <c r="U216" s="289">
        <v>242909</v>
      </c>
      <c r="V216" s="290">
        <f t="shared" si="26"/>
        <v>-8096.9666666666662</v>
      </c>
      <c r="W216" s="291" t="s">
        <v>1</v>
      </c>
      <c r="X216" s="291" t="s">
        <v>88</v>
      </c>
      <c r="Y216" s="291" t="s">
        <v>477</v>
      </c>
      <c r="Z216" s="293" t="s">
        <v>280</v>
      </c>
      <c r="AA216" s="296" t="s">
        <v>90</v>
      </c>
      <c r="AB216" s="294" t="s">
        <v>99</v>
      </c>
      <c r="AC216" s="293">
        <v>1.85</v>
      </c>
      <c r="AD216" s="291" t="s">
        <v>232</v>
      </c>
      <c r="AE216" s="293" t="s">
        <v>322</v>
      </c>
      <c r="AF216" s="293">
        <v>0</v>
      </c>
      <c r="AG216" s="295" t="s">
        <v>179</v>
      </c>
    </row>
    <row r="217" spans="1:33" ht="24">
      <c r="A217" s="281">
        <v>5</v>
      </c>
      <c r="B217" s="95">
        <v>2</v>
      </c>
      <c r="C217" s="95" t="s">
        <v>228</v>
      </c>
      <c r="D217" s="305" t="s">
        <v>25</v>
      </c>
      <c r="E217" s="98">
        <f t="shared" si="27"/>
        <v>16</v>
      </c>
      <c r="F217" s="98">
        <v>1226</v>
      </c>
      <c r="G217" s="98">
        <v>1226</v>
      </c>
      <c r="H217" s="98"/>
      <c r="I217" s="285">
        <v>21.35</v>
      </c>
      <c r="J217" s="286" t="str">
        <f t="shared" si="29"/>
        <v>อ้อยน้ำราด</v>
      </c>
      <c r="K217" s="99">
        <v>21.35</v>
      </c>
      <c r="L217" s="99"/>
      <c r="M217" s="99">
        <f t="shared" si="23"/>
        <v>298.90000000000003</v>
      </c>
      <c r="N217" s="97">
        <v>14</v>
      </c>
      <c r="O217" s="287">
        <f t="shared" si="24"/>
        <v>213.5</v>
      </c>
      <c r="P217" s="288">
        <v>10</v>
      </c>
      <c r="Q217" s="288" t="str">
        <f>VLOOKUP(F217,[2]รายละเอียดรายแปลง!$D$1:$AU$65536,44,FALSE)</f>
        <v>C</v>
      </c>
      <c r="R217" s="288"/>
      <c r="S217" s="97">
        <f t="shared" si="25"/>
        <v>256.20000000000005</v>
      </c>
      <c r="T217" s="97">
        <v>12</v>
      </c>
      <c r="U217" s="289">
        <v>242914</v>
      </c>
      <c r="V217" s="290">
        <f t="shared" si="26"/>
        <v>-8097.1333333333332</v>
      </c>
      <c r="W217" s="291" t="s">
        <v>1</v>
      </c>
      <c r="X217" s="291" t="s">
        <v>88</v>
      </c>
      <c r="Y217" s="291" t="s">
        <v>477</v>
      </c>
      <c r="Z217" s="293" t="s">
        <v>280</v>
      </c>
      <c r="AA217" s="296" t="s">
        <v>90</v>
      </c>
      <c r="AB217" s="294" t="s">
        <v>99</v>
      </c>
      <c r="AC217" s="293">
        <v>1.85</v>
      </c>
      <c r="AD217" s="291" t="s">
        <v>232</v>
      </c>
      <c r="AE217" s="293" t="s">
        <v>322</v>
      </c>
      <c r="AF217" s="293">
        <v>0</v>
      </c>
      <c r="AG217" s="295" t="s">
        <v>179</v>
      </c>
    </row>
    <row r="218" spans="1:33" ht="24">
      <c r="A218" s="281">
        <v>2</v>
      </c>
      <c r="B218" s="95">
        <v>2</v>
      </c>
      <c r="C218" s="95" t="s">
        <v>228</v>
      </c>
      <c r="D218" s="305" t="s">
        <v>25</v>
      </c>
      <c r="E218" s="98">
        <f t="shared" si="27"/>
        <v>17</v>
      </c>
      <c r="F218" s="98" t="s">
        <v>129</v>
      </c>
      <c r="G218" s="98">
        <v>12262</v>
      </c>
      <c r="H218" s="299" t="s">
        <v>230</v>
      </c>
      <c r="I218" s="285">
        <v>7.68</v>
      </c>
      <c r="J218" s="286" t="str">
        <f t="shared" si="29"/>
        <v>อ้อยน้ำราด</v>
      </c>
      <c r="K218" s="99">
        <v>7.68</v>
      </c>
      <c r="L218" s="99"/>
      <c r="M218" s="99">
        <f t="shared" si="23"/>
        <v>107.52</v>
      </c>
      <c r="N218" s="97">
        <v>14</v>
      </c>
      <c r="O218" s="287">
        <f t="shared" si="24"/>
        <v>76.8</v>
      </c>
      <c r="P218" s="288">
        <v>10</v>
      </c>
      <c r="Q218" s="288" t="str">
        <f>VLOOKUP(F218,[2]รายละเอียดรายแปลง!$D$1:$AU$65536,44,FALSE)</f>
        <v>C</v>
      </c>
      <c r="R218" s="288"/>
      <c r="S218" s="97">
        <f t="shared" si="25"/>
        <v>92.16</v>
      </c>
      <c r="T218" s="97">
        <v>12</v>
      </c>
      <c r="U218" s="289">
        <v>242914</v>
      </c>
      <c r="V218" s="290">
        <f t="shared" si="26"/>
        <v>-8097.1333333333332</v>
      </c>
      <c r="W218" s="291" t="s">
        <v>1</v>
      </c>
      <c r="X218" s="291" t="s">
        <v>88</v>
      </c>
      <c r="Y218" s="291" t="s">
        <v>477</v>
      </c>
      <c r="Z218" s="293" t="s">
        <v>280</v>
      </c>
      <c r="AA218" s="296" t="s">
        <v>90</v>
      </c>
      <c r="AB218" s="294" t="s">
        <v>99</v>
      </c>
      <c r="AC218" s="293">
        <v>1.85</v>
      </c>
      <c r="AD218" s="291" t="s">
        <v>232</v>
      </c>
      <c r="AE218" s="293" t="s">
        <v>322</v>
      </c>
      <c r="AF218" s="293">
        <v>0</v>
      </c>
      <c r="AG218" s="295" t="s">
        <v>179</v>
      </c>
    </row>
    <row r="219" spans="1:33" ht="24">
      <c r="A219" s="281">
        <v>4</v>
      </c>
      <c r="B219" s="95">
        <v>2</v>
      </c>
      <c r="C219" s="95" t="s">
        <v>228</v>
      </c>
      <c r="D219" s="305" t="s">
        <v>25</v>
      </c>
      <c r="E219" s="98">
        <f t="shared" si="27"/>
        <v>18</v>
      </c>
      <c r="F219" s="98">
        <v>1230</v>
      </c>
      <c r="G219" s="98">
        <v>1230</v>
      </c>
      <c r="H219" s="98"/>
      <c r="I219" s="285">
        <v>18.04</v>
      </c>
      <c r="J219" s="286" t="str">
        <f t="shared" si="29"/>
        <v>อ้อยน้ำราด</v>
      </c>
      <c r="K219" s="99">
        <v>18.04</v>
      </c>
      <c r="L219" s="99"/>
      <c r="M219" s="99">
        <f t="shared" si="23"/>
        <v>234.51999999999998</v>
      </c>
      <c r="N219" s="97">
        <v>13</v>
      </c>
      <c r="O219" s="287">
        <f t="shared" si="24"/>
        <v>144.32</v>
      </c>
      <c r="P219" s="288">
        <v>8</v>
      </c>
      <c r="Q219" s="288" t="str">
        <f>VLOOKUP(F219,[2]รายละเอียดรายแปลง!$D$1:$AU$65536,44,FALSE)</f>
        <v>D</v>
      </c>
      <c r="R219" s="288"/>
      <c r="S219" s="97">
        <f t="shared" si="25"/>
        <v>144.32</v>
      </c>
      <c r="T219" s="97">
        <v>8</v>
      </c>
      <c r="U219" s="289">
        <v>242978</v>
      </c>
      <c r="V219" s="290">
        <f t="shared" si="26"/>
        <v>-8099.2666666666664</v>
      </c>
      <c r="W219" s="291" t="s">
        <v>1</v>
      </c>
      <c r="X219" s="291" t="s">
        <v>88</v>
      </c>
      <c r="Y219" s="291" t="s">
        <v>478</v>
      </c>
      <c r="Z219" s="293" t="s">
        <v>280</v>
      </c>
      <c r="AA219" s="296" t="s">
        <v>90</v>
      </c>
      <c r="AB219" s="294" t="s">
        <v>91</v>
      </c>
      <c r="AC219" s="293">
        <v>1.85</v>
      </c>
      <c r="AD219" s="291" t="s">
        <v>232</v>
      </c>
      <c r="AE219" s="293" t="s">
        <v>322</v>
      </c>
      <c r="AF219" s="293">
        <v>0</v>
      </c>
      <c r="AG219" s="293" t="s">
        <v>236</v>
      </c>
    </row>
    <row r="220" spans="1:33" ht="24">
      <c r="A220" s="281">
        <v>4</v>
      </c>
      <c r="B220" s="95">
        <v>2</v>
      </c>
      <c r="C220" s="95" t="s">
        <v>228</v>
      </c>
      <c r="D220" s="305" t="s">
        <v>25</v>
      </c>
      <c r="E220" s="98">
        <f t="shared" si="27"/>
        <v>19</v>
      </c>
      <c r="F220" s="98">
        <v>1231</v>
      </c>
      <c r="G220" s="98">
        <v>1231</v>
      </c>
      <c r="H220" s="98"/>
      <c r="I220" s="285">
        <v>18.690000000000001</v>
      </c>
      <c r="J220" s="286" t="str">
        <f t="shared" si="29"/>
        <v>อ้อยน้ำราด</v>
      </c>
      <c r="K220" s="99">
        <v>18.690000000000001</v>
      </c>
      <c r="L220" s="99"/>
      <c r="M220" s="99">
        <f t="shared" si="23"/>
        <v>242.97000000000003</v>
      </c>
      <c r="N220" s="97">
        <v>13</v>
      </c>
      <c r="O220" s="287">
        <f t="shared" si="24"/>
        <v>149.52000000000001</v>
      </c>
      <c r="P220" s="288">
        <v>8</v>
      </c>
      <c r="Q220" s="288" t="str">
        <f>VLOOKUP(F220,[2]รายละเอียดรายแปลง!$D$1:$AU$65536,44,FALSE)</f>
        <v>D</v>
      </c>
      <c r="R220" s="288"/>
      <c r="S220" s="97">
        <f t="shared" si="25"/>
        <v>149.52000000000001</v>
      </c>
      <c r="T220" s="97">
        <v>8</v>
      </c>
      <c r="U220" s="289">
        <v>242978</v>
      </c>
      <c r="V220" s="290">
        <f t="shared" si="26"/>
        <v>-8099.2666666666664</v>
      </c>
      <c r="W220" s="291" t="s">
        <v>1</v>
      </c>
      <c r="X220" s="291" t="s">
        <v>88</v>
      </c>
      <c r="Y220" s="291" t="s">
        <v>478</v>
      </c>
      <c r="Z220" s="293" t="s">
        <v>280</v>
      </c>
      <c r="AA220" s="296" t="s">
        <v>90</v>
      </c>
      <c r="AB220" s="294" t="s">
        <v>91</v>
      </c>
      <c r="AC220" s="293">
        <v>1.85</v>
      </c>
      <c r="AD220" s="291" t="s">
        <v>232</v>
      </c>
      <c r="AE220" s="293" t="s">
        <v>322</v>
      </c>
      <c r="AF220" s="293">
        <v>0</v>
      </c>
      <c r="AG220" s="293" t="s">
        <v>236</v>
      </c>
    </row>
    <row r="221" spans="1:33" ht="24">
      <c r="A221" s="281">
        <v>3</v>
      </c>
      <c r="B221" s="95">
        <v>2</v>
      </c>
      <c r="C221" s="95" t="s">
        <v>228</v>
      </c>
      <c r="D221" s="298" t="s">
        <v>23</v>
      </c>
      <c r="E221" s="98">
        <v>1</v>
      </c>
      <c r="F221" s="98">
        <v>1301</v>
      </c>
      <c r="G221" s="98">
        <v>1301</v>
      </c>
      <c r="H221" s="299" t="s">
        <v>230</v>
      </c>
      <c r="I221" s="285">
        <v>10.39</v>
      </c>
      <c r="J221" s="286" t="str">
        <f t="shared" si="29"/>
        <v>อ้อยน้ำราด</v>
      </c>
      <c r="K221" s="99">
        <v>10.39</v>
      </c>
      <c r="L221" s="99"/>
      <c r="M221" s="99">
        <f t="shared" si="23"/>
        <v>135.07</v>
      </c>
      <c r="N221" s="97">
        <v>13</v>
      </c>
      <c r="O221" s="287">
        <f t="shared" si="24"/>
        <v>83.12</v>
      </c>
      <c r="P221" s="288">
        <v>8</v>
      </c>
      <c r="Q221" s="288" t="str">
        <f>VLOOKUP(F221,[2]รายละเอียดรายแปลง!$D$1:$AU$65536,44,FALSE)</f>
        <v>D</v>
      </c>
      <c r="R221" s="288"/>
      <c r="S221" s="97">
        <f t="shared" si="25"/>
        <v>83.12</v>
      </c>
      <c r="T221" s="97">
        <v>8</v>
      </c>
      <c r="U221" s="289">
        <v>242980</v>
      </c>
      <c r="V221" s="290">
        <f t="shared" si="26"/>
        <v>-8099.333333333333</v>
      </c>
      <c r="W221" s="291" t="s">
        <v>1</v>
      </c>
      <c r="X221" s="291" t="s">
        <v>88</v>
      </c>
      <c r="Y221" s="291" t="s">
        <v>479</v>
      </c>
      <c r="Z221" s="293" t="s">
        <v>280</v>
      </c>
      <c r="AA221" s="296" t="s">
        <v>90</v>
      </c>
      <c r="AB221" s="294" t="s">
        <v>99</v>
      </c>
      <c r="AC221" s="293">
        <v>1.85</v>
      </c>
      <c r="AD221" s="291" t="s">
        <v>232</v>
      </c>
      <c r="AE221" s="293" t="s">
        <v>322</v>
      </c>
      <c r="AF221" s="293">
        <v>0</v>
      </c>
      <c r="AG221" s="293" t="s">
        <v>236</v>
      </c>
    </row>
    <row r="222" spans="1:33" ht="24">
      <c r="A222" s="281">
        <v>3</v>
      </c>
      <c r="B222" s="95">
        <v>2</v>
      </c>
      <c r="C222" s="95" t="s">
        <v>228</v>
      </c>
      <c r="D222" s="298" t="s">
        <v>23</v>
      </c>
      <c r="E222" s="98">
        <f t="shared" si="27"/>
        <v>2</v>
      </c>
      <c r="F222" s="98">
        <v>1302</v>
      </c>
      <c r="G222" s="98">
        <v>1302</v>
      </c>
      <c r="H222" s="98"/>
      <c r="I222" s="285">
        <v>12.37</v>
      </c>
      <c r="J222" s="286" t="str">
        <f t="shared" si="29"/>
        <v>อ้อยตอ 1</v>
      </c>
      <c r="K222" s="99">
        <v>12.37</v>
      </c>
      <c r="L222" s="99"/>
      <c r="M222" s="99">
        <f t="shared" si="23"/>
        <v>148.44</v>
      </c>
      <c r="N222" s="97">
        <v>12</v>
      </c>
      <c r="O222" s="287">
        <f t="shared" si="24"/>
        <v>123.69999999999999</v>
      </c>
      <c r="P222" s="288">
        <v>10</v>
      </c>
      <c r="Q222" s="288" t="str">
        <f>VLOOKUP(F222,[2]รายละเอียดรายแปลง!$D$1:$AU$65536,44,FALSE)</f>
        <v>B</v>
      </c>
      <c r="R222" s="288"/>
      <c r="S222" s="97">
        <f t="shared" si="25"/>
        <v>123.69999999999999</v>
      </c>
      <c r="T222" s="97">
        <v>10</v>
      </c>
      <c r="U222" s="289">
        <v>242915</v>
      </c>
      <c r="V222" s="290">
        <f t="shared" si="26"/>
        <v>-8097.166666666667</v>
      </c>
      <c r="W222" s="291" t="s">
        <v>93</v>
      </c>
      <c r="X222" s="291" t="s">
        <v>2</v>
      </c>
      <c r="Y222" s="291" t="s">
        <v>468</v>
      </c>
      <c r="Z222" s="293" t="s">
        <v>280</v>
      </c>
      <c r="AA222" s="296" t="s">
        <v>90</v>
      </c>
      <c r="AB222" s="294" t="s">
        <v>91</v>
      </c>
      <c r="AC222" s="293">
        <v>1.85</v>
      </c>
      <c r="AD222" s="294" t="s">
        <v>232</v>
      </c>
      <c r="AE222" s="293" t="s">
        <v>322</v>
      </c>
      <c r="AF222" s="293">
        <v>0</v>
      </c>
      <c r="AG222" s="293" t="s">
        <v>236</v>
      </c>
    </row>
    <row r="223" spans="1:33" ht="24">
      <c r="A223" s="281">
        <v>5</v>
      </c>
      <c r="B223" s="95">
        <v>2</v>
      </c>
      <c r="C223" s="95" t="s">
        <v>228</v>
      </c>
      <c r="D223" s="298" t="s">
        <v>23</v>
      </c>
      <c r="E223" s="98">
        <f t="shared" si="27"/>
        <v>3</v>
      </c>
      <c r="F223" s="98">
        <v>1303</v>
      </c>
      <c r="G223" s="98">
        <v>1303</v>
      </c>
      <c r="H223" s="299" t="s">
        <v>230</v>
      </c>
      <c r="I223" s="285">
        <v>40.61</v>
      </c>
      <c r="J223" s="286" t="str">
        <f t="shared" si="29"/>
        <v>อ้อยตอ 1</v>
      </c>
      <c r="K223" s="99">
        <v>40.61</v>
      </c>
      <c r="L223" s="99"/>
      <c r="M223" s="99">
        <f t="shared" si="23"/>
        <v>487.32</v>
      </c>
      <c r="N223" s="97">
        <v>12</v>
      </c>
      <c r="O223" s="287">
        <f t="shared" si="24"/>
        <v>406.1</v>
      </c>
      <c r="P223" s="288">
        <v>10</v>
      </c>
      <c r="Q223" s="288" t="str">
        <f>VLOOKUP(F223,[2]รายละเอียดรายแปลง!$D$1:$AU$65536,44,FALSE)</f>
        <v>B</v>
      </c>
      <c r="R223" s="288"/>
      <c r="S223" s="97">
        <f t="shared" si="25"/>
        <v>406.1</v>
      </c>
      <c r="T223" s="97">
        <v>10</v>
      </c>
      <c r="U223" s="289">
        <v>242915</v>
      </c>
      <c r="V223" s="290">
        <f t="shared" si="26"/>
        <v>-8097.166666666667</v>
      </c>
      <c r="W223" s="291" t="s">
        <v>93</v>
      </c>
      <c r="X223" s="291" t="s">
        <v>2</v>
      </c>
      <c r="Y223" s="291" t="s">
        <v>468</v>
      </c>
      <c r="Z223" s="293" t="s">
        <v>280</v>
      </c>
      <c r="AA223" s="296" t="s">
        <v>90</v>
      </c>
      <c r="AB223" s="294" t="s">
        <v>91</v>
      </c>
      <c r="AC223" s="293">
        <v>1.85</v>
      </c>
      <c r="AD223" s="294" t="s">
        <v>247</v>
      </c>
      <c r="AE223" s="293" t="s">
        <v>322</v>
      </c>
      <c r="AF223" s="293">
        <v>0</v>
      </c>
      <c r="AG223" s="293" t="s">
        <v>236</v>
      </c>
    </row>
    <row r="224" spans="1:33" ht="24">
      <c r="A224" s="281">
        <v>3</v>
      </c>
      <c r="B224" s="95">
        <v>2</v>
      </c>
      <c r="C224" s="95" t="s">
        <v>228</v>
      </c>
      <c r="D224" s="298" t="s">
        <v>23</v>
      </c>
      <c r="E224" s="98">
        <f t="shared" si="27"/>
        <v>4</v>
      </c>
      <c r="F224" s="98">
        <v>1304</v>
      </c>
      <c r="G224" s="98">
        <v>1304</v>
      </c>
      <c r="H224" s="299" t="s">
        <v>230</v>
      </c>
      <c r="I224" s="285">
        <v>14.32</v>
      </c>
      <c r="J224" s="286" t="str">
        <f t="shared" si="29"/>
        <v>อ้อยตอ 1</v>
      </c>
      <c r="K224" s="99">
        <v>14.32</v>
      </c>
      <c r="L224" s="99"/>
      <c r="M224" s="99">
        <f t="shared" si="23"/>
        <v>171.84</v>
      </c>
      <c r="N224" s="97">
        <v>12</v>
      </c>
      <c r="O224" s="287">
        <f t="shared" si="24"/>
        <v>128.88</v>
      </c>
      <c r="P224" s="288">
        <v>9</v>
      </c>
      <c r="Q224" s="288" t="str">
        <f>VLOOKUP(F224,[2]รายละเอียดรายแปลง!$D$1:$AU$65536,44,FALSE)</f>
        <v>C</v>
      </c>
      <c r="R224" s="288"/>
      <c r="S224" s="97">
        <f t="shared" si="25"/>
        <v>157.52000000000001</v>
      </c>
      <c r="T224" s="97">
        <v>11</v>
      </c>
      <c r="U224" s="289">
        <v>242900</v>
      </c>
      <c r="V224" s="290">
        <f t="shared" si="26"/>
        <v>-8096.666666666667</v>
      </c>
      <c r="W224" s="291" t="s">
        <v>93</v>
      </c>
      <c r="X224" s="291" t="s">
        <v>2</v>
      </c>
      <c r="Y224" s="291" t="s">
        <v>469</v>
      </c>
      <c r="Z224" s="293" t="s">
        <v>280</v>
      </c>
      <c r="AA224" s="296" t="s">
        <v>90</v>
      </c>
      <c r="AB224" s="294" t="s">
        <v>130</v>
      </c>
      <c r="AC224" s="293">
        <v>1.85</v>
      </c>
      <c r="AD224" s="294" t="s">
        <v>232</v>
      </c>
      <c r="AE224" s="293" t="s">
        <v>322</v>
      </c>
      <c r="AF224" s="293">
        <v>0</v>
      </c>
      <c r="AG224" s="293" t="s">
        <v>236</v>
      </c>
    </row>
    <row r="225" spans="1:33" ht="24">
      <c r="A225" s="281">
        <v>5</v>
      </c>
      <c r="B225" s="95">
        <v>2</v>
      </c>
      <c r="C225" s="95" t="s">
        <v>228</v>
      </c>
      <c r="D225" s="298" t="s">
        <v>23</v>
      </c>
      <c r="E225" s="98">
        <f t="shared" si="27"/>
        <v>5</v>
      </c>
      <c r="F225" s="98">
        <v>1305</v>
      </c>
      <c r="G225" s="98">
        <v>1305</v>
      </c>
      <c r="H225" s="299" t="s">
        <v>230</v>
      </c>
      <c r="I225" s="285">
        <v>20.94</v>
      </c>
      <c r="J225" s="286" t="str">
        <f t="shared" si="29"/>
        <v>อ้อยตอ 1</v>
      </c>
      <c r="K225" s="99">
        <v>20.94</v>
      </c>
      <c r="L225" s="99"/>
      <c r="M225" s="99">
        <f t="shared" si="23"/>
        <v>230.34</v>
      </c>
      <c r="N225" s="97">
        <v>11</v>
      </c>
      <c r="O225" s="287">
        <f t="shared" si="24"/>
        <v>209.4</v>
      </c>
      <c r="P225" s="288">
        <v>10</v>
      </c>
      <c r="Q225" s="288" t="str">
        <f>VLOOKUP(F225,[2]รายละเอียดรายแปลง!$D$1:$AU$65536,44,FALSE)</f>
        <v>B</v>
      </c>
      <c r="R225" s="288"/>
      <c r="S225" s="97">
        <f t="shared" si="25"/>
        <v>209.4</v>
      </c>
      <c r="T225" s="97">
        <v>10</v>
      </c>
      <c r="U225" s="289">
        <v>242927</v>
      </c>
      <c r="V225" s="290">
        <f t="shared" si="26"/>
        <v>-8097.5666666666666</v>
      </c>
      <c r="W225" s="291" t="s">
        <v>93</v>
      </c>
      <c r="X225" s="291" t="s">
        <v>2</v>
      </c>
      <c r="Y225" s="291" t="s">
        <v>480</v>
      </c>
      <c r="Z225" s="293" t="s">
        <v>280</v>
      </c>
      <c r="AA225" s="296" t="s">
        <v>90</v>
      </c>
      <c r="AB225" s="294" t="s">
        <v>91</v>
      </c>
      <c r="AC225" s="293">
        <v>1.85</v>
      </c>
      <c r="AD225" s="294" t="s">
        <v>232</v>
      </c>
      <c r="AE225" s="293" t="s">
        <v>220</v>
      </c>
      <c r="AF225" s="293" t="s">
        <v>299</v>
      </c>
      <c r="AG225" s="293" t="s">
        <v>236</v>
      </c>
    </row>
    <row r="226" spans="1:33" ht="24">
      <c r="A226" s="281">
        <v>4</v>
      </c>
      <c r="B226" s="95">
        <v>2</v>
      </c>
      <c r="C226" s="95" t="s">
        <v>228</v>
      </c>
      <c r="D226" s="298" t="s">
        <v>23</v>
      </c>
      <c r="E226" s="98">
        <f t="shared" si="27"/>
        <v>6</v>
      </c>
      <c r="F226" s="98">
        <v>1306</v>
      </c>
      <c r="G226" s="98">
        <v>1306</v>
      </c>
      <c r="H226" s="299" t="s">
        <v>230</v>
      </c>
      <c r="I226" s="285">
        <v>18.8</v>
      </c>
      <c r="J226" s="286" t="str">
        <f t="shared" si="29"/>
        <v>อ้อยตอ 1</v>
      </c>
      <c r="K226" s="99">
        <v>18.8</v>
      </c>
      <c r="L226" s="99"/>
      <c r="M226" s="99">
        <f t="shared" si="23"/>
        <v>225.60000000000002</v>
      </c>
      <c r="N226" s="97">
        <v>12</v>
      </c>
      <c r="O226" s="287">
        <f t="shared" si="24"/>
        <v>169.20000000000002</v>
      </c>
      <c r="P226" s="288">
        <v>9</v>
      </c>
      <c r="Q226" s="288" t="str">
        <f>VLOOKUP(F226,[2]รายละเอียดรายแปลง!$D$1:$AU$65536,44,FALSE)</f>
        <v>C</v>
      </c>
      <c r="R226" s="288"/>
      <c r="S226" s="97">
        <f t="shared" si="25"/>
        <v>188</v>
      </c>
      <c r="T226" s="97">
        <v>10</v>
      </c>
      <c r="U226" s="289">
        <v>242905</v>
      </c>
      <c r="V226" s="290">
        <f t="shared" si="26"/>
        <v>-8096.833333333333</v>
      </c>
      <c r="W226" s="291" t="s">
        <v>93</v>
      </c>
      <c r="X226" s="291" t="s">
        <v>2</v>
      </c>
      <c r="Y226" s="291" t="s">
        <v>481</v>
      </c>
      <c r="Z226" s="293" t="s">
        <v>280</v>
      </c>
      <c r="AA226" s="296" t="s">
        <v>90</v>
      </c>
      <c r="AB226" s="294" t="s">
        <v>130</v>
      </c>
      <c r="AC226" s="293">
        <v>1.85</v>
      </c>
      <c r="AD226" s="294" t="s">
        <v>232</v>
      </c>
      <c r="AE226" s="293" t="s">
        <v>322</v>
      </c>
      <c r="AF226" s="293">
        <v>0</v>
      </c>
      <c r="AG226" s="293" t="s">
        <v>236</v>
      </c>
    </row>
    <row r="227" spans="1:33" ht="24">
      <c r="A227" s="281">
        <v>4</v>
      </c>
      <c r="B227" s="95">
        <v>2</v>
      </c>
      <c r="C227" s="95" t="s">
        <v>228</v>
      </c>
      <c r="D227" s="298" t="s">
        <v>23</v>
      </c>
      <c r="E227" s="98">
        <f t="shared" si="27"/>
        <v>7</v>
      </c>
      <c r="F227" s="98">
        <v>1307</v>
      </c>
      <c r="G227" s="98">
        <v>1307</v>
      </c>
      <c r="H227" s="299" t="s">
        <v>230</v>
      </c>
      <c r="I227" s="285">
        <v>18.66</v>
      </c>
      <c r="J227" s="286" t="str">
        <f t="shared" si="29"/>
        <v>อ้อยตอ 1</v>
      </c>
      <c r="K227" s="99">
        <v>18.66</v>
      </c>
      <c r="L227" s="99"/>
      <c r="M227" s="99">
        <f t="shared" si="23"/>
        <v>205.26</v>
      </c>
      <c r="N227" s="97">
        <v>11</v>
      </c>
      <c r="O227" s="287">
        <f t="shared" si="24"/>
        <v>186.6</v>
      </c>
      <c r="P227" s="288">
        <v>10</v>
      </c>
      <c r="Q227" s="288" t="str">
        <f>VLOOKUP(F227,[2]รายละเอียดรายแปลง!$D$1:$AU$65536,44,FALSE)</f>
        <v>B</v>
      </c>
      <c r="R227" s="288"/>
      <c r="S227" s="97">
        <f t="shared" si="25"/>
        <v>205.26</v>
      </c>
      <c r="T227" s="97">
        <v>11</v>
      </c>
      <c r="U227" s="289">
        <v>242928</v>
      </c>
      <c r="V227" s="290">
        <f t="shared" si="26"/>
        <v>-8097.6</v>
      </c>
      <c r="W227" s="291" t="s">
        <v>93</v>
      </c>
      <c r="X227" s="291" t="s">
        <v>2</v>
      </c>
      <c r="Y227" s="291" t="s">
        <v>475</v>
      </c>
      <c r="Z227" s="293" t="s">
        <v>280</v>
      </c>
      <c r="AA227" s="296" t="s">
        <v>90</v>
      </c>
      <c r="AB227" s="294" t="s">
        <v>91</v>
      </c>
      <c r="AC227" s="293">
        <v>1.85</v>
      </c>
      <c r="AD227" s="294" t="s">
        <v>232</v>
      </c>
      <c r="AE227" s="293" t="s">
        <v>220</v>
      </c>
      <c r="AF227" s="293" t="s">
        <v>299</v>
      </c>
      <c r="AG227" s="293" t="s">
        <v>236</v>
      </c>
    </row>
    <row r="228" spans="1:33" ht="24">
      <c r="A228" s="281">
        <v>3</v>
      </c>
      <c r="B228" s="95">
        <v>2</v>
      </c>
      <c r="C228" s="95" t="s">
        <v>228</v>
      </c>
      <c r="D228" s="298" t="s">
        <v>23</v>
      </c>
      <c r="E228" s="98">
        <f t="shared" si="27"/>
        <v>8</v>
      </c>
      <c r="F228" s="98">
        <v>1308</v>
      </c>
      <c r="G228" s="98">
        <v>1308</v>
      </c>
      <c r="H228" s="299" t="s">
        <v>230</v>
      </c>
      <c r="I228" s="285">
        <v>10.68</v>
      </c>
      <c r="J228" s="286" t="str">
        <f t="shared" si="29"/>
        <v>อ้อยตอ 1</v>
      </c>
      <c r="K228" s="99">
        <v>10.68</v>
      </c>
      <c r="L228" s="99"/>
      <c r="M228" s="99">
        <f t="shared" si="23"/>
        <v>117.47999999999999</v>
      </c>
      <c r="N228" s="97">
        <v>11</v>
      </c>
      <c r="O228" s="287">
        <f t="shared" si="24"/>
        <v>96.12</v>
      </c>
      <c r="P228" s="288">
        <v>9</v>
      </c>
      <c r="Q228" s="288" t="str">
        <f>VLOOKUP(F228,[2]รายละเอียดรายแปลง!$D$1:$AU$65536,44,FALSE)</f>
        <v>C</v>
      </c>
      <c r="R228" s="288"/>
      <c r="S228" s="97">
        <f t="shared" si="25"/>
        <v>96.12</v>
      </c>
      <c r="T228" s="97">
        <v>9</v>
      </c>
      <c r="U228" s="289">
        <v>242928</v>
      </c>
      <c r="V228" s="290">
        <f t="shared" si="26"/>
        <v>-8097.6</v>
      </c>
      <c r="W228" s="291" t="s">
        <v>93</v>
      </c>
      <c r="X228" s="291" t="s">
        <v>2</v>
      </c>
      <c r="Y228" s="292">
        <v>0</v>
      </c>
      <c r="Z228" s="293" t="s">
        <v>280</v>
      </c>
      <c r="AA228" s="296" t="s">
        <v>90</v>
      </c>
      <c r="AB228" s="294" t="s">
        <v>91</v>
      </c>
      <c r="AC228" s="293">
        <v>1.85</v>
      </c>
      <c r="AD228" s="294" t="s">
        <v>232</v>
      </c>
      <c r="AE228" s="293" t="s">
        <v>220</v>
      </c>
      <c r="AF228" s="293" t="s">
        <v>299</v>
      </c>
      <c r="AG228" s="293" t="s">
        <v>236</v>
      </c>
    </row>
    <row r="229" spans="1:33" ht="24">
      <c r="A229" s="281">
        <v>5</v>
      </c>
      <c r="B229" s="95">
        <v>2</v>
      </c>
      <c r="C229" s="95" t="s">
        <v>228</v>
      </c>
      <c r="D229" s="298" t="s">
        <v>23</v>
      </c>
      <c r="E229" s="98">
        <f t="shared" si="27"/>
        <v>9</v>
      </c>
      <c r="F229" s="98">
        <v>1309</v>
      </c>
      <c r="G229" s="98">
        <v>1309</v>
      </c>
      <c r="H229" s="299" t="s">
        <v>230</v>
      </c>
      <c r="I229" s="285">
        <v>26.85</v>
      </c>
      <c r="J229" s="286" t="str">
        <f t="shared" si="29"/>
        <v>อ้อยตอ 1</v>
      </c>
      <c r="K229" s="99">
        <v>26.85</v>
      </c>
      <c r="L229" s="99"/>
      <c r="M229" s="99">
        <f t="shared" si="23"/>
        <v>295.35000000000002</v>
      </c>
      <c r="N229" s="97">
        <v>11</v>
      </c>
      <c r="O229" s="287">
        <f t="shared" si="24"/>
        <v>268.5</v>
      </c>
      <c r="P229" s="288">
        <v>10</v>
      </c>
      <c r="Q229" s="288" t="str">
        <f>VLOOKUP(F229,[2]รายละเอียดรายแปลง!$D$1:$AU$65536,44,FALSE)</f>
        <v>B</v>
      </c>
      <c r="R229" s="288"/>
      <c r="S229" s="97">
        <f t="shared" si="25"/>
        <v>268.5</v>
      </c>
      <c r="T229" s="97">
        <v>10</v>
      </c>
      <c r="U229" s="289">
        <v>242945</v>
      </c>
      <c r="V229" s="290">
        <f t="shared" si="26"/>
        <v>-8098.166666666667</v>
      </c>
      <c r="W229" s="291" t="s">
        <v>93</v>
      </c>
      <c r="X229" s="291" t="s">
        <v>2</v>
      </c>
      <c r="Y229" s="291" t="s">
        <v>473</v>
      </c>
      <c r="Z229" s="293" t="s">
        <v>280</v>
      </c>
      <c r="AA229" s="296" t="s">
        <v>90</v>
      </c>
      <c r="AB229" s="294" t="s">
        <v>91</v>
      </c>
      <c r="AC229" s="293">
        <v>1.65</v>
      </c>
      <c r="AD229" s="294" t="s">
        <v>247</v>
      </c>
      <c r="AE229" s="293" t="s">
        <v>322</v>
      </c>
      <c r="AF229" s="293">
        <v>0</v>
      </c>
      <c r="AG229" s="293" t="s">
        <v>236</v>
      </c>
    </row>
    <row r="230" spans="1:33" ht="24">
      <c r="A230" s="281">
        <v>2</v>
      </c>
      <c r="B230" s="95">
        <v>2</v>
      </c>
      <c r="C230" s="95" t="s">
        <v>228</v>
      </c>
      <c r="D230" s="298" t="s">
        <v>23</v>
      </c>
      <c r="E230" s="98">
        <f t="shared" si="27"/>
        <v>10</v>
      </c>
      <c r="F230" s="98">
        <v>1310</v>
      </c>
      <c r="G230" s="98">
        <v>1310</v>
      </c>
      <c r="H230" s="299" t="s">
        <v>230</v>
      </c>
      <c r="I230" s="285">
        <v>6.94</v>
      </c>
      <c r="J230" s="286" t="str">
        <f t="shared" si="29"/>
        <v>อ้อยตอ 1</v>
      </c>
      <c r="K230" s="99">
        <v>6.94</v>
      </c>
      <c r="L230" s="99"/>
      <c r="M230" s="99">
        <f t="shared" si="23"/>
        <v>69.400000000000006</v>
      </c>
      <c r="N230" s="97">
        <v>10</v>
      </c>
      <c r="O230" s="287">
        <f t="shared" si="24"/>
        <v>62.46</v>
      </c>
      <c r="P230" s="288">
        <v>9</v>
      </c>
      <c r="Q230" s="288" t="str">
        <f>VLOOKUP(F230,[2]รายละเอียดรายแปลง!$D$1:$AU$65536,44,FALSE)</f>
        <v>C</v>
      </c>
      <c r="R230" s="288"/>
      <c r="S230" s="97">
        <v>0</v>
      </c>
      <c r="T230" s="97" t="s">
        <v>209</v>
      </c>
      <c r="U230" s="289">
        <v>242963</v>
      </c>
      <c r="V230" s="290">
        <f t="shared" si="26"/>
        <v>-8098.7666666666664</v>
      </c>
      <c r="W230" s="291" t="s">
        <v>93</v>
      </c>
      <c r="X230" s="291" t="s">
        <v>2</v>
      </c>
      <c r="Y230" s="291" t="s">
        <v>473</v>
      </c>
      <c r="Z230" s="293" t="s">
        <v>280</v>
      </c>
      <c r="AA230" s="296" t="s">
        <v>90</v>
      </c>
      <c r="AB230" s="294" t="s">
        <v>91</v>
      </c>
      <c r="AC230" s="293">
        <v>1.65</v>
      </c>
      <c r="AD230" s="294" t="s">
        <v>247</v>
      </c>
      <c r="AE230" s="293" t="s">
        <v>322</v>
      </c>
      <c r="AF230" s="293">
        <v>0</v>
      </c>
      <c r="AG230" s="293" t="s">
        <v>236</v>
      </c>
    </row>
    <row r="231" spans="1:33" ht="24">
      <c r="A231" s="281">
        <v>3</v>
      </c>
      <c r="B231" s="95">
        <v>2</v>
      </c>
      <c r="C231" s="95" t="s">
        <v>228</v>
      </c>
      <c r="D231" s="298" t="s">
        <v>23</v>
      </c>
      <c r="E231" s="98">
        <f t="shared" si="27"/>
        <v>11</v>
      </c>
      <c r="F231" s="98">
        <v>1317</v>
      </c>
      <c r="G231" s="98">
        <v>1317</v>
      </c>
      <c r="H231" s="98"/>
      <c r="I231" s="285">
        <v>13.54</v>
      </c>
      <c r="J231" s="286" t="str">
        <f t="shared" si="29"/>
        <v>อ้อยตอ 1</v>
      </c>
      <c r="K231" s="99">
        <v>13.54</v>
      </c>
      <c r="L231" s="99"/>
      <c r="M231" s="99">
        <f t="shared" si="23"/>
        <v>162.47999999999999</v>
      </c>
      <c r="N231" s="97">
        <v>12</v>
      </c>
      <c r="O231" s="287">
        <f t="shared" si="24"/>
        <v>94.78</v>
      </c>
      <c r="P231" s="288">
        <v>7</v>
      </c>
      <c r="Q231" s="288" t="str">
        <f>VLOOKUP(F231,[2]รายละเอียดรายแปลง!$D$1:$AU$65536,44,FALSE)</f>
        <v>D</v>
      </c>
      <c r="R231" s="288"/>
      <c r="S231" s="97">
        <f t="shared" ref="S231:S294" si="30">K231*T231</f>
        <v>108.32</v>
      </c>
      <c r="T231" s="97">
        <v>8</v>
      </c>
      <c r="U231" s="289">
        <v>242870</v>
      </c>
      <c r="V231" s="290">
        <f t="shared" si="26"/>
        <v>-8095.666666666667</v>
      </c>
      <c r="W231" s="291" t="s">
        <v>93</v>
      </c>
      <c r="X231" s="291" t="s">
        <v>2</v>
      </c>
      <c r="Y231" s="291" t="s">
        <v>482</v>
      </c>
      <c r="Z231" s="293" t="s">
        <v>280</v>
      </c>
      <c r="AA231" s="296" t="s">
        <v>90</v>
      </c>
      <c r="AB231" s="294" t="s">
        <v>131</v>
      </c>
      <c r="AC231" s="293">
        <v>1.85</v>
      </c>
      <c r="AD231" s="294" t="s">
        <v>232</v>
      </c>
      <c r="AE231" s="293" t="s">
        <v>220</v>
      </c>
      <c r="AF231" s="293" t="s">
        <v>299</v>
      </c>
      <c r="AG231" s="293" t="s">
        <v>236</v>
      </c>
    </row>
    <row r="232" spans="1:33" ht="24">
      <c r="A232" s="281">
        <v>3</v>
      </c>
      <c r="B232" s="95">
        <v>2</v>
      </c>
      <c r="C232" s="95" t="s">
        <v>228</v>
      </c>
      <c r="D232" s="298" t="s">
        <v>23</v>
      </c>
      <c r="E232" s="98">
        <f t="shared" si="27"/>
        <v>12</v>
      </c>
      <c r="F232" s="98" t="s">
        <v>132</v>
      </c>
      <c r="G232" s="98">
        <v>13171</v>
      </c>
      <c r="H232" s="98"/>
      <c r="I232" s="285">
        <v>13.66</v>
      </c>
      <c r="J232" s="286" t="str">
        <f t="shared" si="29"/>
        <v>อ้อยตุลาคม</v>
      </c>
      <c r="K232" s="99">
        <v>13.66</v>
      </c>
      <c r="L232" s="99"/>
      <c r="M232" s="99">
        <f t="shared" si="23"/>
        <v>218.56</v>
      </c>
      <c r="N232" s="97">
        <v>16</v>
      </c>
      <c r="O232" s="287">
        <f t="shared" si="24"/>
        <v>150.26</v>
      </c>
      <c r="P232" s="288">
        <v>11</v>
      </c>
      <c r="Q232" s="288" t="str">
        <f>VLOOKUP(F232,[2]รายละเอียดรายแปลง!$D$1:$AU$65536,44,FALSE)</f>
        <v>C</v>
      </c>
      <c r="R232" s="288"/>
      <c r="S232" s="97">
        <f t="shared" si="30"/>
        <v>163.92000000000002</v>
      </c>
      <c r="T232" s="97">
        <v>12</v>
      </c>
      <c r="U232" s="289">
        <v>242839</v>
      </c>
      <c r="V232" s="290">
        <f t="shared" si="26"/>
        <v>-8094.6333333333332</v>
      </c>
      <c r="W232" s="291" t="s">
        <v>98</v>
      </c>
      <c r="X232" s="291" t="s">
        <v>88</v>
      </c>
      <c r="Y232" s="291" t="s">
        <v>482</v>
      </c>
      <c r="Z232" s="293" t="s">
        <v>280</v>
      </c>
      <c r="AA232" s="296" t="s">
        <v>90</v>
      </c>
      <c r="AB232" s="294" t="s">
        <v>91</v>
      </c>
      <c r="AC232" s="293">
        <v>1.85</v>
      </c>
      <c r="AD232" s="294" t="s">
        <v>232</v>
      </c>
      <c r="AE232" s="293" t="s">
        <v>220</v>
      </c>
      <c r="AF232" s="293">
        <v>0</v>
      </c>
      <c r="AG232" s="295" t="s">
        <v>179</v>
      </c>
    </row>
    <row r="233" spans="1:33" ht="24">
      <c r="A233" s="281">
        <v>5</v>
      </c>
      <c r="B233" s="95">
        <v>2</v>
      </c>
      <c r="C233" s="95" t="s">
        <v>228</v>
      </c>
      <c r="D233" s="298" t="s">
        <v>23</v>
      </c>
      <c r="E233" s="98">
        <f t="shared" si="27"/>
        <v>13</v>
      </c>
      <c r="F233" s="98">
        <v>1319</v>
      </c>
      <c r="G233" s="98">
        <v>1319</v>
      </c>
      <c r="H233" s="299" t="s">
        <v>230</v>
      </c>
      <c r="I233" s="285">
        <v>24.54</v>
      </c>
      <c r="J233" s="286" t="str">
        <f t="shared" si="29"/>
        <v>อ้อยตุลาคม</v>
      </c>
      <c r="K233" s="99">
        <v>24.54</v>
      </c>
      <c r="L233" s="99"/>
      <c r="M233" s="99">
        <f t="shared" si="23"/>
        <v>392.64</v>
      </c>
      <c r="N233" s="97">
        <v>16</v>
      </c>
      <c r="O233" s="287">
        <f t="shared" si="24"/>
        <v>319.02</v>
      </c>
      <c r="P233" s="288">
        <v>13</v>
      </c>
      <c r="Q233" s="288" t="str">
        <f>VLOOKUP(F233,[2]รายละเอียดรายแปลง!$D$1:$AU$65536,44,FALSE)</f>
        <v>B</v>
      </c>
      <c r="R233" s="288"/>
      <c r="S233" s="97">
        <f t="shared" si="30"/>
        <v>392.64</v>
      </c>
      <c r="T233" s="97">
        <v>16</v>
      </c>
      <c r="U233" s="289">
        <v>242839</v>
      </c>
      <c r="V233" s="290">
        <f t="shared" si="26"/>
        <v>-8094.6333333333332</v>
      </c>
      <c r="W233" s="291" t="s">
        <v>98</v>
      </c>
      <c r="X233" s="291" t="s">
        <v>88</v>
      </c>
      <c r="Y233" s="291" t="s">
        <v>483</v>
      </c>
      <c r="Z233" s="293" t="s">
        <v>280</v>
      </c>
      <c r="AA233" s="296" t="s">
        <v>90</v>
      </c>
      <c r="AB233" s="294" t="s">
        <v>91</v>
      </c>
      <c r="AC233" s="293">
        <v>1.85</v>
      </c>
      <c r="AD233" s="294" t="s">
        <v>232</v>
      </c>
      <c r="AE233" s="293" t="s">
        <v>220</v>
      </c>
      <c r="AF233" s="293">
        <v>0</v>
      </c>
      <c r="AG233" s="295" t="s">
        <v>179</v>
      </c>
    </row>
    <row r="234" spans="1:33" ht="24">
      <c r="A234" s="281">
        <v>5</v>
      </c>
      <c r="B234" s="95">
        <v>2</v>
      </c>
      <c r="C234" s="95" t="s">
        <v>228</v>
      </c>
      <c r="D234" s="298" t="s">
        <v>23</v>
      </c>
      <c r="E234" s="98">
        <f t="shared" si="27"/>
        <v>14</v>
      </c>
      <c r="F234" s="98">
        <v>1320</v>
      </c>
      <c r="G234" s="98">
        <v>1320</v>
      </c>
      <c r="H234" s="299" t="s">
        <v>230</v>
      </c>
      <c r="I234" s="285">
        <v>55.82</v>
      </c>
      <c r="J234" s="286" t="str">
        <f t="shared" si="29"/>
        <v>อ้อยตอ 1</v>
      </c>
      <c r="K234" s="99">
        <v>52.04</v>
      </c>
      <c r="L234" s="99"/>
      <c r="M234" s="99">
        <f t="shared" si="23"/>
        <v>624.48</v>
      </c>
      <c r="N234" s="97">
        <v>12</v>
      </c>
      <c r="O234" s="287">
        <f t="shared" si="24"/>
        <v>364.28</v>
      </c>
      <c r="P234" s="288">
        <v>7</v>
      </c>
      <c r="Q234" s="288" t="str">
        <f>VLOOKUP(F234,[2]รายละเอียดรายแปลง!$D$1:$AU$65536,44,FALSE)</f>
        <v>D</v>
      </c>
      <c r="R234" s="288"/>
      <c r="S234" s="97">
        <f t="shared" si="30"/>
        <v>416.32</v>
      </c>
      <c r="T234" s="97">
        <v>8</v>
      </c>
      <c r="U234" s="289">
        <v>242870</v>
      </c>
      <c r="V234" s="290">
        <f t="shared" si="26"/>
        <v>-8095.666666666667</v>
      </c>
      <c r="W234" s="291" t="s">
        <v>93</v>
      </c>
      <c r="X234" s="291" t="s">
        <v>2</v>
      </c>
      <c r="Y234" s="291" t="s">
        <v>484</v>
      </c>
      <c r="Z234" s="293" t="s">
        <v>280</v>
      </c>
      <c r="AA234" s="296" t="s">
        <v>90</v>
      </c>
      <c r="AB234" s="294" t="s">
        <v>131</v>
      </c>
      <c r="AC234" s="293">
        <v>1.85</v>
      </c>
      <c r="AD234" s="294" t="s">
        <v>232</v>
      </c>
      <c r="AE234" s="293" t="s">
        <v>220</v>
      </c>
      <c r="AF234" s="293" t="s">
        <v>299</v>
      </c>
      <c r="AG234" s="293" t="s">
        <v>236</v>
      </c>
    </row>
    <row r="235" spans="1:33" ht="24">
      <c r="A235" s="281">
        <v>4</v>
      </c>
      <c r="B235" s="95">
        <v>2</v>
      </c>
      <c r="C235" s="95" t="s">
        <v>228</v>
      </c>
      <c r="D235" s="298" t="s">
        <v>23</v>
      </c>
      <c r="E235" s="98">
        <f t="shared" si="27"/>
        <v>15</v>
      </c>
      <c r="F235" s="98" t="s">
        <v>133</v>
      </c>
      <c r="G235" s="98">
        <v>13231</v>
      </c>
      <c r="H235" s="299" t="s">
        <v>230</v>
      </c>
      <c r="I235" s="285">
        <v>15.81</v>
      </c>
      <c r="J235" s="286" t="str">
        <f t="shared" si="29"/>
        <v>อ้อยตอ 1</v>
      </c>
      <c r="K235" s="99">
        <v>15.81</v>
      </c>
      <c r="L235" s="99"/>
      <c r="M235" s="99">
        <f t="shared" si="23"/>
        <v>189.72</v>
      </c>
      <c r="N235" s="97">
        <v>12</v>
      </c>
      <c r="O235" s="287">
        <f t="shared" si="24"/>
        <v>110.67</v>
      </c>
      <c r="P235" s="288">
        <v>7</v>
      </c>
      <c r="Q235" s="288" t="str">
        <f>VLOOKUP(F235,[2]รายละเอียดรายแปลง!$D$1:$AU$65536,44,FALSE)</f>
        <v>D</v>
      </c>
      <c r="R235" s="288"/>
      <c r="S235" s="97">
        <f t="shared" si="30"/>
        <v>110.67</v>
      </c>
      <c r="T235" s="97">
        <v>7</v>
      </c>
      <c r="U235" s="289">
        <v>242871</v>
      </c>
      <c r="V235" s="290">
        <f t="shared" si="26"/>
        <v>-8095.7</v>
      </c>
      <c r="W235" s="291" t="s">
        <v>93</v>
      </c>
      <c r="X235" s="291" t="s">
        <v>2</v>
      </c>
      <c r="Y235" s="291" t="s">
        <v>485</v>
      </c>
      <c r="Z235" s="293" t="s">
        <v>280</v>
      </c>
      <c r="AA235" s="296" t="s">
        <v>90</v>
      </c>
      <c r="AB235" s="294" t="s">
        <v>131</v>
      </c>
      <c r="AC235" s="293">
        <v>1.85</v>
      </c>
      <c r="AD235" s="294" t="s">
        <v>232</v>
      </c>
      <c r="AE235" s="293" t="s">
        <v>220</v>
      </c>
      <c r="AF235" s="293" t="s">
        <v>299</v>
      </c>
      <c r="AG235" s="293" t="s">
        <v>236</v>
      </c>
    </row>
    <row r="236" spans="1:33" ht="24">
      <c r="A236" s="281">
        <v>5</v>
      </c>
      <c r="B236" s="95">
        <v>2</v>
      </c>
      <c r="C236" s="95" t="s">
        <v>228</v>
      </c>
      <c r="D236" s="298" t="s">
        <v>23</v>
      </c>
      <c r="E236" s="98">
        <f t="shared" si="27"/>
        <v>16</v>
      </c>
      <c r="F236" s="98">
        <v>1329</v>
      </c>
      <c r="G236" s="98">
        <v>1329</v>
      </c>
      <c r="H236" s="98"/>
      <c r="I236" s="285">
        <v>59.87</v>
      </c>
      <c r="J236" s="286" t="str">
        <f t="shared" si="29"/>
        <v>อ้อยตุลาคม</v>
      </c>
      <c r="K236" s="99">
        <v>59.87</v>
      </c>
      <c r="L236" s="99"/>
      <c r="M236" s="99">
        <f t="shared" si="23"/>
        <v>957.92</v>
      </c>
      <c r="N236" s="97">
        <v>16</v>
      </c>
      <c r="O236" s="287">
        <f t="shared" si="24"/>
        <v>658.56999999999994</v>
      </c>
      <c r="P236" s="288">
        <v>11</v>
      </c>
      <c r="Q236" s="288" t="str">
        <f>VLOOKUP(F236,[2]รายละเอียดรายแปลง!$D$1:$AU$65536,44,FALSE)</f>
        <v>C</v>
      </c>
      <c r="R236" s="288"/>
      <c r="S236" s="97">
        <f t="shared" si="30"/>
        <v>838.18</v>
      </c>
      <c r="T236" s="97">
        <v>14</v>
      </c>
      <c r="U236" s="289">
        <v>242843</v>
      </c>
      <c r="V236" s="290">
        <f t="shared" si="26"/>
        <v>-8094.7666666666664</v>
      </c>
      <c r="W236" s="291" t="s">
        <v>98</v>
      </c>
      <c r="X236" s="291" t="s">
        <v>88</v>
      </c>
      <c r="Y236" s="291" t="s">
        <v>486</v>
      </c>
      <c r="Z236" s="293" t="s">
        <v>280</v>
      </c>
      <c r="AA236" s="296" t="s">
        <v>90</v>
      </c>
      <c r="AB236" s="294" t="s">
        <v>91</v>
      </c>
      <c r="AC236" s="293">
        <v>1.85</v>
      </c>
      <c r="AD236" s="294" t="s">
        <v>232</v>
      </c>
      <c r="AE236" s="293" t="s">
        <v>220</v>
      </c>
      <c r="AF236" s="293">
        <v>0</v>
      </c>
      <c r="AG236" s="295" t="s">
        <v>179</v>
      </c>
    </row>
    <row r="237" spans="1:33" ht="24">
      <c r="A237" s="281">
        <v>5</v>
      </c>
      <c r="B237" s="95">
        <v>2</v>
      </c>
      <c r="C237" s="95" t="s">
        <v>228</v>
      </c>
      <c r="D237" s="298" t="s">
        <v>23</v>
      </c>
      <c r="E237" s="98">
        <f t="shared" si="27"/>
        <v>17</v>
      </c>
      <c r="F237" s="98">
        <v>1330</v>
      </c>
      <c r="G237" s="98">
        <v>1330</v>
      </c>
      <c r="H237" s="299" t="s">
        <v>230</v>
      </c>
      <c r="I237" s="285">
        <v>28.08</v>
      </c>
      <c r="J237" s="286" t="str">
        <f t="shared" si="29"/>
        <v>อ้อยตุลาคม</v>
      </c>
      <c r="K237" s="99">
        <v>28.08</v>
      </c>
      <c r="L237" s="99"/>
      <c r="M237" s="99">
        <f t="shared" si="23"/>
        <v>449.28</v>
      </c>
      <c r="N237" s="97">
        <v>16</v>
      </c>
      <c r="O237" s="287">
        <f t="shared" si="24"/>
        <v>308.88</v>
      </c>
      <c r="P237" s="288">
        <v>11</v>
      </c>
      <c r="Q237" s="288" t="str">
        <f>VLOOKUP(F237,[2]รายละเอียดรายแปลง!$D$1:$AU$65536,44,FALSE)</f>
        <v>C</v>
      </c>
      <c r="R237" s="288"/>
      <c r="S237" s="97">
        <f t="shared" si="30"/>
        <v>308.88</v>
      </c>
      <c r="T237" s="97">
        <v>11</v>
      </c>
      <c r="U237" s="289">
        <v>242844</v>
      </c>
      <c r="V237" s="290">
        <f t="shared" si="26"/>
        <v>-8094.8</v>
      </c>
      <c r="W237" s="291" t="s">
        <v>98</v>
      </c>
      <c r="X237" s="291" t="s">
        <v>88</v>
      </c>
      <c r="Y237" s="292">
        <v>0</v>
      </c>
      <c r="Z237" s="293" t="s">
        <v>280</v>
      </c>
      <c r="AA237" s="296" t="s">
        <v>90</v>
      </c>
      <c r="AB237" s="294" t="s">
        <v>91</v>
      </c>
      <c r="AC237" s="293">
        <v>1.85</v>
      </c>
      <c r="AD237" s="294" t="s">
        <v>232</v>
      </c>
      <c r="AE237" s="293" t="s">
        <v>220</v>
      </c>
      <c r="AF237" s="293">
        <v>0</v>
      </c>
      <c r="AG237" s="295" t="s">
        <v>179</v>
      </c>
    </row>
    <row r="238" spans="1:33" ht="24">
      <c r="A238" s="281">
        <v>4</v>
      </c>
      <c r="B238" s="95">
        <v>2</v>
      </c>
      <c r="C238" s="95" t="s">
        <v>228</v>
      </c>
      <c r="D238" s="298" t="s">
        <v>23</v>
      </c>
      <c r="E238" s="98">
        <f t="shared" si="27"/>
        <v>18</v>
      </c>
      <c r="F238" s="98" t="s">
        <v>134</v>
      </c>
      <c r="G238" s="98">
        <v>13321</v>
      </c>
      <c r="H238" s="299" t="s">
        <v>230</v>
      </c>
      <c r="I238" s="285">
        <v>17.809999999999999</v>
      </c>
      <c r="J238" s="286" t="str">
        <f t="shared" si="29"/>
        <v>อ้อยตุลาคม</v>
      </c>
      <c r="K238" s="99">
        <v>17.809999999999999</v>
      </c>
      <c r="L238" s="99"/>
      <c r="M238" s="99">
        <f t="shared" si="23"/>
        <v>284.95999999999998</v>
      </c>
      <c r="N238" s="97">
        <v>16</v>
      </c>
      <c r="O238" s="287">
        <f t="shared" si="24"/>
        <v>195.91</v>
      </c>
      <c r="P238" s="288">
        <v>11</v>
      </c>
      <c r="Q238" s="288" t="str">
        <f>VLOOKUP(F238,[2]รายละเอียดรายแปลง!$D$1:$AU$65536,44,FALSE)</f>
        <v>C</v>
      </c>
      <c r="R238" s="288"/>
      <c r="S238" s="97">
        <f t="shared" si="30"/>
        <v>178.1</v>
      </c>
      <c r="T238" s="97">
        <v>10</v>
      </c>
      <c r="U238" s="289">
        <v>242843</v>
      </c>
      <c r="V238" s="290">
        <f t="shared" si="26"/>
        <v>-8094.7666666666664</v>
      </c>
      <c r="W238" s="291" t="s">
        <v>98</v>
      </c>
      <c r="X238" s="291" t="s">
        <v>88</v>
      </c>
      <c r="Y238" s="291" t="s">
        <v>487</v>
      </c>
      <c r="Z238" s="293" t="s">
        <v>280</v>
      </c>
      <c r="AA238" s="296" t="s">
        <v>90</v>
      </c>
      <c r="AB238" s="294" t="s">
        <v>91</v>
      </c>
      <c r="AC238" s="293">
        <v>1.85</v>
      </c>
      <c r="AD238" s="294" t="s">
        <v>232</v>
      </c>
      <c r="AE238" s="293" t="s">
        <v>220</v>
      </c>
      <c r="AF238" s="293">
        <v>0</v>
      </c>
      <c r="AG238" s="295" t="s">
        <v>179</v>
      </c>
    </row>
    <row r="239" spans="1:33" ht="24">
      <c r="A239" s="281">
        <v>4</v>
      </c>
      <c r="B239" s="95">
        <v>2</v>
      </c>
      <c r="C239" s="95" t="s">
        <v>228</v>
      </c>
      <c r="D239" s="298" t="s">
        <v>23</v>
      </c>
      <c r="E239" s="98">
        <f t="shared" si="27"/>
        <v>19</v>
      </c>
      <c r="F239" s="98">
        <v>1333</v>
      </c>
      <c r="G239" s="98">
        <v>1333</v>
      </c>
      <c r="H239" s="98"/>
      <c r="I239" s="285">
        <v>19.84</v>
      </c>
      <c r="J239" s="286" t="str">
        <f t="shared" si="29"/>
        <v>อ้อยตุลาคม</v>
      </c>
      <c r="K239" s="99">
        <v>19.84</v>
      </c>
      <c r="L239" s="99"/>
      <c r="M239" s="99">
        <f t="shared" si="23"/>
        <v>317.44</v>
      </c>
      <c r="N239" s="97">
        <v>16</v>
      </c>
      <c r="O239" s="287">
        <f t="shared" si="24"/>
        <v>238.07999999999998</v>
      </c>
      <c r="P239" s="288">
        <v>12</v>
      </c>
      <c r="Q239" s="288" t="str">
        <f>VLOOKUP(F239,[2]รายละเอียดรายแปลง!$D$1:$AU$65536,44,FALSE)</f>
        <v>C</v>
      </c>
      <c r="R239" s="288"/>
      <c r="S239" s="97">
        <f t="shared" si="30"/>
        <v>198.4</v>
      </c>
      <c r="T239" s="97">
        <v>10</v>
      </c>
      <c r="U239" s="289">
        <v>242843</v>
      </c>
      <c r="V239" s="290">
        <f t="shared" si="26"/>
        <v>-8094.7666666666664</v>
      </c>
      <c r="W239" s="291" t="s">
        <v>98</v>
      </c>
      <c r="X239" s="291" t="s">
        <v>88</v>
      </c>
      <c r="Y239" s="291" t="s">
        <v>488</v>
      </c>
      <c r="Z239" s="293" t="s">
        <v>280</v>
      </c>
      <c r="AA239" s="296" t="s">
        <v>90</v>
      </c>
      <c r="AB239" s="294" t="s">
        <v>99</v>
      </c>
      <c r="AC239" s="293">
        <v>1.85</v>
      </c>
      <c r="AD239" s="294" t="s">
        <v>232</v>
      </c>
      <c r="AE239" s="293" t="s">
        <v>220</v>
      </c>
      <c r="AF239" s="293" t="s">
        <v>299</v>
      </c>
      <c r="AG239" s="293" t="s">
        <v>236</v>
      </c>
    </row>
    <row r="240" spans="1:33" ht="24">
      <c r="A240" s="281">
        <v>4</v>
      </c>
      <c r="B240" s="95">
        <v>2</v>
      </c>
      <c r="C240" s="95" t="s">
        <v>228</v>
      </c>
      <c r="D240" s="298" t="s">
        <v>23</v>
      </c>
      <c r="E240" s="98">
        <f t="shared" si="27"/>
        <v>20</v>
      </c>
      <c r="F240" s="98">
        <v>1334</v>
      </c>
      <c r="G240" s="98">
        <v>1334</v>
      </c>
      <c r="H240" s="299" t="s">
        <v>230</v>
      </c>
      <c r="I240" s="285">
        <v>15.2</v>
      </c>
      <c r="J240" s="286" t="str">
        <f t="shared" si="29"/>
        <v>อ้อยตอ 1</v>
      </c>
      <c r="K240" s="99">
        <v>15.2</v>
      </c>
      <c r="L240" s="99"/>
      <c r="M240" s="99">
        <f t="shared" si="23"/>
        <v>152</v>
      </c>
      <c r="N240" s="97">
        <v>10</v>
      </c>
      <c r="O240" s="287">
        <f t="shared" si="24"/>
        <v>136.79999999999998</v>
      </c>
      <c r="P240" s="288">
        <v>9</v>
      </c>
      <c r="Q240" s="288" t="str">
        <f>VLOOKUP(F240,[2]รายละเอียดรายแปลง!$D$1:$AU$65536,44,FALSE)</f>
        <v>C</v>
      </c>
      <c r="R240" s="288"/>
      <c r="S240" s="97">
        <f t="shared" si="30"/>
        <v>136.79999999999998</v>
      </c>
      <c r="T240" s="97">
        <v>9</v>
      </c>
      <c r="U240" s="289">
        <v>242964</v>
      </c>
      <c r="V240" s="290">
        <f t="shared" si="26"/>
        <v>-8098.8</v>
      </c>
      <c r="W240" s="291" t="s">
        <v>93</v>
      </c>
      <c r="X240" s="291" t="s">
        <v>2</v>
      </c>
      <c r="Y240" s="291" t="s">
        <v>489</v>
      </c>
      <c r="Z240" s="293" t="s">
        <v>231</v>
      </c>
      <c r="AA240" s="296" t="s">
        <v>90</v>
      </c>
      <c r="AB240" s="294" t="s">
        <v>91</v>
      </c>
      <c r="AC240" s="293">
        <v>1.85</v>
      </c>
      <c r="AD240" s="294" t="s">
        <v>232</v>
      </c>
      <c r="AE240" s="293" t="s">
        <v>220</v>
      </c>
      <c r="AF240" s="293" t="s">
        <v>299</v>
      </c>
      <c r="AG240" s="293" t="s">
        <v>236</v>
      </c>
    </row>
    <row r="241" spans="1:33" ht="24">
      <c r="A241" s="281">
        <v>5</v>
      </c>
      <c r="B241" s="95">
        <v>2</v>
      </c>
      <c r="C241" s="95" t="s">
        <v>228</v>
      </c>
      <c r="D241" s="298" t="s">
        <v>23</v>
      </c>
      <c r="E241" s="98">
        <f>E240+1</f>
        <v>21</v>
      </c>
      <c r="F241" s="98">
        <v>520</v>
      </c>
      <c r="G241" s="306">
        <v>520</v>
      </c>
      <c r="H241" s="98"/>
      <c r="I241" s="285">
        <v>54.79</v>
      </c>
      <c r="J241" s="286" t="str">
        <f>W241</f>
        <v>อ้อยน้ำราด</v>
      </c>
      <c r="K241" s="99">
        <v>54.79</v>
      </c>
      <c r="L241" s="99"/>
      <c r="M241" s="99">
        <f>K241*N241</f>
        <v>712.27</v>
      </c>
      <c r="N241" s="97">
        <v>13</v>
      </c>
      <c r="O241" s="287">
        <f>K241*P241</f>
        <v>602.68999999999994</v>
      </c>
      <c r="P241" s="288">
        <v>11</v>
      </c>
      <c r="Q241" s="288" t="str">
        <f>VLOOKUP(F241,[2]รายละเอียดรายแปลง!$D$1:$AU$65536,44,FALSE)</f>
        <v>C</v>
      </c>
      <c r="R241" s="288"/>
      <c r="S241" s="97">
        <f>K241*T241</f>
        <v>602.68999999999994</v>
      </c>
      <c r="T241" s="97">
        <v>11</v>
      </c>
      <c r="U241" s="289">
        <v>242939</v>
      </c>
      <c r="V241" s="290">
        <f t="shared" si="26"/>
        <v>-8097.9666666666662</v>
      </c>
      <c r="W241" s="291" t="s">
        <v>1</v>
      </c>
      <c r="X241" s="291" t="s">
        <v>88</v>
      </c>
      <c r="Y241" s="291" t="s">
        <v>490</v>
      </c>
      <c r="Z241" s="293" t="s">
        <v>280</v>
      </c>
      <c r="AA241" s="294" t="s">
        <v>90</v>
      </c>
      <c r="AB241" s="294" t="s">
        <v>118</v>
      </c>
      <c r="AC241" s="293">
        <v>1.85</v>
      </c>
      <c r="AD241" s="291" t="s">
        <v>232</v>
      </c>
      <c r="AE241" s="293" t="s">
        <v>220</v>
      </c>
      <c r="AF241" s="293" t="s">
        <v>288</v>
      </c>
      <c r="AG241" s="293" t="s">
        <v>236</v>
      </c>
    </row>
    <row r="242" spans="1:33" ht="24">
      <c r="A242" s="281">
        <v>5</v>
      </c>
      <c r="B242" s="95">
        <v>2</v>
      </c>
      <c r="C242" s="95" t="s">
        <v>228</v>
      </c>
      <c r="D242" s="298" t="s">
        <v>23</v>
      </c>
      <c r="E242" s="98">
        <f>E241+1</f>
        <v>22</v>
      </c>
      <c r="F242" s="98" t="s">
        <v>135</v>
      </c>
      <c r="G242" s="306">
        <v>5201</v>
      </c>
      <c r="H242" s="299" t="s">
        <v>230</v>
      </c>
      <c r="I242" s="285">
        <v>39.93</v>
      </c>
      <c r="J242" s="286" t="str">
        <f>W242</f>
        <v>อ้อยน้ำราด</v>
      </c>
      <c r="K242" s="99">
        <v>39.93</v>
      </c>
      <c r="L242" s="99"/>
      <c r="M242" s="99">
        <f>K242*N242</f>
        <v>519.09</v>
      </c>
      <c r="N242" s="97">
        <v>13</v>
      </c>
      <c r="O242" s="287">
        <f>K242*P242</f>
        <v>399.3</v>
      </c>
      <c r="P242" s="288">
        <v>10</v>
      </c>
      <c r="Q242" s="288" t="str">
        <f>VLOOKUP(F242,[2]รายละเอียดรายแปลง!$D$1:$AU$65536,44,FALSE)</f>
        <v>C</v>
      </c>
      <c r="R242" s="288"/>
      <c r="S242" s="97">
        <f>K242*T242</f>
        <v>399.3</v>
      </c>
      <c r="T242" s="97">
        <v>10</v>
      </c>
      <c r="U242" s="289">
        <v>242923</v>
      </c>
      <c r="V242" s="290">
        <f t="shared" si="26"/>
        <v>-8097.4333333333334</v>
      </c>
      <c r="W242" s="291" t="s">
        <v>1</v>
      </c>
      <c r="X242" s="291" t="s">
        <v>88</v>
      </c>
      <c r="Y242" s="291" t="s">
        <v>490</v>
      </c>
      <c r="Z242" s="293" t="s">
        <v>280</v>
      </c>
      <c r="AA242" s="294" t="s">
        <v>90</v>
      </c>
      <c r="AB242" s="294" t="s">
        <v>99</v>
      </c>
      <c r="AC242" s="293">
        <v>1.85</v>
      </c>
      <c r="AD242" s="291" t="s">
        <v>232</v>
      </c>
      <c r="AE242" s="293" t="s">
        <v>220</v>
      </c>
      <c r="AF242" s="293" t="s">
        <v>288</v>
      </c>
      <c r="AG242" s="293" t="s">
        <v>236</v>
      </c>
    </row>
    <row r="243" spans="1:33" ht="24">
      <c r="A243" s="281">
        <v>5</v>
      </c>
      <c r="B243" s="95">
        <v>2</v>
      </c>
      <c r="C243" s="95" t="s">
        <v>228</v>
      </c>
      <c r="D243" s="298" t="s">
        <v>23</v>
      </c>
      <c r="E243" s="98">
        <f>E242+1</f>
        <v>23</v>
      </c>
      <c r="F243" s="98">
        <v>525</v>
      </c>
      <c r="G243" s="306">
        <v>525</v>
      </c>
      <c r="H243" s="299" t="s">
        <v>230</v>
      </c>
      <c r="I243" s="285">
        <v>24.43</v>
      </c>
      <c r="J243" s="286" t="str">
        <f>W243</f>
        <v>อ้อยน้ำราด</v>
      </c>
      <c r="K243" s="99">
        <v>24.43</v>
      </c>
      <c r="L243" s="99"/>
      <c r="M243" s="99">
        <f>K243*N243</f>
        <v>293.15999999999997</v>
      </c>
      <c r="N243" s="97">
        <v>12</v>
      </c>
      <c r="O243" s="287">
        <f>K243*P243</f>
        <v>268.73</v>
      </c>
      <c r="P243" s="288">
        <v>11</v>
      </c>
      <c r="Q243" s="288" t="str">
        <f>VLOOKUP(F243,[2]รายละเอียดรายแปลง!$D$1:$AU$65536,44,FALSE)</f>
        <v>C</v>
      </c>
      <c r="R243" s="288"/>
      <c r="S243" s="97">
        <f>K243*T243</f>
        <v>293.15999999999997</v>
      </c>
      <c r="T243" s="97">
        <v>12</v>
      </c>
      <c r="U243" s="289">
        <v>242944</v>
      </c>
      <c r="V243" s="290">
        <f t="shared" si="26"/>
        <v>-8098.1333333333332</v>
      </c>
      <c r="W243" s="291" t="s">
        <v>1</v>
      </c>
      <c r="X243" s="291" t="s">
        <v>88</v>
      </c>
      <c r="Y243" s="291" t="s">
        <v>490</v>
      </c>
      <c r="Z243" s="293" t="s">
        <v>280</v>
      </c>
      <c r="AA243" s="294" t="s">
        <v>119</v>
      </c>
      <c r="AB243" s="294" t="s">
        <v>91</v>
      </c>
      <c r="AC243" s="293">
        <v>1.85</v>
      </c>
      <c r="AD243" s="291" t="s">
        <v>232</v>
      </c>
      <c r="AE243" s="293" t="s">
        <v>220</v>
      </c>
      <c r="AF243" s="293">
        <v>0</v>
      </c>
      <c r="AG243" s="295" t="s">
        <v>179</v>
      </c>
    </row>
    <row r="244" spans="1:33" ht="24">
      <c r="A244" s="281">
        <v>2</v>
      </c>
      <c r="B244" s="95">
        <v>2</v>
      </c>
      <c r="C244" s="95" t="s">
        <v>228</v>
      </c>
      <c r="D244" s="298" t="s">
        <v>23</v>
      </c>
      <c r="E244" s="98">
        <f>E243+1</f>
        <v>24</v>
      </c>
      <c r="F244" s="98">
        <v>526</v>
      </c>
      <c r="G244" s="306">
        <v>526</v>
      </c>
      <c r="H244" s="299" t="s">
        <v>230</v>
      </c>
      <c r="I244" s="285">
        <v>8.86</v>
      </c>
      <c r="J244" s="286" t="str">
        <f>W244</f>
        <v>อ้อยตุลาคม</v>
      </c>
      <c r="K244" s="99">
        <v>8.86</v>
      </c>
      <c r="L244" s="99"/>
      <c r="M244" s="99">
        <f>K244*N244</f>
        <v>132.89999999999998</v>
      </c>
      <c r="N244" s="97">
        <v>15</v>
      </c>
      <c r="O244" s="287">
        <f>K244*P244</f>
        <v>106.32</v>
      </c>
      <c r="P244" s="288">
        <v>12</v>
      </c>
      <c r="Q244" s="288" t="str">
        <f>VLOOKUP(F244,[2]รายละเอียดรายแปลง!$D$1:$AU$65536,44,FALSE)</f>
        <v>C</v>
      </c>
      <c r="R244" s="288"/>
      <c r="S244" s="97">
        <f>K244*T244</f>
        <v>124.03999999999999</v>
      </c>
      <c r="T244" s="97">
        <v>14</v>
      </c>
      <c r="U244" s="289">
        <v>242880</v>
      </c>
      <c r="V244" s="290">
        <f t="shared" si="26"/>
        <v>-8096</v>
      </c>
      <c r="W244" s="291" t="s">
        <v>98</v>
      </c>
      <c r="X244" s="291" t="s">
        <v>88</v>
      </c>
      <c r="Y244" s="292" t="s">
        <v>491</v>
      </c>
      <c r="Z244" s="293" t="s">
        <v>280</v>
      </c>
      <c r="AA244" s="294" t="s">
        <v>119</v>
      </c>
      <c r="AB244" s="294" t="s">
        <v>99</v>
      </c>
      <c r="AC244" s="293">
        <v>1.85</v>
      </c>
      <c r="AD244" s="294" t="s">
        <v>232</v>
      </c>
      <c r="AE244" s="293" t="s">
        <v>220</v>
      </c>
      <c r="AF244" s="293">
        <v>0</v>
      </c>
      <c r="AG244" s="295" t="s">
        <v>179</v>
      </c>
    </row>
    <row r="245" spans="1:33" ht="24">
      <c r="A245" s="281">
        <v>5</v>
      </c>
      <c r="B245" s="95">
        <v>2</v>
      </c>
      <c r="C245" s="95" t="s">
        <v>228</v>
      </c>
      <c r="D245" s="298" t="s">
        <v>23</v>
      </c>
      <c r="E245" s="98">
        <f>E244+1</f>
        <v>25</v>
      </c>
      <c r="F245" s="98">
        <v>527</v>
      </c>
      <c r="G245" s="306">
        <v>527</v>
      </c>
      <c r="H245" s="299" t="s">
        <v>230</v>
      </c>
      <c r="I245" s="285">
        <v>32.15</v>
      </c>
      <c r="J245" s="286" t="str">
        <f>W245</f>
        <v>อ้อยตอ 2</v>
      </c>
      <c r="K245" s="99">
        <v>30.15</v>
      </c>
      <c r="L245" s="99"/>
      <c r="M245" s="99">
        <f>K245*N245</f>
        <v>301.5</v>
      </c>
      <c r="N245" s="97">
        <v>10</v>
      </c>
      <c r="O245" s="287">
        <f>K245*P245</f>
        <v>271.34999999999997</v>
      </c>
      <c r="P245" s="288">
        <v>9</v>
      </c>
      <c r="Q245" s="288" t="str">
        <f>VLOOKUP(F245,[2]รายละเอียดรายแปลง!$D$1:$AU$65536,44,FALSE)</f>
        <v>C</v>
      </c>
      <c r="R245" s="288"/>
      <c r="S245" s="97">
        <f>K245*T245</f>
        <v>301.5</v>
      </c>
      <c r="T245" s="97">
        <v>10</v>
      </c>
      <c r="U245" s="289">
        <v>242880</v>
      </c>
      <c r="V245" s="290">
        <f t="shared" si="26"/>
        <v>-8096</v>
      </c>
      <c r="W245" s="291" t="s">
        <v>95</v>
      </c>
      <c r="X245" s="291" t="s">
        <v>2</v>
      </c>
      <c r="Y245" s="291" t="s">
        <v>490</v>
      </c>
      <c r="Z245" s="293" t="s">
        <v>280</v>
      </c>
      <c r="AA245" s="294" t="s">
        <v>119</v>
      </c>
      <c r="AB245" s="294" t="s">
        <v>91</v>
      </c>
      <c r="AC245" s="293">
        <v>1.65</v>
      </c>
      <c r="AD245" s="294" t="s">
        <v>247</v>
      </c>
      <c r="AE245" s="293" t="s">
        <v>220</v>
      </c>
      <c r="AF245" s="293" t="s">
        <v>288</v>
      </c>
      <c r="AG245" s="293" t="s">
        <v>236</v>
      </c>
    </row>
    <row r="246" spans="1:33" ht="24">
      <c r="A246" s="281">
        <v>4</v>
      </c>
      <c r="B246" s="95">
        <v>2</v>
      </c>
      <c r="C246" s="95" t="s">
        <v>228</v>
      </c>
      <c r="D246" s="298" t="s">
        <v>43</v>
      </c>
      <c r="E246" s="98">
        <v>1</v>
      </c>
      <c r="F246" s="98">
        <v>1501</v>
      </c>
      <c r="G246" s="98">
        <v>1501</v>
      </c>
      <c r="H246" s="299" t="s">
        <v>230</v>
      </c>
      <c r="I246" s="285">
        <v>18.670000000000002</v>
      </c>
      <c r="J246" s="286" t="str">
        <f t="shared" ref="J246:J309" si="31">W246</f>
        <v>อ้อยน้ำราด</v>
      </c>
      <c r="K246" s="99">
        <v>18.670000000000002</v>
      </c>
      <c r="L246" s="99"/>
      <c r="M246" s="99">
        <f t="shared" si="23"/>
        <v>261.38</v>
      </c>
      <c r="N246" s="97">
        <v>14</v>
      </c>
      <c r="O246" s="287">
        <f t="shared" si="24"/>
        <v>224.04000000000002</v>
      </c>
      <c r="P246" s="288">
        <v>12</v>
      </c>
      <c r="Q246" s="288" t="str">
        <f>VLOOKUP(F246,[2]รายละเอียดรายแปลง!$D$1:$AU$65536,44,FALSE)</f>
        <v>C</v>
      </c>
      <c r="R246" s="288"/>
      <c r="S246" s="97">
        <f t="shared" si="30"/>
        <v>224.04000000000002</v>
      </c>
      <c r="T246" s="97">
        <v>12</v>
      </c>
      <c r="U246" s="289">
        <v>242881</v>
      </c>
      <c r="V246" s="290">
        <f t="shared" si="26"/>
        <v>-8096.0333333333338</v>
      </c>
      <c r="W246" s="291" t="s">
        <v>1</v>
      </c>
      <c r="X246" s="291" t="s">
        <v>88</v>
      </c>
      <c r="Y246" s="292">
        <v>0</v>
      </c>
      <c r="Z246" s="293" t="s">
        <v>234</v>
      </c>
      <c r="AA246" s="296" t="s">
        <v>90</v>
      </c>
      <c r="AB246" s="294" t="s">
        <v>99</v>
      </c>
      <c r="AC246" s="293">
        <v>1.85</v>
      </c>
      <c r="AD246" s="291" t="s">
        <v>232</v>
      </c>
      <c r="AE246" s="293" t="s">
        <v>220</v>
      </c>
      <c r="AF246" s="293">
        <v>0</v>
      </c>
      <c r="AG246" s="295" t="s">
        <v>179</v>
      </c>
    </row>
    <row r="247" spans="1:33" ht="24">
      <c r="A247" s="281">
        <v>5</v>
      </c>
      <c r="B247" s="95">
        <v>2</v>
      </c>
      <c r="C247" s="95" t="s">
        <v>228</v>
      </c>
      <c r="D247" s="298" t="s">
        <v>43</v>
      </c>
      <c r="E247" s="98">
        <f t="shared" si="27"/>
        <v>2</v>
      </c>
      <c r="F247" s="98">
        <v>1502</v>
      </c>
      <c r="G247" s="98">
        <v>1502</v>
      </c>
      <c r="H247" s="299" t="s">
        <v>230</v>
      </c>
      <c r="I247" s="285">
        <v>30.78</v>
      </c>
      <c r="J247" s="286" t="str">
        <f t="shared" si="31"/>
        <v>อ้อยน้ำราด</v>
      </c>
      <c r="K247" s="99">
        <v>30.78</v>
      </c>
      <c r="L247" s="99"/>
      <c r="M247" s="99">
        <f t="shared" si="23"/>
        <v>430.92</v>
      </c>
      <c r="N247" s="97">
        <v>14</v>
      </c>
      <c r="O247" s="287">
        <f t="shared" si="24"/>
        <v>338.58000000000004</v>
      </c>
      <c r="P247" s="288">
        <v>11</v>
      </c>
      <c r="Q247" s="288" t="str">
        <f>VLOOKUP(F247,[2]รายละเอียดรายแปลง!$D$1:$AU$65536,44,FALSE)</f>
        <v>C</v>
      </c>
      <c r="R247" s="288"/>
      <c r="S247" s="97">
        <f t="shared" si="30"/>
        <v>277.02</v>
      </c>
      <c r="T247" s="97">
        <v>9</v>
      </c>
      <c r="U247" s="289">
        <v>242895</v>
      </c>
      <c r="V247" s="290">
        <f t="shared" si="26"/>
        <v>-8096.5</v>
      </c>
      <c r="W247" s="291" t="s">
        <v>1</v>
      </c>
      <c r="X247" s="291" t="s">
        <v>88</v>
      </c>
      <c r="Y247" s="292">
        <v>0</v>
      </c>
      <c r="Z247" s="293" t="s">
        <v>234</v>
      </c>
      <c r="AA247" s="296" t="s">
        <v>90</v>
      </c>
      <c r="AB247" s="294" t="s">
        <v>99</v>
      </c>
      <c r="AC247" s="293">
        <v>1.85</v>
      </c>
      <c r="AD247" s="291" t="s">
        <v>232</v>
      </c>
      <c r="AE247" s="293" t="s">
        <v>220</v>
      </c>
      <c r="AF247" s="293" t="s">
        <v>299</v>
      </c>
      <c r="AG247" s="293" t="s">
        <v>236</v>
      </c>
    </row>
    <row r="248" spans="1:33" ht="24">
      <c r="A248" s="281">
        <v>2</v>
      </c>
      <c r="B248" s="95">
        <v>2</v>
      </c>
      <c r="C248" s="95" t="s">
        <v>228</v>
      </c>
      <c r="D248" s="298" t="s">
        <v>43</v>
      </c>
      <c r="E248" s="98">
        <f t="shared" si="27"/>
        <v>3</v>
      </c>
      <c r="F248" s="98">
        <v>1503</v>
      </c>
      <c r="G248" s="98">
        <v>1503</v>
      </c>
      <c r="H248" s="299" t="s">
        <v>230</v>
      </c>
      <c r="I248" s="285">
        <v>7.52</v>
      </c>
      <c r="J248" s="286" t="str">
        <f t="shared" si="31"/>
        <v>อ้อยน้ำราด</v>
      </c>
      <c r="K248" s="99">
        <v>7.52</v>
      </c>
      <c r="L248" s="99"/>
      <c r="M248" s="99">
        <f t="shared" si="23"/>
        <v>105.28</v>
      </c>
      <c r="N248" s="97">
        <v>14</v>
      </c>
      <c r="O248" s="287">
        <f t="shared" si="24"/>
        <v>97.759999999999991</v>
      </c>
      <c r="P248" s="288">
        <v>13</v>
      </c>
      <c r="Q248" s="288" t="str">
        <f>VLOOKUP(F248,[2]รายละเอียดรายแปลง!$D$1:$AU$65536,44,FALSE)</f>
        <v>B</v>
      </c>
      <c r="R248" s="288"/>
      <c r="S248" s="97">
        <f t="shared" si="30"/>
        <v>97.759999999999991</v>
      </c>
      <c r="T248" s="97">
        <v>13</v>
      </c>
      <c r="U248" s="289">
        <v>242893</v>
      </c>
      <c r="V248" s="290">
        <f t="shared" si="26"/>
        <v>-8096.4333333333334</v>
      </c>
      <c r="W248" s="291" t="s">
        <v>1</v>
      </c>
      <c r="X248" s="291" t="s">
        <v>88</v>
      </c>
      <c r="Y248" s="292">
        <v>0</v>
      </c>
      <c r="Z248" s="293" t="s">
        <v>234</v>
      </c>
      <c r="AA248" s="296" t="s">
        <v>90</v>
      </c>
      <c r="AB248" s="294" t="s">
        <v>99</v>
      </c>
      <c r="AC248" s="293">
        <v>1.85</v>
      </c>
      <c r="AD248" s="291" t="s">
        <v>232</v>
      </c>
      <c r="AE248" s="293" t="s">
        <v>220</v>
      </c>
      <c r="AF248" s="293">
        <v>0</v>
      </c>
      <c r="AG248" s="295" t="s">
        <v>179</v>
      </c>
    </row>
    <row r="249" spans="1:33" ht="24">
      <c r="A249" s="281">
        <v>5</v>
      </c>
      <c r="B249" s="95">
        <v>2</v>
      </c>
      <c r="C249" s="95" t="s">
        <v>228</v>
      </c>
      <c r="D249" s="298" t="s">
        <v>43</v>
      </c>
      <c r="E249" s="98">
        <f t="shared" si="27"/>
        <v>4</v>
      </c>
      <c r="F249" s="98" t="s">
        <v>136</v>
      </c>
      <c r="G249" s="98">
        <v>15031</v>
      </c>
      <c r="H249" s="299" t="s">
        <v>230</v>
      </c>
      <c r="I249" s="285">
        <v>24.33</v>
      </c>
      <c r="J249" s="286" t="str">
        <f t="shared" si="31"/>
        <v>อ้อยน้ำราด</v>
      </c>
      <c r="K249" s="99">
        <v>24.33</v>
      </c>
      <c r="L249" s="99"/>
      <c r="M249" s="99">
        <f t="shared" si="23"/>
        <v>340.62</v>
      </c>
      <c r="N249" s="97">
        <v>14</v>
      </c>
      <c r="O249" s="287">
        <f t="shared" si="24"/>
        <v>291.95999999999998</v>
      </c>
      <c r="P249" s="288">
        <v>12</v>
      </c>
      <c r="Q249" s="288" t="str">
        <f>VLOOKUP(F249,[2]รายละเอียดรายแปลง!$D$1:$AU$65536,44,FALSE)</f>
        <v>C</v>
      </c>
      <c r="R249" s="288"/>
      <c r="S249" s="97">
        <f t="shared" si="30"/>
        <v>243.29999999999998</v>
      </c>
      <c r="T249" s="97">
        <v>10</v>
      </c>
      <c r="U249" s="289">
        <v>242891</v>
      </c>
      <c r="V249" s="290">
        <f t="shared" si="26"/>
        <v>-8096.3666666666668</v>
      </c>
      <c r="W249" s="291" t="s">
        <v>1</v>
      </c>
      <c r="X249" s="291" t="s">
        <v>88</v>
      </c>
      <c r="Y249" s="292">
        <v>0</v>
      </c>
      <c r="Z249" s="293" t="s">
        <v>234</v>
      </c>
      <c r="AA249" s="296" t="s">
        <v>90</v>
      </c>
      <c r="AB249" s="294" t="s">
        <v>99</v>
      </c>
      <c r="AC249" s="293">
        <v>1.85</v>
      </c>
      <c r="AD249" s="291" t="s">
        <v>232</v>
      </c>
      <c r="AE249" s="293" t="s">
        <v>220</v>
      </c>
      <c r="AF249" s="293" t="s">
        <v>299</v>
      </c>
      <c r="AG249" s="293" t="s">
        <v>236</v>
      </c>
    </row>
    <row r="250" spans="1:33" ht="24">
      <c r="A250" s="281">
        <v>5</v>
      </c>
      <c r="B250" s="95">
        <v>2</v>
      </c>
      <c r="C250" s="95" t="s">
        <v>228</v>
      </c>
      <c r="D250" s="298" t="s">
        <v>43</v>
      </c>
      <c r="E250" s="98">
        <f t="shared" si="27"/>
        <v>5</v>
      </c>
      <c r="F250" s="98">
        <v>1504</v>
      </c>
      <c r="G250" s="98">
        <v>1504</v>
      </c>
      <c r="H250" s="299" t="s">
        <v>230</v>
      </c>
      <c r="I250" s="285">
        <v>43.08</v>
      </c>
      <c r="J250" s="286" t="str">
        <f t="shared" si="31"/>
        <v>อ้อยน้ำราด</v>
      </c>
      <c r="K250" s="99">
        <v>42.59</v>
      </c>
      <c r="L250" s="99"/>
      <c r="M250" s="99">
        <f t="shared" si="23"/>
        <v>596.26</v>
      </c>
      <c r="N250" s="97">
        <v>14</v>
      </c>
      <c r="O250" s="287">
        <f t="shared" si="24"/>
        <v>553.67000000000007</v>
      </c>
      <c r="P250" s="288">
        <v>13</v>
      </c>
      <c r="Q250" s="288" t="str">
        <f>VLOOKUP(F250,[2]รายละเอียดรายแปลง!$D$1:$AU$65536,44,FALSE)</f>
        <v>B</v>
      </c>
      <c r="R250" s="288"/>
      <c r="S250" s="97">
        <f t="shared" si="30"/>
        <v>511.08000000000004</v>
      </c>
      <c r="T250" s="97">
        <v>12</v>
      </c>
      <c r="U250" s="289">
        <v>242899</v>
      </c>
      <c r="V250" s="290">
        <f t="shared" si="26"/>
        <v>-8096.6333333333332</v>
      </c>
      <c r="W250" s="291" t="s">
        <v>1</v>
      </c>
      <c r="X250" s="291" t="s">
        <v>88</v>
      </c>
      <c r="Y250" s="292">
        <v>0</v>
      </c>
      <c r="Z250" s="293" t="s">
        <v>234</v>
      </c>
      <c r="AA250" s="296" t="s">
        <v>90</v>
      </c>
      <c r="AB250" s="294" t="s">
        <v>99</v>
      </c>
      <c r="AC250" s="293">
        <v>1.85</v>
      </c>
      <c r="AD250" s="291" t="s">
        <v>232</v>
      </c>
      <c r="AE250" s="293" t="s">
        <v>220</v>
      </c>
      <c r="AF250" s="293">
        <v>0</v>
      </c>
      <c r="AG250" s="295" t="s">
        <v>179</v>
      </c>
    </row>
    <row r="251" spans="1:33" ht="24">
      <c r="A251" s="281">
        <v>5</v>
      </c>
      <c r="B251" s="95">
        <v>2</v>
      </c>
      <c r="C251" s="95" t="s">
        <v>228</v>
      </c>
      <c r="D251" s="298" t="s">
        <v>43</v>
      </c>
      <c r="E251" s="98">
        <f t="shared" si="27"/>
        <v>6</v>
      </c>
      <c r="F251" s="98">
        <v>1505</v>
      </c>
      <c r="G251" s="98">
        <v>1505</v>
      </c>
      <c r="H251" s="299" t="s">
        <v>230</v>
      </c>
      <c r="I251" s="285">
        <v>37.729999999999997</v>
      </c>
      <c r="J251" s="286" t="str">
        <f t="shared" si="31"/>
        <v>อ้อยน้ำราด</v>
      </c>
      <c r="K251" s="99">
        <v>36.659999999999997</v>
      </c>
      <c r="L251" s="99"/>
      <c r="M251" s="99">
        <f t="shared" si="23"/>
        <v>513.24</v>
      </c>
      <c r="N251" s="97">
        <v>14</v>
      </c>
      <c r="O251" s="287">
        <f t="shared" si="24"/>
        <v>439.91999999999996</v>
      </c>
      <c r="P251" s="288">
        <v>12</v>
      </c>
      <c r="Q251" s="288" t="str">
        <f>VLOOKUP(F251,[2]รายละเอียดรายแปลง!$D$1:$AU$65536,44,FALSE)</f>
        <v>C</v>
      </c>
      <c r="R251" s="288"/>
      <c r="S251" s="97">
        <f t="shared" si="30"/>
        <v>439.91999999999996</v>
      </c>
      <c r="T251" s="97">
        <v>12</v>
      </c>
      <c r="U251" s="289">
        <v>242903</v>
      </c>
      <c r="V251" s="290">
        <f t="shared" si="26"/>
        <v>-8096.7666666666664</v>
      </c>
      <c r="W251" s="291" t="s">
        <v>1</v>
      </c>
      <c r="X251" s="291" t="s">
        <v>88</v>
      </c>
      <c r="Y251" s="292">
        <v>0</v>
      </c>
      <c r="Z251" s="293" t="s">
        <v>280</v>
      </c>
      <c r="AA251" s="296" t="s">
        <v>90</v>
      </c>
      <c r="AB251" s="294" t="s">
        <v>99</v>
      </c>
      <c r="AC251" s="293">
        <v>1.85</v>
      </c>
      <c r="AD251" s="291" t="s">
        <v>232</v>
      </c>
      <c r="AE251" s="293" t="s">
        <v>220</v>
      </c>
      <c r="AF251" s="293" t="s">
        <v>299</v>
      </c>
      <c r="AG251" s="293" t="s">
        <v>236</v>
      </c>
    </row>
    <row r="252" spans="1:33" ht="24">
      <c r="A252" s="281">
        <v>5</v>
      </c>
      <c r="B252" s="95">
        <v>2</v>
      </c>
      <c r="C252" s="95" t="s">
        <v>228</v>
      </c>
      <c r="D252" s="298" t="s">
        <v>43</v>
      </c>
      <c r="E252" s="98">
        <f t="shared" si="27"/>
        <v>7</v>
      </c>
      <c r="F252" s="98">
        <v>1506</v>
      </c>
      <c r="G252" s="98">
        <v>1506</v>
      </c>
      <c r="H252" s="299" t="s">
        <v>230</v>
      </c>
      <c r="I252" s="285">
        <v>45.58</v>
      </c>
      <c r="J252" s="286" t="str">
        <f t="shared" si="31"/>
        <v>อ้อยน้ำราด</v>
      </c>
      <c r="K252" s="99">
        <v>45.58</v>
      </c>
      <c r="L252" s="99"/>
      <c r="M252" s="99">
        <f t="shared" si="23"/>
        <v>638.12</v>
      </c>
      <c r="N252" s="97">
        <v>14</v>
      </c>
      <c r="O252" s="287">
        <f t="shared" si="24"/>
        <v>546.96</v>
      </c>
      <c r="P252" s="288">
        <v>12</v>
      </c>
      <c r="Q252" s="288" t="str">
        <f>VLOOKUP(F252,[2]รายละเอียดรายแปลง!$D$1:$AU$65536,44,FALSE)</f>
        <v>C</v>
      </c>
      <c r="R252" s="288"/>
      <c r="S252" s="97">
        <f t="shared" si="30"/>
        <v>546.96</v>
      </c>
      <c r="T252" s="97">
        <v>12</v>
      </c>
      <c r="U252" s="289">
        <v>242908</v>
      </c>
      <c r="V252" s="290">
        <f t="shared" si="26"/>
        <v>-8096.9333333333334</v>
      </c>
      <c r="W252" s="291" t="s">
        <v>1</v>
      </c>
      <c r="X252" s="291" t="s">
        <v>88</v>
      </c>
      <c r="Y252" s="292">
        <v>0</v>
      </c>
      <c r="Z252" s="293" t="s">
        <v>280</v>
      </c>
      <c r="AA252" s="296" t="s">
        <v>90</v>
      </c>
      <c r="AB252" s="294" t="s">
        <v>99</v>
      </c>
      <c r="AC252" s="293">
        <v>1.85</v>
      </c>
      <c r="AD252" s="291" t="s">
        <v>232</v>
      </c>
      <c r="AE252" s="293" t="s">
        <v>220</v>
      </c>
      <c r="AF252" s="293" t="s">
        <v>299</v>
      </c>
      <c r="AG252" s="293" t="s">
        <v>236</v>
      </c>
    </row>
    <row r="253" spans="1:33" ht="24">
      <c r="A253" s="281">
        <v>2</v>
      </c>
      <c r="B253" s="95">
        <v>2</v>
      </c>
      <c r="C253" s="95" t="s">
        <v>228</v>
      </c>
      <c r="D253" s="298" t="s">
        <v>43</v>
      </c>
      <c r="E253" s="98">
        <f t="shared" si="27"/>
        <v>8</v>
      </c>
      <c r="F253" s="98" t="s">
        <v>137</v>
      </c>
      <c r="G253" s="98">
        <v>15061</v>
      </c>
      <c r="H253" s="299" t="s">
        <v>230</v>
      </c>
      <c r="I253" s="285">
        <v>7.72</v>
      </c>
      <c r="J253" s="286" t="str">
        <f t="shared" si="31"/>
        <v>อ้อยตอ 1</v>
      </c>
      <c r="K253" s="99">
        <v>7.72</v>
      </c>
      <c r="L253" s="99"/>
      <c r="M253" s="99">
        <f t="shared" si="23"/>
        <v>92.64</v>
      </c>
      <c r="N253" s="97">
        <v>12</v>
      </c>
      <c r="O253" s="287">
        <f t="shared" si="24"/>
        <v>84.92</v>
      </c>
      <c r="P253" s="288">
        <v>11</v>
      </c>
      <c r="Q253" s="288" t="str">
        <f>VLOOKUP(F253,[2]รายละเอียดรายแปลง!$D$1:$AU$65536,44,FALSE)</f>
        <v>B</v>
      </c>
      <c r="R253" s="288"/>
      <c r="S253" s="97">
        <f t="shared" si="30"/>
        <v>84.92</v>
      </c>
      <c r="T253" s="97">
        <v>11</v>
      </c>
      <c r="U253" s="289">
        <v>242869</v>
      </c>
      <c r="V253" s="290">
        <f t="shared" si="26"/>
        <v>-8095.6333333333332</v>
      </c>
      <c r="W253" s="291" t="s">
        <v>93</v>
      </c>
      <c r="X253" s="291" t="s">
        <v>2</v>
      </c>
      <c r="Y253" s="292">
        <v>0</v>
      </c>
      <c r="Z253" s="293" t="s">
        <v>280</v>
      </c>
      <c r="AA253" s="296" t="s">
        <v>90</v>
      </c>
      <c r="AB253" s="294" t="s">
        <v>91</v>
      </c>
      <c r="AC253" s="293">
        <v>1.85</v>
      </c>
      <c r="AD253" s="294" t="s">
        <v>232</v>
      </c>
      <c r="AE253" s="293" t="s">
        <v>220</v>
      </c>
      <c r="AF253" s="293" t="s">
        <v>299</v>
      </c>
      <c r="AG253" s="293" t="s">
        <v>236</v>
      </c>
    </row>
    <row r="254" spans="1:33" ht="24">
      <c r="A254" s="281">
        <v>5</v>
      </c>
      <c r="B254" s="95">
        <v>2</v>
      </c>
      <c r="C254" s="95" t="s">
        <v>228</v>
      </c>
      <c r="D254" s="298" t="s">
        <v>43</v>
      </c>
      <c r="E254" s="98">
        <f t="shared" si="27"/>
        <v>9</v>
      </c>
      <c r="F254" s="98">
        <v>1507</v>
      </c>
      <c r="G254" s="98">
        <v>1507</v>
      </c>
      <c r="H254" s="299" t="s">
        <v>230</v>
      </c>
      <c r="I254" s="285">
        <v>50.36</v>
      </c>
      <c r="J254" s="286" t="str">
        <f t="shared" si="31"/>
        <v>อ้อยน้ำราด</v>
      </c>
      <c r="K254" s="99">
        <v>49.36</v>
      </c>
      <c r="L254" s="99"/>
      <c r="M254" s="99">
        <f t="shared" si="23"/>
        <v>691.04</v>
      </c>
      <c r="N254" s="97">
        <v>14</v>
      </c>
      <c r="O254" s="287">
        <f t="shared" si="24"/>
        <v>493.6</v>
      </c>
      <c r="P254" s="288">
        <v>10</v>
      </c>
      <c r="Q254" s="288" t="str">
        <f>VLOOKUP(F254,[2]รายละเอียดรายแปลง!$D$1:$AU$65536,44,FALSE)</f>
        <v>C</v>
      </c>
      <c r="R254" s="288"/>
      <c r="S254" s="97">
        <f t="shared" si="30"/>
        <v>394.88</v>
      </c>
      <c r="T254" s="97">
        <v>8</v>
      </c>
      <c r="U254" s="289">
        <v>242914</v>
      </c>
      <c r="V254" s="290">
        <f t="shared" si="26"/>
        <v>-8097.1333333333332</v>
      </c>
      <c r="W254" s="291" t="s">
        <v>1</v>
      </c>
      <c r="X254" s="291" t="s">
        <v>88</v>
      </c>
      <c r="Y254" s="292">
        <v>0</v>
      </c>
      <c r="Z254" s="293" t="s">
        <v>280</v>
      </c>
      <c r="AA254" s="296" t="s">
        <v>90</v>
      </c>
      <c r="AB254" s="294" t="s">
        <v>109</v>
      </c>
      <c r="AC254" s="293">
        <v>1.85</v>
      </c>
      <c r="AD254" s="291" t="s">
        <v>232</v>
      </c>
      <c r="AE254" s="293" t="s">
        <v>220</v>
      </c>
      <c r="AF254" s="293" t="s">
        <v>299</v>
      </c>
      <c r="AG254" s="293" t="s">
        <v>236</v>
      </c>
    </row>
    <row r="255" spans="1:33" ht="24">
      <c r="A255" s="281">
        <v>5</v>
      </c>
      <c r="B255" s="95">
        <v>2</v>
      </c>
      <c r="C255" s="95" t="s">
        <v>228</v>
      </c>
      <c r="D255" s="298" t="s">
        <v>43</v>
      </c>
      <c r="E255" s="98">
        <f t="shared" si="27"/>
        <v>10</v>
      </c>
      <c r="F255" s="98">
        <v>1510</v>
      </c>
      <c r="G255" s="98">
        <v>1510</v>
      </c>
      <c r="H255" s="299" t="s">
        <v>230</v>
      </c>
      <c r="I255" s="285">
        <v>23.2</v>
      </c>
      <c r="J255" s="286" t="str">
        <f t="shared" si="31"/>
        <v>อ้อยตอ 2</v>
      </c>
      <c r="K255" s="99">
        <v>23.2</v>
      </c>
      <c r="L255" s="99"/>
      <c r="M255" s="99">
        <f t="shared" si="23"/>
        <v>232</v>
      </c>
      <c r="N255" s="97">
        <v>10</v>
      </c>
      <c r="O255" s="287">
        <f t="shared" si="24"/>
        <v>255.2</v>
      </c>
      <c r="P255" s="288">
        <v>11</v>
      </c>
      <c r="Q255" s="288" t="str">
        <f>VLOOKUP(F255,[2]รายละเอียดรายแปลง!$D$1:$AU$65536,44,FALSE)</f>
        <v>B</v>
      </c>
      <c r="R255" s="288"/>
      <c r="S255" s="97">
        <f t="shared" si="30"/>
        <v>232</v>
      </c>
      <c r="T255" s="97">
        <v>10</v>
      </c>
      <c r="U255" s="289">
        <v>242955</v>
      </c>
      <c r="V255" s="290">
        <f t="shared" si="26"/>
        <v>-8098.5</v>
      </c>
      <c r="W255" s="291" t="s">
        <v>95</v>
      </c>
      <c r="X255" s="291" t="s">
        <v>2</v>
      </c>
      <c r="Y255" s="292">
        <v>0</v>
      </c>
      <c r="Z255" s="293" t="s">
        <v>280</v>
      </c>
      <c r="AA255" s="296" t="s">
        <v>90</v>
      </c>
      <c r="AB255" s="294" t="s">
        <v>138</v>
      </c>
      <c r="AC255" s="293">
        <v>1.85</v>
      </c>
      <c r="AD255" s="294" t="s">
        <v>232</v>
      </c>
      <c r="AE255" s="293" t="s">
        <v>322</v>
      </c>
      <c r="AF255" s="293">
        <v>0</v>
      </c>
      <c r="AG255" s="293" t="s">
        <v>236</v>
      </c>
    </row>
    <row r="256" spans="1:33" ht="24">
      <c r="A256" s="281">
        <v>5</v>
      </c>
      <c r="B256" s="95">
        <v>2</v>
      </c>
      <c r="C256" s="95" t="s">
        <v>228</v>
      </c>
      <c r="D256" s="298" t="s">
        <v>43</v>
      </c>
      <c r="E256" s="98">
        <f t="shared" si="27"/>
        <v>11</v>
      </c>
      <c r="F256" s="98">
        <v>1512</v>
      </c>
      <c r="G256" s="98">
        <v>1512</v>
      </c>
      <c r="H256" s="299" t="s">
        <v>230</v>
      </c>
      <c r="I256" s="285">
        <v>37.03</v>
      </c>
      <c r="J256" s="286" t="str">
        <f t="shared" si="31"/>
        <v>อ้อยตอ 2</v>
      </c>
      <c r="K256" s="99">
        <v>35.03</v>
      </c>
      <c r="L256" s="99"/>
      <c r="M256" s="99">
        <f t="shared" si="23"/>
        <v>420.36</v>
      </c>
      <c r="N256" s="97">
        <v>12</v>
      </c>
      <c r="O256" s="287">
        <f t="shared" si="24"/>
        <v>385.33000000000004</v>
      </c>
      <c r="P256" s="288">
        <v>11</v>
      </c>
      <c r="Q256" s="288" t="str">
        <f>VLOOKUP(F256,[2]รายละเอียดรายแปลง!$D$1:$AU$65536,44,FALSE)</f>
        <v>B</v>
      </c>
      <c r="R256" s="288"/>
      <c r="S256" s="97">
        <f t="shared" si="30"/>
        <v>280.24</v>
      </c>
      <c r="T256" s="97">
        <v>8</v>
      </c>
      <c r="U256" s="289">
        <v>242893</v>
      </c>
      <c r="V256" s="290">
        <f t="shared" si="26"/>
        <v>-8096.4333333333334</v>
      </c>
      <c r="W256" s="291" t="s">
        <v>95</v>
      </c>
      <c r="X256" s="291" t="s">
        <v>2</v>
      </c>
      <c r="Y256" s="292">
        <v>0</v>
      </c>
      <c r="Z256" s="293" t="s">
        <v>280</v>
      </c>
      <c r="AA256" s="296" t="s">
        <v>90</v>
      </c>
      <c r="AB256" s="294" t="s">
        <v>91</v>
      </c>
      <c r="AC256" s="293">
        <v>1.65</v>
      </c>
      <c r="AD256" s="294" t="s">
        <v>247</v>
      </c>
      <c r="AE256" s="293" t="s">
        <v>322</v>
      </c>
      <c r="AF256" s="293">
        <v>0</v>
      </c>
      <c r="AG256" s="293" t="s">
        <v>236</v>
      </c>
    </row>
    <row r="257" spans="1:33" ht="24">
      <c r="A257" s="281">
        <v>5</v>
      </c>
      <c r="B257" s="95">
        <v>2</v>
      </c>
      <c r="C257" s="95" t="s">
        <v>228</v>
      </c>
      <c r="D257" s="298" t="s">
        <v>43</v>
      </c>
      <c r="E257" s="98">
        <f t="shared" si="27"/>
        <v>12</v>
      </c>
      <c r="F257" s="98" t="s">
        <v>139</v>
      </c>
      <c r="G257" s="98">
        <v>15121</v>
      </c>
      <c r="H257" s="299" t="s">
        <v>230</v>
      </c>
      <c r="I257" s="285">
        <v>36.950000000000003</v>
      </c>
      <c r="J257" s="286" t="str">
        <f t="shared" si="31"/>
        <v>อ้อยตอ 2</v>
      </c>
      <c r="K257" s="99">
        <v>36.950000000000003</v>
      </c>
      <c r="L257" s="99"/>
      <c r="M257" s="99">
        <f t="shared" si="23"/>
        <v>369.5</v>
      </c>
      <c r="N257" s="97">
        <v>10</v>
      </c>
      <c r="O257" s="287">
        <f t="shared" si="24"/>
        <v>332.55</v>
      </c>
      <c r="P257" s="288">
        <v>9</v>
      </c>
      <c r="Q257" s="288" t="str">
        <f>VLOOKUP(F257,[2]รายละเอียดรายแปลง!$D$1:$AU$65536,44,FALSE)</f>
        <v>C</v>
      </c>
      <c r="R257" s="288"/>
      <c r="S257" s="97">
        <f t="shared" si="30"/>
        <v>295.60000000000002</v>
      </c>
      <c r="T257" s="97">
        <v>8</v>
      </c>
      <c r="U257" s="289">
        <v>242959</v>
      </c>
      <c r="V257" s="290">
        <f t="shared" si="26"/>
        <v>-8098.6333333333332</v>
      </c>
      <c r="W257" s="291" t="s">
        <v>95</v>
      </c>
      <c r="X257" s="291" t="s">
        <v>2</v>
      </c>
      <c r="Y257" s="292">
        <v>0</v>
      </c>
      <c r="Z257" s="293" t="s">
        <v>280</v>
      </c>
      <c r="AA257" s="296" t="s">
        <v>90</v>
      </c>
      <c r="AB257" s="294" t="s">
        <v>91</v>
      </c>
      <c r="AC257" s="293">
        <v>1.65</v>
      </c>
      <c r="AD257" s="294" t="s">
        <v>247</v>
      </c>
      <c r="AE257" s="293" t="s">
        <v>322</v>
      </c>
      <c r="AF257" s="293">
        <v>0</v>
      </c>
      <c r="AG257" s="293" t="s">
        <v>236</v>
      </c>
    </row>
    <row r="258" spans="1:33" ht="24">
      <c r="A258" s="281">
        <v>5</v>
      </c>
      <c r="B258" s="95">
        <v>2</v>
      </c>
      <c r="C258" s="95" t="s">
        <v>228</v>
      </c>
      <c r="D258" s="298" t="s">
        <v>43</v>
      </c>
      <c r="E258" s="98">
        <f t="shared" si="27"/>
        <v>13</v>
      </c>
      <c r="F258" s="98">
        <v>1513</v>
      </c>
      <c r="G258" s="98">
        <v>1513</v>
      </c>
      <c r="H258" s="299" t="s">
        <v>230</v>
      </c>
      <c r="I258" s="285">
        <v>61.66</v>
      </c>
      <c r="J258" s="286" t="str">
        <f t="shared" si="31"/>
        <v>อ้อยตอ 1</v>
      </c>
      <c r="K258" s="99">
        <v>61.66</v>
      </c>
      <c r="L258" s="99"/>
      <c r="M258" s="99">
        <f t="shared" si="23"/>
        <v>739.92</v>
      </c>
      <c r="N258" s="97">
        <v>12</v>
      </c>
      <c r="O258" s="287">
        <f t="shared" si="24"/>
        <v>678.26</v>
      </c>
      <c r="P258" s="288">
        <v>11</v>
      </c>
      <c r="Q258" s="288" t="str">
        <f>VLOOKUP(F258,[2]รายละเอียดรายแปลง!$D$1:$AU$65536,44,FALSE)</f>
        <v>B</v>
      </c>
      <c r="R258" s="288"/>
      <c r="S258" s="97">
        <f t="shared" si="30"/>
        <v>678.26</v>
      </c>
      <c r="T258" s="97">
        <v>11</v>
      </c>
      <c r="U258" s="289">
        <v>242908</v>
      </c>
      <c r="V258" s="290">
        <f t="shared" si="26"/>
        <v>-8096.9333333333334</v>
      </c>
      <c r="W258" s="291" t="s">
        <v>93</v>
      </c>
      <c r="X258" s="291" t="s">
        <v>2</v>
      </c>
      <c r="Y258" s="292">
        <v>0</v>
      </c>
      <c r="Z258" s="293" t="s">
        <v>280</v>
      </c>
      <c r="AA258" s="296" t="s">
        <v>90</v>
      </c>
      <c r="AB258" s="294" t="s">
        <v>123</v>
      </c>
      <c r="AC258" s="293">
        <v>1.65</v>
      </c>
      <c r="AD258" s="294" t="s">
        <v>247</v>
      </c>
      <c r="AE258" s="293" t="s">
        <v>220</v>
      </c>
      <c r="AF258" s="293" t="s">
        <v>299</v>
      </c>
      <c r="AG258" s="293" t="s">
        <v>236</v>
      </c>
    </row>
    <row r="259" spans="1:33" ht="24">
      <c r="A259" s="281">
        <v>5</v>
      </c>
      <c r="B259" s="95">
        <v>2</v>
      </c>
      <c r="C259" s="95" t="s">
        <v>228</v>
      </c>
      <c r="D259" s="298" t="s">
        <v>43</v>
      </c>
      <c r="E259" s="98">
        <f t="shared" si="27"/>
        <v>14</v>
      </c>
      <c r="F259" s="98">
        <v>1514</v>
      </c>
      <c r="G259" s="98">
        <v>1514</v>
      </c>
      <c r="H259" s="299" t="s">
        <v>230</v>
      </c>
      <c r="I259" s="285">
        <v>31.4</v>
      </c>
      <c r="J259" s="286" t="str">
        <f t="shared" si="31"/>
        <v>อ้อยตอ 2</v>
      </c>
      <c r="K259" s="99">
        <v>31.4</v>
      </c>
      <c r="L259" s="99"/>
      <c r="M259" s="99">
        <f t="shared" si="23"/>
        <v>345.4</v>
      </c>
      <c r="N259" s="97">
        <v>11</v>
      </c>
      <c r="O259" s="287">
        <f t="shared" si="24"/>
        <v>345.4</v>
      </c>
      <c r="P259" s="288">
        <v>11</v>
      </c>
      <c r="Q259" s="288" t="str">
        <f>VLOOKUP(F259,[2]รายละเอียดรายแปลง!$D$1:$AU$65536,44,FALSE)</f>
        <v>B</v>
      </c>
      <c r="R259" s="288"/>
      <c r="S259" s="97">
        <f t="shared" si="30"/>
        <v>314</v>
      </c>
      <c r="T259" s="97">
        <v>10</v>
      </c>
      <c r="U259" s="289">
        <v>242946</v>
      </c>
      <c r="V259" s="290">
        <f t="shared" si="26"/>
        <v>-8098.2</v>
      </c>
      <c r="W259" s="291" t="s">
        <v>95</v>
      </c>
      <c r="X259" s="291" t="s">
        <v>2</v>
      </c>
      <c r="Y259" s="292">
        <v>0</v>
      </c>
      <c r="Z259" s="293" t="s">
        <v>280</v>
      </c>
      <c r="AA259" s="296" t="s">
        <v>90</v>
      </c>
      <c r="AB259" s="294" t="s">
        <v>91</v>
      </c>
      <c r="AC259" s="293">
        <v>1.65</v>
      </c>
      <c r="AD259" s="294" t="s">
        <v>247</v>
      </c>
      <c r="AE259" s="293" t="s">
        <v>220</v>
      </c>
      <c r="AF259" s="293" t="s">
        <v>299</v>
      </c>
      <c r="AG259" s="293" t="s">
        <v>236</v>
      </c>
    </row>
    <row r="260" spans="1:33" ht="24">
      <c r="A260" s="281">
        <v>3</v>
      </c>
      <c r="B260" s="95">
        <v>2</v>
      </c>
      <c r="C260" s="95" t="s">
        <v>228</v>
      </c>
      <c r="D260" s="298" t="s">
        <v>43</v>
      </c>
      <c r="E260" s="98">
        <f t="shared" si="27"/>
        <v>15</v>
      </c>
      <c r="F260" s="98">
        <v>1515</v>
      </c>
      <c r="G260" s="98">
        <v>1515</v>
      </c>
      <c r="H260" s="299" t="s">
        <v>230</v>
      </c>
      <c r="I260" s="285">
        <v>14.85</v>
      </c>
      <c r="J260" s="286" t="str">
        <f t="shared" si="31"/>
        <v>อ้อยตอ 2</v>
      </c>
      <c r="K260" s="99">
        <v>14.85</v>
      </c>
      <c r="L260" s="99"/>
      <c r="M260" s="99">
        <f t="shared" si="23"/>
        <v>178.2</v>
      </c>
      <c r="N260" s="97">
        <v>12</v>
      </c>
      <c r="O260" s="287">
        <f t="shared" si="24"/>
        <v>163.35</v>
      </c>
      <c r="P260" s="288">
        <v>11</v>
      </c>
      <c r="Q260" s="288" t="str">
        <f>VLOOKUP(F260,[2]รายละเอียดรายแปลง!$D$1:$AU$65536,44,FALSE)</f>
        <v>B</v>
      </c>
      <c r="R260" s="288"/>
      <c r="S260" s="97">
        <f t="shared" si="30"/>
        <v>148.5</v>
      </c>
      <c r="T260" s="97">
        <v>10</v>
      </c>
      <c r="U260" s="289">
        <v>242908</v>
      </c>
      <c r="V260" s="290">
        <f t="shared" ref="V260:V323" si="32">($V$428-U260)/30</f>
        <v>-8096.9333333333334</v>
      </c>
      <c r="W260" s="291" t="s">
        <v>95</v>
      </c>
      <c r="X260" s="291" t="s">
        <v>2</v>
      </c>
      <c r="Y260" s="292">
        <v>0</v>
      </c>
      <c r="Z260" s="293" t="s">
        <v>280</v>
      </c>
      <c r="AA260" s="296" t="s">
        <v>90</v>
      </c>
      <c r="AB260" s="294" t="s">
        <v>91</v>
      </c>
      <c r="AC260" s="293">
        <v>1.65</v>
      </c>
      <c r="AD260" s="294" t="s">
        <v>247</v>
      </c>
      <c r="AE260" s="293" t="s">
        <v>220</v>
      </c>
      <c r="AF260" s="293" t="s">
        <v>299</v>
      </c>
      <c r="AG260" s="293" t="s">
        <v>236</v>
      </c>
    </row>
    <row r="261" spans="1:33" ht="24">
      <c r="A261" s="281">
        <v>2</v>
      </c>
      <c r="B261" s="95">
        <v>2</v>
      </c>
      <c r="C261" s="95" t="s">
        <v>228</v>
      </c>
      <c r="D261" s="298" t="s">
        <v>43</v>
      </c>
      <c r="E261" s="98">
        <f t="shared" ref="E261:E324" si="33">E260+1</f>
        <v>16</v>
      </c>
      <c r="F261" s="98">
        <v>1519</v>
      </c>
      <c r="G261" s="98">
        <v>1519</v>
      </c>
      <c r="H261" s="299" t="s">
        <v>230</v>
      </c>
      <c r="I261" s="285">
        <v>9.99</v>
      </c>
      <c r="J261" s="286" t="str">
        <f t="shared" si="31"/>
        <v>อ้อยตอ 2</v>
      </c>
      <c r="K261" s="99">
        <v>9.99</v>
      </c>
      <c r="L261" s="99"/>
      <c r="M261" s="99">
        <f t="shared" si="23"/>
        <v>119.88</v>
      </c>
      <c r="N261" s="97">
        <v>12</v>
      </c>
      <c r="O261" s="287">
        <f t="shared" si="24"/>
        <v>109.89</v>
      </c>
      <c r="P261" s="288">
        <v>11</v>
      </c>
      <c r="Q261" s="288" t="str">
        <f>VLOOKUP(F261,[2]รายละเอียดรายแปลง!$D$1:$AU$65536,44,FALSE)</f>
        <v>B</v>
      </c>
      <c r="R261" s="288"/>
      <c r="S261" s="97">
        <f t="shared" si="30"/>
        <v>109.89</v>
      </c>
      <c r="T261" s="97">
        <v>11</v>
      </c>
      <c r="U261" s="289">
        <v>242909</v>
      </c>
      <c r="V261" s="290">
        <f t="shared" si="32"/>
        <v>-8096.9666666666662</v>
      </c>
      <c r="W261" s="291" t="s">
        <v>95</v>
      </c>
      <c r="X261" s="291" t="s">
        <v>2</v>
      </c>
      <c r="Y261" s="292">
        <v>0</v>
      </c>
      <c r="Z261" s="293" t="s">
        <v>280</v>
      </c>
      <c r="AA261" s="296" t="s">
        <v>90</v>
      </c>
      <c r="AB261" s="294" t="s">
        <v>91</v>
      </c>
      <c r="AC261" s="293">
        <v>1.85</v>
      </c>
      <c r="AD261" s="294" t="s">
        <v>232</v>
      </c>
      <c r="AE261" s="293" t="s">
        <v>220</v>
      </c>
      <c r="AF261" s="293" t="s">
        <v>299</v>
      </c>
      <c r="AG261" s="293" t="s">
        <v>236</v>
      </c>
    </row>
    <row r="262" spans="1:33" ht="24">
      <c r="A262" s="281">
        <v>5</v>
      </c>
      <c r="B262" s="95">
        <v>2</v>
      </c>
      <c r="C262" s="95" t="s">
        <v>228</v>
      </c>
      <c r="D262" s="298" t="s">
        <v>43</v>
      </c>
      <c r="E262" s="98">
        <f t="shared" si="33"/>
        <v>17</v>
      </c>
      <c r="F262" s="98">
        <v>1520</v>
      </c>
      <c r="G262" s="98">
        <v>1520</v>
      </c>
      <c r="H262" s="299" t="s">
        <v>230</v>
      </c>
      <c r="I262" s="285">
        <v>29.08</v>
      </c>
      <c r="J262" s="286" t="str">
        <f t="shared" si="31"/>
        <v>อ้อยตอ 2</v>
      </c>
      <c r="K262" s="99">
        <v>29.08</v>
      </c>
      <c r="L262" s="99"/>
      <c r="M262" s="99">
        <f t="shared" si="23"/>
        <v>290.79999999999995</v>
      </c>
      <c r="N262" s="97">
        <v>10</v>
      </c>
      <c r="O262" s="287">
        <f t="shared" si="24"/>
        <v>232.64</v>
      </c>
      <c r="P262" s="288">
        <v>8</v>
      </c>
      <c r="Q262" s="288" t="str">
        <f>VLOOKUP(F262,[2]รายละเอียดรายแปลง!$D$1:$AU$65536,44,FALSE)</f>
        <v>C</v>
      </c>
      <c r="R262" s="288"/>
      <c r="S262" s="97">
        <f t="shared" si="30"/>
        <v>174.48</v>
      </c>
      <c r="T262" s="97">
        <v>6</v>
      </c>
      <c r="U262" s="289">
        <v>242945</v>
      </c>
      <c r="V262" s="290">
        <f t="shared" si="32"/>
        <v>-8098.166666666667</v>
      </c>
      <c r="W262" s="291" t="s">
        <v>95</v>
      </c>
      <c r="X262" s="291" t="s">
        <v>2</v>
      </c>
      <c r="Y262" s="292">
        <v>0</v>
      </c>
      <c r="Z262" s="293" t="s">
        <v>265</v>
      </c>
      <c r="AA262" s="296" t="s">
        <v>90</v>
      </c>
      <c r="AB262" s="294" t="s">
        <v>91</v>
      </c>
      <c r="AC262" s="293">
        <v>1.85</v>
      </c>
      <c r="AD262" s="294" t="s">
        <v>232</v>
      </c>
      <c r="AE262" s="293" t="s">
        <v>220</v>
      </c>
      <c r="AF262" s="293" t="s">
        <v>299</v>
      </c>
      <c r="AG262" s="293" t="s">
        <v>236</v>
      </c>
    </row>
    <row r="263" spans="1:33" ht="24">
      <c r="A263" s="281">
        <v>3</v>
      </c>
      <c r="B263" s="95">
        <v>2</v>
      </c>
      <c r="C263" s="95" t="s">
        <v>228</v>
      </c>
      <c r="D263" s="298" t="s">
        <v>43</v>
      </c>
      <c r="E263" s="98">
        <f t="shared" si="33"/>
        <v>18</v>
      </c>
      <c r="F263" s="98">
        <v>1523</v>
      </c>
      <c r="G263" s="98">
        <v>1523</v>
      </c>
      <c r="H263" s="299" t="s">
        <v>230</v>
      </c>
      <c r="I263" s="285">
        <v>13.57</v>
      </c>
      <c r="J263" s="286" t="str">
        <f t="shared" si="31"/>
        <v>อ้อยตอ 2</v>
      </c>
      <c r="K263" s="99">
        <v>13.57</v>
      </c>
      <c r="L263" s="99"/>
      <c r="M263" s="99">
        <f t="shared" si="23"/>
        <v>135.69999999999999</v>
      </c>
      <c r="N263" s="97">
        <v>10</v>
      </c>
      <c r="O263" s="287">
        <f t="shared" si="24"/>
        <v>135.69999999999999</v>
      </c>
      <c r="P263" s="288">
        <v>10</v>
      </c>
      <c r="Q263" s="288" t="str">
        <f>VLOOKUP(F263,[2]รายละเอียดรายแปลง!$D$1:$AU$65536,44,FALSE)</f>
        <v>B</v>
      </c>
      <c r="R263" s="288"/>
      <c r="S263" s="97">
        <f t="shared" si="30"/>
        <v>135.69999999999999</v>
      </c>
      <c r="T263" s="97">
        <v>10</v>
      </c>
      <c r="U263" s="289">
        <v>242947</v>
      </c>
      <c r="V263" s="290">
        <f t="shared" si="32"/>
        <v>-8098.2333333333336</v>
      </c>
      <c r="W263" s="291" t="s">
        <v>95</v>
      </c>
      <c r="X263" s="291" t="s">
        <v>2</v>
      </c>
      <c r="Y263" s="292">
        <v>0</v>
      </c>
      <c r="Z263" s="293" t="s">
        <v>265</v>
      </c>
      <c r="AA263" s="296" t="s">
        <v>90</v>
      </c>
      <c r="AB263" s="294" t="s">
        <v>91</v>
      </c>
      <c r="AC263" s="293">
        <v>1.85</v>
      </c>
      <c r="AD263" s="294" t="s">
        <v>232</v>
      </c>
      <c r="AE263" s="293" t="s">
        <v>322</v>
      </c>
      <c r="AF263" s="293">
        <v>0</v>
      </c>
      <c r="AG263" s="293" t="s">
        <v>236</v>
      </c>
    </row>
    <row r="264" spans="1:33" ht="24">
      <c r="A264" s="281">
        <v>2</v>
      </c>
      <c r="B264" s="95">
        <v>2</v>
      </c>
      <c r="C264" s="95" t="s">
        <v>228</v>
      </c>
      <c r="D264" s="298" t="s">
        <v>29</v>
      </c>
      <c r="E264" s="98">
        <v>1</v>
      </c>
      <c r="F264" s="98">
        <v>807901</v>
      </c>
      <c r="G264" s="98">
        <v>807901</v>
      </c>
      <c r="H264" s="299" t="s">
        <v>230</v>
      </c>
      <c r="I264" s="285">
        <v>13.13</v>
      </c>
      <c r="J264" s="286" t="str">
        <f t="shared" si="31"/>
        <v>อ้อยน้ำราด</v>
      </c>
      <c r="K264" s="99">
        <v>9.59</v>
      </c>
      <c r="L264" s="99"/>
      <c r="M264" s="99">
        <f t="shared" si="23"/>
        <v>115.08</v>
      </c>
      <c r="N264" s="97">
        <v>12</v>
      </c>
      <c r="O264" s="287">
        <f t="shared" si="24"/>
        <v>115.08</v>
      </c>
      <c r="P264" s="288">
        <v>12</v>
      </c>
      <c r="Q264" s="288" t="str">
        <f>VLOOKUP(F264,[2]รายละเอียดรายแปลง!$D$1:$AU$65536,44,FALSE)</f>
        <v>C</v>
      </c>
      <c r="R264" s="288"/>
      <c r="S264" s="97">
        <f t="shared" si="30"/>
        <v>115.08</v>
      </c>
      <c r="T264" s="97">
        <v>12</v>
      </c>
      <c r="U264" s="289">
        <v>242954</v>
      </c>
      <c r="V264" s="290">
        <f t="shared" si="32"/>
        <v>-8098.4666666666662</v>
      </c>
      <c r="W264" s="291" t="s">
        <v>1</v>
      </c>
      <c r="X264" s="291" t="s">
        <v>88</v>
      </c>
      <c r="Y264" s="292">
        <v>0</v>
      </c>
      <c r="Z264" s="293" t="s">
        <v>234</v>
      </c>
      <c r="AA264" s="294" t="s">
        <v>119</v>
      </c>
      <c r="AB264" s="294" t="s">
        <v>91</v>
      </c>
      <c r="AC264" s="293">
        <v>1.85</v>
      </c>
      <c r="AD264" s="291" t="s">
        <v>232</v>
      </c>
      <c r="AE264" s="293" t="s">
        <v>220</v>
      </c>
      <c r="AF264" s="293" t="s">
        <v>381</v>
      </c>
      <c r="AG264" s="293" t="s">
        <v>236</v>
      </c>
    </row>
    <row r="265" spans="1:33" ht="24">
      <c r="A265" s="281">
        <v>4</v>
      </c>
      <c r="B265" s="95">
        <v>2</v>
      </c>
      <c r="C265" s="95" t="s">
        <v>228</v>
      </c>
      <c r="D265" s="298" t="s">
        <v>29</v>
      </c>
      <c r="E265" s="98">
        <f t="shared" si="33"/>
        <v>2</v>
      </c>
      <c r="F265" s="98">
        <v>807903</v>
      </c>
      <c r="G265" s="98">
        <v>807903</v>
      </c>
      <c r="H265" s="98"/>
      <c r="I265" s="285">
        <v>19.260000000000002</v>
      </c>
      <c r="J265" s="286" t="str">
        <f t="shared" si="31"/>
        <v>อ้อยตอ 2</v>
      </c>
      <c r="K265" s="99">
        <v>19.260000000000002</v>
      </c>
      <c r="L265" s="99"/>
      <c r="M265" s="99">
        <f t="shared" ref="M265:M328" si="34">K265*N265</f>
        <v>192.60000000000002</v>
      </c>
      <c r="N265" s="97">
        <v>10</v>
      </c>
      <c r="O265" s="287">
        <f t="shared" ref="O265:O328" si="35">K265*P265</f>
        <v>134.82000000000002</v>
      </c>
      <c r="P265" s="288">
        <v>7</v>
      </c>
      <c r="Q265" s="288" t="str">
        <f>VLOOKUP(F265,[2]รายละเอียดรายแปลง!$D$1:$AU$65536,44,FALSE)</f>
        <v>D</v>
      </c>
      <c r="R265" s="288"/>
      <c r="S265" s="97">
        <f t="shared" si="30"/>
        <v>192.60000000000002</v>
      </c>
      <c r="T265" s="97">
        <v>10</v>
      </c>
      <c r="U265" s="289">
        <v>242915</v>
      </c>
      <c r="V265" s="290">
        <f t="shared" si="32"/>
        <v>-8097.166666666667</v>
      </c>
      <c r="W265" s="291" t="s">
        <v>95</v>
      </c>
      <c r="X265" s="291" t="s">
        <v>2</v>
      </c>
      <c r="Y265" s="291" t="s">
        <v>492</v>
      </c>
      <c r="Z265" s="293" t="s">
        <v>234</v>
      </c>
      <c r="AA265" s="294" t="s">
        <v>119</v>
      </c>
      <c r="AB265" s="294" t="s">
        <v>91</v>
      </c>
      <c r="AC265" s="293">
        <v>1.65</v>
      </c>
      <c r="AD265" s="294" t="s">
        <v>247</v>
      </c>
      <c r="AE265" s="293" t="s">
        <v>220</v>
      </c>
      <c r="AF265" s="293" t="s">
        <v>381</v>
      </c>
      <c r="AG265" s="293" t="s">
        <v>236</v>
      </c>
    </row>
    <row r="266" spans="1:33" ht="24">
      <c r="A266" s="281">
        <v>4</v>
      </c>
      <c r="B266" s="95">
        <v>2</v>
      </c>
      <c r="C266" s="95" t="s">
        <v>228</v>
      </c>
      <c r="D266" s="298" t="s">
        <v>29</v>
      </c>
      <c r="E266" s="98">
        <f t="shared" si="33"/>
        <v>3</v>
      </c>
      <c r="F266" s="98" t="s">
        <v>140</v>
      </c>
      <c r="G266" s="98">
        <v>8079032</v>
      </c>
      <c r="H266" s="98"/>
      <c r="I266" s="285">
        <v>17.03</v>
      </c>
      <c r="J266" s="286" t="str">
        <f t="shared" si="31"/>
        <v>อ้อยตอ 2</v>
      </c>
      <c r="K266" s="99">
        <v>17.03</v>
      </c>
      <c r="L266" s="99"/>
      <c r="M266" s="99">
        <f t="shared" si="34"/>
        <v>170.3</v>
      </c>
      <c r="N266" s="97">
        <v>10</v>
      </c>
      <c r="O266" s="287">
        <f t="shared" si="35"/>
        <v>102.18</v>
      </c>
      <c r="P266" s="288">
        <v>6</v>
      </c>
      <c r="Q266" s="288" t="str">
        <f>VLOOKUP(F266,[2]รายละเอียดรายแปลง!$D$1:$AU$65536,44,FALSE)</f>
        <v>D</v>
      </c>
      <c r="R266" s="288"/>
      <c r="S266" s="97">
        <f t="shared" si="30"/>
        <v>102.18</v>
      </c>
      <c r="T266" s="97">
        <v>6</v>
      </c>
      <c r="U266" s="289">
        <v>242915</v>
      </c>
      <c r="V266" s="290">
        <f t="shared" si="32"/>
        <v>-8097.166666666667</v>
      </c>
      <c r="W266" s="291" t="s">
        <v>95</v>
      </c>
      <c r="X266" s="291" t="s">
        <v>2</v>
      </c>
      <c r="Y266" s="291" t="s">
        <v>492</v>
      </c>
      <c r="Z266" s="293" t="s">
        <v>234</v>
      </c>
      <c r="AA266" s="294" t="s">
        <v>119</v>
      </c>
      <c r="AB266" s="294" t="s">
        <v>91</v>
      </c>
      <c r="AC266" s="293">
        <v>1.65</v>
      </c>
      <c r="AD266" s="294" t="s">
        <v>247</v>
      </c>
      <c r="AE266" s="293" t="s">
        <v>220</v>
      </c>
      <c r="AF266" s="293" t="s">
        <v>381</v>
      </c>
      <c r="AG266" s="293" t="s">
        <v>236</v>
      </c>
    </row>
    <row r="267" spans="1:33" ht="24">
      <c r="A267" s="281">
        <v>5</v>
      </c>
      <c r="B267" s="95">
        <v>2</v>
      </c>
      <c r="C267" s="95" t="s">
        <v>228</v>
      </c>
      <c r="D267" s="298" t="s">
        <v>29</v>
      </c>
      <c r="E267" s="98">
        <f t="shared" si="33"/>
        <v>4</v>
      </c>
      <c r="F267" s="98">
        <v>807904</v>
      </c>
      <c r="G267" s="98">
        <v>807904</v>
      </c>
      <c r="H267" s="299" t="s">
        <v>230</v>
      </c>
      <c r="I267" s="285">
        <v>28.03</v>
      </c>
      <c r="J267" s="286" t="str">
        <f t="shared" si="31"/>
        <v>อ้อยตอ 2</v>
      </c>
      <c r="K267" s="99">
        <v>28.03</v>
      </c>
      <c r="L267" s="99"/>
      <c r="M267" s="99">
        <f t="shared" si="34"/>
        <v>280.3</v>
      </c>
      <c r="N267" s="97">
        <v>10</v>
      </c>
      <c r="O267" s="287">
        <f t="shared" si="35"/>
        <v>280.3</v>
      </c>
      <c r="P267" s="288">
        <v>10</v>
      </c>
      <c r="Q267" s="288" t="str">
        <f>VLOOKUP(F267,[2]รายละเอียดรายแปลง!$D$1:$AU$65536,44,FALSE)</f>
        <v>B</v>
      </c>
      <c r="R267" s="288"/>
      <c r="S267" s="97">
        <f t="shared" si="30"/>
        <v>308.33000000000004</v>
      </c>
      <c r="T267" s="97">
        <v>11</v>
      </c>
      <c r="U267" s="289">
        <v>242918</v>
      </c>
      <c r="V267" s="290">
        <f t="shared" si="32"/>
        <v>-8097.2666666666664</v>
      </c>
      <c r="W267" s="291" t="s">
        <v>95</v>
      </c>
      <c r="X267" s="291" t="s">
        <v>2</v>
      </c>
      <c r="Y267" s="291" t="s">
        <v>492</v>
      </c>
      <c r="Z267" s="293" t="s">
        <v>234</v>
      </c>
      <c r="AA267" s="294" t="s">
        <v>119</v>
      </c>
      <c r="AB267" s="294" t="s">
        <v>91</v>
      </c>
      <c r="AC267" s="293">
        <v>1.65</v>
      </c>
      <c r="AD267" s="294" t="s">
        <v>247</v>
      </c>
      <c r="AE267" s="293" t="s">
        <v>220</v>
      </c>
      <c r="AF267" s="293" t="s">
        <v>381</v>
      </c>
      <c r="AG267" s="293" t="s">
        <v>236</v>
      </c>
    </row>
    <row r="268" spans="1:33" ht="24">
      <c r="A268" s="281">
        <v>5</v>
      </c>
      <c r="B268" s="95">
        <v>2</v>
      </c>
      <c r="C268" s="95" t="s">
        <v>228</v>
      </c>
      <c r="D268" s="298" t="s">
        <v>29</v>
      </c>
      <c r="E268" s="98">
        <f t="shared" si="33"/>
        <v>5</v>
      </c>
      <c r="F268" s="98">
        <v>807906</v>
      </c>
      <c r="G268" s="98">
        <v>807906</v>
      </c>
      <c r="H268" s="299" t="s">
        <v>230</v>
      </c>
      <c r="I268" s="285">
        <v>67.03</v>
      </c>
      <c r="J268" s="286" t="str">
        <f t="shared" si="31"/>
        <v>อ้อยตอ 1</v>
      </c>
      <c r="K268" s="99">
        <v>67.03</v>
      </c>
      <c r="L268" s="99"/>
      <c r="M268" s="99">
        <f t="shared" si="34"/>
        <v>871.39</v>
      </c>
      <c r="N268" s="97">
        <v>13</v>
      </c>
      <c r="O268" s="287">
        <f t="shared" si="35"/>
        <v>737.33</v>
      </c>
      <c r="P268" s="288">
        <v>11</v>
      </c>
      <c r="Q268" s="288" t="str">
        <f>VLOOKUP(F268,[2]รายละเอียดรายแปลง!$D$1:$AU$65536,44,FALSE)</f>
        <v>B</v>
      </c>
      <c r="R268" s="288"/>
      <c r="S268" s="97">
        <f t="shared" si="30"/>
        <v>804.36</v>
      </c>
      <c r="T268" s="97">
        <v>12</v>
      </c>
      <c r="U268" s="289">
        <v>242918</v>
      </c>
      <c r="V268" s="290">
        <f t="shared" si="32"/>
        <v>-8097.2666666666664</v>
      </c>
      <c r="W268" s="291" t="s">
        <v>93</v>
      </c>
      <c r="X268" s="291" t="s">
        <v>2</v>
      </c>
      <c r="Y268" s="291" t="s">
        <v>492</v>
      </c>
      <c r="Z268" s="293" t="s">
        <v>234</v>
      </c>
      <c r="AA268" s="296" t="s">
        <v>90</v>
      </c>
      <c r="AB268" s="294" t="s">
        <v>91</v>
      </c>
      <c r="AC268" s="293">
        <v>1.65</v>
      </c>
      <c r="AD268" s="294" t="s">
        <v>247</v>
      </c>
      <c r="AE268" s="293" t="s">
        <v>220</v>
      </c>
      <c r="AF268" s="293" t="s">
        <v>381</v>
      </c>
      <c r="AG268" s="293" t="s">
        <v>236</v>
      </c>
    </row>
    <row r="269" spans="1:33" ht="24">
      <c r="A269" s="281">
        <v>5</v>
      </c>
      <c r="B269" s="95">
        <v>2</v>
      </c>
      <c r="C269" s="95" t="s">
        <v>228</v>
      </c>
      <c r="D269" s="298" t="s">
        <v>29</v>
      </c>
      <c r="E269" s="98">
        <f t="shared" si="33"/>
        <v>6</v>
      </c>
      <c r="F269" s="98">
        <v>807914</v>
      </c>
      <c r="G269" s="98">
        <v>807914</v>
      </c>
      <c r="H269" s="299" t="s">
        <v>230</v>
      </c>
      <c r="I269" s="285">
        <v>22.21</v>
      </c>
      <c r="J269" s="286" t="str">
        <f t="shared" si="31"/>
        <v>อ้อยตอ 1</v>
      </c>
      <c r="K269" s="99">
        <v>22.21</v>
      </c>
      <c r="L269" s="99"/>
      <c r="M269" s="99">
        <f t="shared" si="34"/>
        <v>288.73</v>
      </c>
      <c r="N269" s="97">
        <v>13</v>
      </c>
      <c r="O269" s="287">
        <f t="shared" si="35"/>
        <v>133.26</v>
      </c>
      <c r="P269" s="288">
        <v>6</v>
      </c>
      <c r="Q269" s="288" t="str">
        <f>VLOOKUP(F269,[2]รายละเอียดรายแปลง!$D$1:$AU$65536,44,FALSE)</f>
        <v>D</v>
      </c>
      <c r="R269" s="288"/>
      <c r="S269" s="97">
        <f t="shared" si="30"/>
        <v>155.47</v>
      </c>
      <c r="T269" s="97">
        <v>7</v>
      </c>
      <c r="U269" s="289">
        <v>242915</v>
      </c>
      <c r="V269" s="290">
        <f t="shared" si="32"/>
        <v>-8097.166666666667</v>
      </c>
      <c r="W269" s="291" t="s">
        <v>93</v>
      </c>
      <c r="X269" s="291" t="s">
        <v>2</v>
      </c>
      <c r="Y269" s="291" t="s">
        <v>492</v>
      </c>
      <c r="Z269" s="293" t="s">
        <v>234</v>
      </c>
      <c r="AA269" s="296" t="s">
        <v>90</v>
      </c>
      <c r="AB269" s="294" t="s">
        <v>91</v>
      </c>
      <c r="AC269" s="293">
        <v>1.65</v>
      </c>
      <c r="AD269" s="294" t="s">
        <v>247</v>
      </c>
      <c r="AE269" s="294" t="s">
        <v>220</v>
      </c>
      <c r="AF269" s="293" t="s">
        <v>381</v>
      </c>
      <c r="AG269" s="293" t="s">
        <v>236</v>
      </c>
    </row>
    <row r="270" spans="1:33" ht="24">
      <c r="A270" s="281">
        <v>5</v>
      </c>
      <c r="B270" s="95">
        <v>2</v>
      </c>
      <c r="C270" s="95" t="s">
        <v>228</v>
      </c>
      <c r="D270" s="298" t="s">
        <v>29</v>
      </c>
      <c r="E270" s="98">
        <f t="shared" si="33"/>
        <v>7</v>
      </c>
      <c r="F270" s="98">
        <v>807919</v>
      </c>
      <c r="G270" s="98">
        <v>807919</v>
      </c>
      <c r="H270" s="299" t="s">
        <v>230</v>
      </c>
      <c r="I270" s="285">
        <v>34.5</v>
      </c>
      <c r="J270" s="286" t="str">
        <f t="shared" si="31"/>
        <v>อ้อยตอ 2</v>
      </c>
      <c r="K270" s="99">
        <v>34.5</v>
      </c>
      <c r="L270" s="99"/>
      <c r="M270" s="99">
        <f t="shared" si="34"/>
        <v>345</v>
      </c>
      <c r="N270" s="97">
        <v>10</v>
      </c>
      <c r="O270" s="287">
        <f t="shared" si="35"/>
        <v>241.5</v>
      </c>
      <c r="P270" s="288">
        <v>7</v>
      </c>
      <c r="Q270" s="288" t="str">
        <f>VLOOKUP(F270,[2]รายละเอียดรายแปลง!$D$1:$AU$65536,44,FALSE)</f>
        <v>D</v>
      </c>
      <c r="R270" s="288"/>
      <c r="S270" s="97">
        <f t="shared" si="30"/>
        <v>276</v>
      </c>
      <c r="T270" s="97">
        <v>8</v>
      </c>
      <c r="U270" s="289">
        <v>242964</v>
      </c>
      <c r="V270" s="290">
        <f t="shared" si="32"/>
        <v>-8098.8</v>
      </c>
      <c r="W270" s="291" t="s">
        <v>95</v>
      </c>
      <c r="X270" s="291" t="s">
        <v>2</v>
      </c>
      <c r="Y270" s="291" t="s">
        <v>492</v>
      </c>
      <c r="Z270" s="293" t="s">
        <v>234</v>
      </c>
      <c r="AA270" s="294" t="s">
        <v>119</v>
      </c>
      <c r="AB270" s="294" t="s">
        <v>91</v>
      </c>
      <c r="AC270" s="293">
        <v>1.85</v>
      </c>
      <c r="AD270" s="294" t="s">
        <v>232</v>
      </c>
      <c r="AE270" s="294" t="s">
        <v>220</v>
      </c>
      <c r="AF270" s="293" t="s">
        <v>381</v>
      </c>
      <c r="AG270" s="293" t="s">
        <v>236</v>
      </c>
    </row>
    <row r="271" spans="1:33" ht="24">
      <c r="A271" s="281">
        <v>5</v>
      </c>
      <c r="B271" s="95">
        <v>2</v>
      </c>
      <c r="C271" s="95" t="s">
        <v>228</v>
      </c>
      <c r="D271" s="298" t="s">
        <v>29</v>
      </c>
      <c r="E271" s="98">
        <f t="shared" si="33"/>
        <v>8</v>
      </c>
      <c r="F271" s="98">
        <v>807923</v>
      </c>
      <c r="G271" s="98">
        <v>807923</v>
      </c>
      <c r="H271" s="299" t="s">
        <v>230</v>
      </c>
      <c r="I271" s="285">
        <v>24.7</v>
      </c>
      <c r="J271" s="286" t="str">
        <f t="shared" si="31"/>
        <v>อ้อยตอ 1</v>
      </c>
      <c r="K271" s="99">
        <v>24.7</v>
      </c>
      <c r="L271" s="99"/>
      <c r="M271" s="99">
        <f t="shared" si="34"/>
        <v>321.09999999999997</v>
      </c>
      <c r="N271" s="97">
        <v>13</v>
      </c>
      <c r="O271" s="287">
        <f t="shared" si="35"/>
        <v>296.39999999999998</v>
      </c>
      <c r="P271" s="288">
        <v>12</v>
      </c>
      <c r="Q271" s="288" t="str">
        <f>VLOOKUP(F271,[2]รายละเอียดรายแปลง!$D$1:$AU$65536,44,FALSE)</f>
        <v>B</v>
      </c>
      <c r="R271" s="288"/>
      <c r="S271" s="97">
        <f t="shared" si="30"/>
        <v>296.39999999999998</v>
      </c>
      <c r="T271" s="97">
        <v>12</v>
      </c>
      <c r="U271" s="289">
        <v>242914</v>
      </c>
      <c r="V271" s="290">
        <f t="shared" si="32"/>
        <v>-8097.1333333333332</v>
      </c>
      <c r="W271" s="291" t="s">
        <v>93</v>
      </c>
      <c r="X271" s="291" t="s">
        <v>2</v>
      </c>
      <c r="Y271" s="291" t="s">
        <v>493</v>
      </c>
      <c r="Z271" s="293" t="s">
        <v>234</v>
      </c>
      <c r="AA271" s="296" t="s">
        <v>90</v>
      </c>
      <c r="AB271" s="294" t="s">
        <v>91</v>
      </c>
      <c r="AC271" s="293">
        <v>1.65</v>
      </c>
      <c r="AD271" s="294" t="s">
        <v>247</v>
      </c>
      <c r="AE271" s="293" t="s">
        <v>220</v>
      </c>
      <c r="AF271" s="293" t="s">
        <v>381</v>
      </c>
      <c r="AG271" s="293" t="s">
        <v>236</v>
      </c>
    </row>
    <row r="272" spans="1:33" ht="24">
      <c r="A272" s="281">
        <v>4</v>
      </c>
      <c r="B272" s="95">
        <v>2</v>
      </c>
      <c r="C272" s="95" t="s">
        <v>228</v>
      </c>
      <c r="D272" s="298" t="s">
        <v>29</v>
      </c>
      <c r="E272" s="98">
        <f t="shared" si="33"/>
        <v>9</v>
      </c>
      <c r="F272" s="98">
        <v>807925</v>
      </c>
      <c r="G272" s="98">
        <v>807925</v>
      </c>
      <c r="H272" s="299" t="s">
        <v>230</v>
      </c>
      <c r="I272" s="285">
        <v>19.559999999999999</v>
      </c>
      <c r="J272" s="286" t="str">
        <f t="shared" si="31"/>
        <v>อ้อยตอ 1</v>
      </c>
      <c r="K272" s="99">
        <v>19.559999999999999</v>
      </c>
      <c r="L272" s="99"/>
      <c r="M272" s="99">
        <f t="shared" si="34"/>
        <v>234.71999999999997</v>
      </c>
      <c r="N272" s="97">
        <v>12</v>
      </c>
      <c r="O272" s="287">
        <f t="shared" si="35"/>
        <v>195.6</v>
      </c>
      <c r="P272" s="288">
        <v>10</v>
      </c>
      <c r="Q272" s="288" t="str">
        <f>VLOOKUP(F272,[2]รายละเอียดรายแปลง!$D$1:$AU$65536,44,FALSE)</f>
        <v>B</v>
      </c>
      <c r="R272" s="288"/>
      <c r="S272" s="97">
        <f t="shared" si="30"/>
        <v>234.71999999999997</v>
      </c>
      <c r="T272" s="97">
        <v>12</v>
      </c>
      <c r="U272" s="289">
        <v>242920</v>
      </c>
      <c r="V272" s="290">
        <f t="shared" si="32"/>
        <v>-8097.333333333333</v>
      </c>
      <c r="W272" s="291" t="s">
        <v>93</v>
      </c>
      <c r="X272" s="291" t="s">
        <v>2</v>
      </c>
      <c r="Y272" s="291" t="s">
        <v>493</v>
      </c>
      <c r="Z272" s="293" t="s">
        <v>234</v>
      </c>
      <c r="AA272" s="296" t="s">
        <v>90</v>
      </c>
      <c r="AB272" s="294" t="s">
        <v>141</v>
      </c>
      <c r="AC272" s="293">
        <v>1.65</v>
      </c>
      <c r="AD272" s="294" t="s">
        <v>247</v>
      </c>
      <c r="AE272" s="293" t="s">
        <v>220</v>
      </c>
      <c r="AF272" s="293" t="s">
        <v>381</v>
      </c>
      <c r="AG272" s="293" t="s">
        <v>236</v>
      </c>
    </row>
    <row r="273" spans="1:33" ht="24">
      <c r="A273" s="281">
        <v>5</v>
      </c>
      <c r="B273" s="95">
        <v>2</v>
      </c>
      <c r="C273" s="95" t="s">
        <v>228</v>
      </c>
      <c r="D273" s="298" t="s">
        <v>29</v>
      </c>
      <c r="E273" s="98">
        <f t="shared" si="33"/>
        <v>10</v>
      </c>
      <c r="F273" s="98">
        <v>807926</v>
      </c>
      <c r="G273" s="98">
        <v>807926</v>
      </c>
      <c r="H273" s="299" t="s">
        <v>230</v>
      </c>
      <c r="I273" s="285">
        <v>56.47</v>
      </c>
      <c r="J273" s="286" t="str">
        <f t="shared" si="31"/>
        <v>อ้อยตอ 1</v>
      </c>
      <c r="K273" s="99">
        <v>56.47</v>
      </c>
      <c r="L273" s="99"/>
      <c r="M273" s="99">
        <f t="shared" si="34"/>
        <v>734.11</v>
      </c>
      <c r="N273" s="97">
        <v>13</v>
      </c>
      <c r="O273" s="287">
        <f t="shared" si="35"/>
        <v>564.70000000000005</v>
      </c>
      <c r="P273" s="288">
        <v>10</v>
      </c>
      <c r="Q273" s="288" t="str">
        <f>VLOOKUP(F273,[2]รายละเอียดรายแปลง!$D$1:$AU$65536,44,FALSE)</f>
        <v>B</v>
      </c>
      <c r="R273" s="288"/>
      <c r="S273" s="97">
        <f t="shared" si="30"/>
        <v>621.16999999999996</v>
      </c>
      <c r="T273" s="97">
        <v>11</v>
      </c>
      <c r="U273" s="289">
        <v>242913</v>
      </c>
      <c r="V273" s="290">
        <f t="shared" si="32"/>
        <v>-8097.1</v>
      </c>
      <c r="W273" s="291" t="s">
        <v>93</v>
      </c>
      <c r="X273" s="291" t="s">
        <v>2</v>
      </c>
      <c r="Y273" s="291" t="s">
        <v>493</v>
      </c>
      <c r="Z273" s="293" t="s">
        <v>234</v>
      </c>
      <c r="AA273" s="296" t="s">
        <v>90</v>
      </c>
      <c r="AB273" s="294" t="s">
        <v>123</v>
      </c>
      <c r="AC273" s="293">
        <v>1.65</v>
      </c>
      <c r="AD273" s="294" t="s">
        <v>247</v>
      </c>
      <c r="AE273" s="293" t="s">
        <v>220</v>
      </c>
      <c r="AF273" s="293" t="s">
        <v>381</v>
      </c>
      <c r="AG273" s="293" t="s">
        <v>236</v>
      </c>
    </row>
    <row r="274" spans="1:33" ht="24">
      <c r="A274" s="281">
        <v>4</v>
      </c>
      <c r="B274" s="95">
        <v>2</v>
      </c>
      <c r="C274" s="95" t="s">
        <v>228</v>
      </c>
      <c r="D274" s="298" t="s">
        <v>29</v>
      </c>
      <c r="E274" s="98">
        <f t="shared" si="33"/>
        <v>11</v>
      </c>
      <c r="F274" s="98">
        <v>807927</v>
      </c>
      <c r="G274" s="98">
        <v>807927</v>
      </c>
      <c r="H274" s="299" t="s">
        <v>230</v>
      </c>
      <c r="I274" s="285">
        <v>17.14</v>
      </c>
      <c r="J274" s="286" t="str">
        <f t="shared" si="31"/>
        <v>อ้อยตอ 1</v>
      </c>
      <c r="K274" s="99">
        <v>17.14</v>
      </c>
      <c r="L274" s="99"/>
      <c r="M274" s="99">
        <f t="shared" si="34"/>
        <v>257.10000000000002</v>
      </c>
      <c r="N274" s="97">
        <v>15</v>
      </c>
      <c r="O274" s="287">
        <f t="shared" si="35"/>
        <v>222.82</v>
      </c>
      <c r="P274" s="288">
        <v>13</v>
      </c>
      <c r="Q274" s="288" t="str">
        <f>VLOOKUP(F274,[2]รายละเอียดรายแปลง!$D$1:$AU$65536,44,FALSE)</f>
        <v>A</v>
      </c>
      <c r="R274" s="288"/>
      <c r="S274" s="97">
        <f t="shared" si="30"/>
        <v>239.96</v>
      </c>
      <c r="T274" s="97">
        <v>14</v>
      </c>
      <c r="U274" s="289">
        <v>242912</v>
      </c>
      <c r="V274" s="290">
        <f t="shared" si="32"/>
        <v>-8097.0666666666666</v>
      </c>
      <c r="W274" s="291" t="s">
        <v>93</v>
      </c>
      <c r="X274" s="291" t="s">
        <v>2</v>
      </c>
      <c r="Y274" s="291" t="s">
        <v>493</v>
      </c>
      <c r="Z274" s="293" t="s">
        <v>234</v>
      </c>
      <c r="AA274" s="296" t="s">
        <v>90</v>
      </c>
      <c r="AB274" s="294" t="s">
        <v>94</v>
      </c>
      <c r="AC274" s="293">
        <v>1.85</v>
      </c>
      <c r="AD274" s="294" t="s">
        <v>232</v>
      </c>
      <c r="AE274" s="293" t="s">
        <v>220</v>
      </c>
      <c r="AF274" s="293" t="s">
        <v>381</v>
      </c>
      <c r="AG274" s="293" t="s">
        <v>236</v>
      </c>
    </row>
    <row r="275" spans="1:33" ht="24">
      <c r="A275" s="281">
        <v>5</v>
      </c>
      <c r="B275" s="95">
        <v>2</v>
      </c>
      <c r="C275" s="95" t="s">
        <v>228</v>
      </c>
      <c r="D275" s="298" t="s">
        <v>29</v>
      </c>
      <c r="E275" s="98">
        <f t="shared" si="33"/>
        <v>12</v>
      </c>
      <c r="F275" s="98" t="s">
        <v>142</v>
      </c>
      <c r="G275" s="98">
        <v>8079291</v>
      </c>
      <c r="H275" s="299" t="s">
        <v>230</v>
      </c>
      <c r="I275" s="285">
        <v>33.51</v>
      </c>
      <c r="J275" s="286" t="str">
        <f t="shared" si="31"/>
        <v>อ้อยตอ 1</v>
      </c>
      <c r="K275" s="99">
        <v>32.340000000000003</v>
      </c>
      <c r="L275" s="99"/>
      <c r="M275" s="99">
        <f t="shared" si="34"/>
        <v>485.1</v>
      </c>
      <c r="N275" s="97">
        <v>15</v>
      </c>
      <c r="O275" s="287">
        <f t="shared" si="35"/>
        <v>420.42000000000007</v>
      </c>
      <c r="P275" s="288">
        <v>13</v>
      </c>
      <c r="Q275" s="288" t="str">
        <f>VLOOKUP(F275,[2]รายละเอียดรายแปลง!$D$1:$AU$65536,44,FALSE)</f>
        <v>A</v>
      </c>
      <c r="R275" s="288"/>
      <c r="S275" s="97">
        <f t="shared" si="30"/>
        <v>388.08000000000004</v>
      </c>
      <c r="T275" s="97">
        <v>12</v>
      </c>
      <c r="U275" s="289">
        <v>242911</v>
      </c>
      <c r="V275" s="290">
        <f t="shared" si="32"/>
        <v>-8097.0333333333338</v>
      </c>
      <c r="W275" s="291" t="s">
        <v>93</v>
      </c>
      <c r="X275" s="291" t="s">
        <v>2</v>
      </c>
      <c r="Y275" s="291" t="s">
        <v>493</v>
      </c>
      <c r="Z275" s="293" t="s">
        <v>234</v>
      </c>
      <c r="AA275" s="296" t="s">
        <v>90</v>
      </c>
      <c r="AB275" s="294" t="s">
        <v>99</v>
      </c>
      <c r="AC275" s="293">
        <v>1.85</v>
      </c>
      <c r="AD275" s="294" t="s">
        <v>232</v>
      </c>
      <c r="AE275" s="293" t="s">
        <v>220</v>
      </c>
      <c r="AF275" s="293" t="s">
        <v>381</v>
      </c>
      <c r="AG275" s="293" t="s">
        <v>236</v>
      </c>
    </row>
    <row r="276" spans="1:33" ht="24">
      <c r="A276" s="281">
        <v>2</v>
      </c>
      <c r="B276" s="95">
        <v>2</v>
      </c>
      <c r="C276" s="95" t="s">
        <v>228</v>
      </c>
      <c r="D276" s="298" t="s">
        <v>29</v>
      </c>
      <c r="E276" s="98">
        <f t="shared" si="33"/>
        <v>13</v>
      </c>
      <c r="F276" s="98">
        <v>807930</v>
      </c>
      <c r="G276" s="98">
        <v>807930</v>
      </c>
      <c r="H276" s="299" t="s">
        <v>230</v>
      </c>
      <c r="I276" s="285">
        <v>9.5299999999999994</v>
      </c>
      <c r="J276" s="286" t="str">
        <f t="shared" si="31"/>
        <v>อ้อยตอ 2</v>
      </c>
      <c r="K276" s="99">
        <v>9.5299999999999994</v>
      </c>
      <c r="L276" s="99"/>
      <c r="M276" s="99">
        <f t="shared" si="34"/>
        <v>104.83</v>
      </c>
      <c r="N276" s="97">
        <v>11</v>
      </c>
      <c r="O276" s="287">
        <f t="shared" si="35"/>
        <v>66.709999999999994</v>
      </c>
      <c r="P276" s="288">
        <v>7</v>
      </c>
      <c r="Q276" s="288" t="str">
        <f>VLOOKUP(F276,[2]รายละเอียดรายแปลง!$D$1:$AU$65536,44,FALSE)</f>
        <v>D</v>
      </c>
      <c r="R276" s="288"/>
      <c r="S276" s="97">
        <f t="shared" si="30"/>
        <v>95.3</v>
      </c>
      <c r="T276" s="97">
        <v>10</v>
      </c>
      <c r="U276" s="289">
        <v>242920</v>
      </c>
      <c r="V276" s="290">
        <f t="shared" si="32"/>
        <v>-8097.333333333333</v>
      </c>
      <c r="W276" s="291" t="s">
        <v>95</v>
      </c>
      <c r="X276" s="291" t="s">
        <v>2</v>
      </c>
      <c r="Y276" s="291" t="s">
        <v>494</v>
      </c>
      <c r="Z276" s="293" t="s">
        <v>234</v>
      </c>
      <c r="AA276" s="296" t="s">
        <v>90</v>
      </c>
      <c r="AB276" s="294" t="s">
        <v>91</v>
      </c>
      <c r="AC276" s="293">
        <v>1.85</v>
      </c>
      <c r="AD276" s="294" t="s">
        <v>232</v>
      </c>
      <c r="AE276" s="293" t="s">
        <v>220</v>
      </c>
      <c r="AF276" s="293" t="s">
        <v>381</v>
      </c>
      <c r="AG276" s="293" t="s">
        <v>236</v>
      </c>
    </row>
    <row r="277" spans="1:33" ht="24">
      <c r="A277" s="281">
        <v>2</v>
      </c>
      <c r="B277" s="95">
        <v>2</v>
      </c>
      <c r="C277" s="95" t="s">
        <v>228</v>
      </c>
      <c r="D277" s="298" t="s">
        <v>29</v>
      </c>
      <c r="E277" s="98">
        <f t="shared" si="33"/>
        <v>14</v>
      </c>
      <c r="F277" s="98" t="s">
        <v>143</v>
      </c>
      <c r="G277" s="98">
        <v>8079312</v>
      </c>
      <c r="H277" s="98"/>
      <c r="I277" s="285">
        <v>5.03</v>
      </c>
      <c r="J277" s="286" t="str">
        <f t="shared" si="31"/>
        <v>อ้อยน้ำราด</v>
      </c>
      <c r="K277" s="99">
        <v>5.03</v>
      </c>
      <c r="L277" s="99"/>
      <c r="M277" s="99">
        <f t="shared" si="34"/>
        <v>65.39</v>
      </c>
      <c r="N277" s="97">
        <v>13</v>
      </c>
      <c r="O277" s="287">
        <f t="shared" si="35"/>
        <v>55.330000000000005</v>
      </c>
      <c r="P277" s="288">
        <v>11</v>
      </c>
      <c r="Q277" s="288" t="str">
        <f>VLOOKUP(F277,[2]รายละเอียดรายแปลง!$D$1:$AU$65536,44,FALSE)</f>
        <v>C</v>
      </c>
      <c r="R277" s="288"/>
      <c r="S277" s="97">
        <f t="shared" si="30"/>
        <v>50.300000000000004</v>
      </c>
      <c r="T277" s="97">
        <v>10</v>
      </c>
      <c r="U277" s="289">
        <v>242934</v>
      </c>
      <c r="V277" s="290">
        <f t="shared" si="32"/>
        <v>-8097.8</v>
      </c>
      <c r="W277" s="291" t="s">
        <v>1</v>
      </c>
      <c r="X277" s="291" t="s">
        <v>88</v>
      </c>
      <c r="Y277" s="292" t="e">
        <v>#N/A</v>
      </c>
      <c r="Z277" s="293" t="s">
        <v>234</v>
      </c>
      <c r="AA277" s="296" t="s">
        <v>90</v>
      </c>
      <c r="AB277" s="294" t="s">
        <v>99</v>
      </c>
      <c r="AC277" s="293">
        <v>1.85</v>
      </c>
      <c r="AD277" s="291" t="s">
        <v>232</v>
      </c>
      <c r="AE277" s="296" t="s">
        <v>220</v>
      </c>
      <c r="AF277" s="293" t="s">
        <v>381</v>
      </c>
      <c r="AG277" s="293" t="s">
        <v>236</v>
      </c>
    </row>
    <row r="278" spans="1:33" ht="24">
      <c r="A278" s="281">
        <v>4</v>
      </c>
      <c r="B278" s="95">
        <v>2</v>
      </c>
      <c r="C278" s="95" t="s">
        <v>228</v>
      </c>
      <c r="D278" s="298" t="s">
        <v>29</v>
      </c>
      <c r="E278" s="98">
        <f t="shared" si="33"/>
        <v>15</v>
      </c>
      <c r="F278" s="98">
        <v>807933</v>
      </c>
      <c r="G278" s="98">
        <v>807933</v>
      </c>
      <c r="H278" s="299" t="s">
        <v>230</v>
      </c>
      <c r="I278" s="285">
        <v>18.23</v>
      </c>
      <c r="J278" s="286" t="str">
        <f t="shared" si="31"/>
        <v>อ้อยน้ำราด</v>
      </c>
      <c r="K278" s="99">
        <v>18.23</v>
      </c>
      <c r="L278" s="99"/>
      <c r="M278" s="99">
        <f t="shared" si="34"/>
        <v>236.99</v>
      </c>
      <c r="N278" s="97">
        <v>13</v>
      </c>
      <c r="O278" s="287">
        <f t="shared" si="35"/>
        <v>218.76</v>
      </c>
      <c r="P278" s="288">
        <v>12</v>
      </c>
      <c r="Q278" s="288" t="str">
        <f>VLOOKUP(F278,[2]รายละเอียดรายแปลง!$D$1:$AU$65536,44,FALSE)</f>
        <v>C</v>
      </c>
      <c r="R278" s="288"/>
      <c r="S278" s="97">
        <f t="shared" si="30"/>
        <v>200.53</v>
      </c>
      <c r="T278" s="97">
        <v>11</v>
      </c>
      <c r="U278" s="289">
        <v>242933</v>
      </c>
      <c r="V278" s="290">
        <f t="shared" si="32"/>
        <v>-8097.7666666666664</v>
      </c>
      <c r="W278" s="291" t="s">
        <v>1</v>
      </c>
      <c r="X278" s="291" t="s">
        <v>88</v>
      </c>
      <c r="Y278" s="291" t="s">
        <v>493</v>
      </c>
      <c r="Z278" s="293" t="s">
        <v>234</v>
      </c>
      <c r="AA278" s="296" t="s">
        <v>90</v>
      </c>
      <c r="AB278" s="294" t="s">
        <v>91</v>
      </c>
      <c r="AC278" s="293">
        <v>1.85</v>
      </c>
      <c r="AD278" s="291" t="s">
        <v>232</v>
      </c>
      <c r="AE278" s="293" t="s">
        <v>220</v>
      </c>
      <c r="AF278" s="293" t="s">
        <v>381</v>
      </c>
      <c r="AG278" s="293" t="s">
        <v>236</v>
      </c>
    </row>
    <row r="279" spans="1:33" ht="24">
      <c r="A279" s="281">
        <v>4</v>
      </c>
      <c r="B279" s="95">
        <v>2</v>
      </c>
      <c r="C279" s="95" t="s">
        <v>228</v>
      </c>
      <c r="D279" s="298" t="s">
        <v>29</v>
      </c>
      <c r="E279" s="98">
        <f t="shared" si="33"/>
        <v>16</v>
      </c>
      <c r="F279" s="98">
        <v>807934</v>
      </c>
      <c r="G279" s="98">
        <v>807934</v>
      </c>
      <c r="H279" s="299" t="s">
        <v>230</v>
      </c>
      <c r="I279" s="285">
        <v>18.010000000000002</v>
      </c>
      <c r="J279" s="286" t="str">
        <f t="shared" si="31"/>
        <v>อ้อยตุลาคม</v>
      </c>
      <c r="K279" s="99">
        <v>18.010000000000002</v>
      </c>
      <c r="L279" s="99"/>
      <c r="M279" s="99">
        <f t="shared" si="34"/>
        <v>324.18</v>
      </c>
      <c r="N279" s="97">
        <v>18</v>
      </c>
      <c r="O279" s="287">
        <f t="shared" si="35"/>
        <v>270.15000000000003</v>
      </c>
      <c r="P279" s="288">
        <v>15</v>
      </c>
      <c r="Q279" s="288" t="str">
        <f>VLOOKUP(F279,[2]รายละเอียดรายแปลง!$D$1:$AU$65536,44,FALSE)</f>
        <v>B</v>
      </c>
      <c r="R279" s="288"/>
      <c r="S279" s="97">
        <f t="shared" si="30"/>
        <v>270.15000000000003</v>
      </c>
      <c r="T279" s="97">
        <v>15</v>
      </c>
      <c r="U279" s="289">
        <v>242876</v>
      </c>
      <c r="V279" s="290">
        <f t="shared" si="32"/>
        <v>-8095.8666666666668</v>
      </c>
      <c r="W279" s="291" t="s">
        <v>98</v>
      </c>
      <c r="X279" s="291" t="s">
        <v>88</v>
      </c>
      <c r="Y279" s="291" t="s">
        <v>493</v>
      </c>
      <c r="Z279" s="293" t="s">
        <v>234</v>
      </c>
      <c r="AA279" s="296" t="s">
        <v>90</v>
      </c>
      <c r="AB279" s="294" t="s">
        <v>99</v>
      </c>
      <c r="AC279" s="293">
        <v>1.85</v>
      </c>
      <c r="AD279" s="294" t="s">
        <v>232</v>
      </c>
      <c r="AE279" s="293" t="s">
        <v>220</v>
      </c>
      <c r="AF279" s="293" t="s">
        <v>381</v>
      </c>
      <c r="AG279" s="293" t="s">
        <v>236</v>
      </c>
    </row>
    <row r="280" spans="1:33" ht="24">
      <c r="A280" s="281">
        <v>5</v>
      </c>
      <c r="B280" s="95">
        <v>2</v>
      </c>
      <c r="C280" s="95" t="s">
        <v>228</v>
      </c>
      <c r="D280" s="298" t="s">
        <v>29</v>
      </c>
      <c r="E280" s="98">
        <f t="shared" si="33"/>
        <v>17</v>
      </c>
      <c r="F280" s="98">
        <v>807935</v>
      </c>
      <c r="G280" s="98">
        <v>807935</v>
      </c>
      <c r="H280" s="299" t="s">
        <v>230</v>
      </c>
      <c r="I280" s="285">
        <v>21.99</v>
      </c>
      <c r="J280" s="286" t="str">
        <f t="shared" si="31"/>
        <v>อ้อยตอ 1</v>
      </c>
      <c r="K280" s="99">
        <v>20.79</v>
      </c>
      <c r="L280" s="99"/>
      <c r="M280" s="99">
        <f t="shared" si="34"/>
        <v>228.69</v>
      </c>
      <c r="N280" s="97">
        <v>11</v>
      </c>
      <c r="O280" s="287">
        <f t="shared" si="35"/>
        <v>207.89999999999998</v>
      </c>
      <c r="P280" s="288">
        <v>10</v>
      </c>
      <c r="Q280" s="288" t="str">
        <f>VLOOKUP(F280,[2]รายละเอียดรายแปลง!$D$1:$AU$65536,44,FALSE)</f>
        <v>B</v>
      </c>
      <c r="R280" s="288"/>
      <c r="S280" s="97">
        <f t="shared" si="30"/>
        <v>207.89999999999998</v>
      </c>
      <c r="T280" s="97">
        <v>10</v>
      </c>
      <c r="U280" s="289">
        <v>242920</v>
      </c>
      <c r="V280" s="290">
        <f t="shared" si="32"/>
        <v>-8097.333333333333</v>
      </c>
      <c r="W280" s="291" t="s">
        <v>93</v>
      </c>
      <c r="X280" s="291" t="s">
        <v>2</v>
      </c>
      <c r="Y280" s="291" t="s">
        <v>493</v>
      </c>
      <c r="Z280" s="293" t="s">
        <v>280</v>
      </c>
      <c r="AA280" s="296" t="s">
        <v>90</v>
      </c>
      <c r="AB280" s="294" t="s">
        <v>91</v>
      </c>
      <c r="AC280" s="293">
        <v>1.85</v>
      </c>
      <c r="AD280" s="294" t="s">
        <v>232</v>
      </c>
      <c r="AE280" s="293" t="s">
        <v>220</v>
      </c>
      <c r="AF280" s="293" t="s">
        <v>381</v>
      </c>
      <c r="AG280" s="293" t="s">
        <v>236</v>
      </c>
    </row>
    <row r="281" spans="1:33" ht="24">
      <c r="A281" s="281">
        <v>3</v>
      </c>
      <c r="B281" s="95">
        <v>2</v>
      </c>
      <c r="C281" s="95" t="s">
        <v>228</v>
      </c>
      <c r="D281" s="298" t="s">
        <v>29</v>
      </c>
      <c r="E281" s="98">
        <f t="shared" si="33"/>
        <v>18</v>
      </c>
      <c r="F281" s="98">
        <v>807939</v>
      </c>
      <c r="G281" s="98">
        <v>807939</v>
      </c>
      <c r="H281" s="299" t="s">
        <v>230</v>
      </c>
      <c r="I281" s="285">
        <v>12.59</v>
      </c>
      <c r="J281" s="286" t="str">
        <f t="shared" si="31"/>
        <v>อ้อยตอ 4</v>
      </c>
      <c r="K281" s="99">
        <v>12.59</v>
      </c>
      <c r="L281" s="99"/>
      <c r="M281" s="99">
        <f t="shared" si="34"/>
        <v>125.9</v>
      </c>
      <c r="N281" s="97">
        <v>10</v>
      </c>
      <c r="O281" s="287">
        <f t="shared" si="35"/>
        <v>88.13</v>
      </c>
      <c r="P281" s="288">
        <v>7</v>
      </c>
      <c r="Q281" s="288" t="str">
        <f>VLOOKUP(F281,[2]รายละเอียดรายแปลง!$D$1:$AU$65536,44,FALSE)</f>
        <v>D</v>
      </c>
      <c r="R281" s="288"/>
      <c r="S281" s="97">
        <f t="shared" si="30"/>
        <v>88.13</v>
      </c>
      <c r="T281" s="97">
        <v>7</v>
      </c>
      <c r="U281" s="289">
        <v>242930</v>
      </c>
      <c r="V281" s="290">
        <f t="shared" si="32"/>
        <v>-8097.666666666667</v>
      </c>
      <c r="W281" s="291" t="s">
        <v>144</v>
      </c>
      <c r="X281" s="291" t="s">
        <v>2</v>
      </c>
      <c r="Y281" s="291" t="s">
        <v>495</v>
      </c>
      <c r="Z281" s="293" t="s">
        <v>280</v>
      </c>
      <c r="AA281" s="296" t="s">
        <v>90</v>
      </c>
      <c r="AB281" s="294" t="s">
        <v>91</v>
      </c>
      <c r="AC281" s="293">
        <v>1.85</v>
      </c>
      <c r="AD281" s="294" t="s">
        <v>232</v>
      </c>
      <c r="AE281" s="293" t="s">
        <v>220</v>
      </c>
      <c r="AF281" s="293" t="s">
        <v>381</v>
      </c>
      <c r="AG281" s="293" t="s">
        <v>236</v>
      </c>
    </row>
    <row r="282" spans="1:33" ht="24">
      <c r="A282" s="281">
        <v>5</v>
      </c>
      <c r="B282" s="95">
        <v>2</v>
      </c>
      <c r="C282" s="95" t="s">
        <v>228</v>
      </c>
      <c r="D282" s="298" t="s">
        <v>29</v>
      </c>
      <c r="E282" s="98">
        <f t="shared" si="33"/>
        <v>19</v>
      </c>
      <c r="F282" s="98">
        <v>807940</v>
      </c>
      <c r="G282" s="98">
        <v>807940</v>
      </c>
      <c r="H282" s="299" t="s">
        <v>230</v>
      </c>
      <c r="I282" s="285">
        <v>26.31</v>
      </c>
      <c r="J282" s="286" t="str">
        <f t="shared" si="31"/>
        <v>อ้อยตอ 4</v>
      </c>
      <c r="K282" s="99">
        <v>26.31</v>
      </c>
      <c r="L282" s="99"/>
      <c r="M282" s="99">
        <f t="shared" si="34"/>
        <v>263.09999999999997</v>
      </c>
      <c r="N282" s="97">
        <v>10</v>
      </c>
      <c r="O282" s="287">
        <f t="shared" si="35"/>
        <v>184.17</v>
      </c>
      <c r="P282" s="288">
        <v>7</v>
      </c>
      <c r="Q282" s="288" t="str">
        <f>VLOOKUP(F282,[2]รายละเอียดรายแปลง!$D$1:$AU$65536,44,FALSE)</f>
        <v>D</v>
      </c>
      <c r="R282" s="288"/>
      <c r="S282" s="97">
        <f t="shared" si="30"/>
        <v>184.17</v>
      </c>
      <c r="T282" s="97">
        <v>7</v>
      </c>
      <c r="U282" s="289">
        <v>242930</v>
      </c>
      <c r="V282" s="290">
        <f t="shared" si="32"/>
        <v>-8097.666666666667</v>
      </c>
      <c r="W282" s="291" t="s">
        <v>144</v>
      </c>
      <c r="X282" s="291" t="s">
        <v>2</v>
      </c>
      <c r="Y282" s="291" t="s">
        <v>495</v>
      </c>
      <c r="Z282" s="293" t="s">
        <v>280</v>
      </c>
      <c r="AA282" s="296" t="s">
        <v>90</v>
      </c>
      <c r="AB282" s="294" t="s">
        <v>91</v>
      </c>
      <c r="AC282" s="293">
        <v>1.85</v>
      </c>
      <c r="AD282" s="294" t="s">
        <v>232</v>
      </c>
      <c r="AE282" s="293" t="s">
        <v>220</v>
      </c>
      <c r="AF282" s="293" t="s">
        <v>381</v>
      </c>
      <c r="AG282" s="293" t="s">
        <v>236</v>
      </c>
    </row>
    <row r="283" spans="1:33" ht="24">
      <c r="A283" s="281">
        <v>3</v>
      </c>
      <c r="B283" s="95">
        <v>2</v>
      </c>
      <c r="C283" s="95" t="s">
        <v>228</v>
      </c>
      <c r="D283" s="298" t="s">
        <v>29</v>
      </c>
      <c r="E283" s="98">
        <f t="shared" si="33"/>
        <v>20</v>
      </c>
      <c r="F283" s="98">
        <v>807945</v>
      </c>
      <c r="G283" s="98">
        <v>807945</v>
      </c>
      <c r="H283" s="299" t="s">
        <v>230</v>
      </c>
      <c r="I283" s="285">
        <v>17.260000000000002</v>
      </c>
      <c r="J283" s="286" t="str">
        <f t="shared" si="31"/>
        <v>อ้อยตุลาคม</v>
      </c>
      <c r="K283" s="99">
        <v>12</v>
      </c>
      <c r="L283" s="99"/>
      <c r="M283" s="99">
        <f t="shared" si="34"/>
        <v>192</v>
      </c>
      <c r="N283" s="97">
        <v>16</v>
      </c>
      <c r="O283" s="287">
        <f t="shared" si="35"/>
        <v>168</v>
      </c>
      <c r="P283" s="288">
        <v>14</v>
      </c>
      <c r="Q283" s="288" t="str">
        <f>VLOOKUP(F283,[2]รายละเอียดรายแปลง!$D$1:$AU$65536,44,FALSE)</f>
        <v>B</v>
      </c>
      <c r="R283" s="288"/>
      <c r="S283" s="97">
        <f t="shared" si="30"/>
        <v>168</v>
      </c>
      <c r="T283" s="97">
        <v>14</v>
      </c>
      <c r="U283" s="289">
        <v>242877</v>
      </c>
      <c r="V283" s="290">
        <f t="shared" si="32"/>
        <v>-8095.9</v>
      </c>
      <c r="W283" s="291" t="s">
        <v>98</v>
      </c>
      <c r="X283" s="291" t="s">
        <v>88</v>
      </c>
      <c r="Y283" s="291" t="s">
        <v>496</v>
      </c>
      <c r="Z283" s="293" t="s">
        <v>280</v>
      </c>
      <c r="AA283" s="296" t="s">
        <v>90</v>
      </c>
      <c r="AB283" s="294" t="s">
        <v>99</v>
      </c>
      <c r="AC283" s="293">
        <v>1.85</v>
      </c>
      <c r="AD283" s="294" t="s">
        <v>232</v>
      </c>
      <c r="AE283" s="293" t="s">
        <v>220</v>
      </c>
      <c r="AF283" s="293" t="s">
        <v>381</v>
      </c>
      <c r="AG283" s="293" t="s">
        <v>236</v>
      </c>
    </row>
    <row r="284" spans="1:33" ht="24">
      <c r="A284" s="281">
        <v>5</v>
      </c>
      <c r="B284" s="95">
        <v>2</v>
      </c>
      <c r="C284" s="95" t="s">
        <v>228</v>
      </c>
      <c r="D284" s="298" t="s">
        <v>29</v>
      </c>
      <c r="E284" s="98">
        <f t="shared" si="33"/>
        <v>21</v>
      </c>
      <c r="F284" s="98">
        <v>807946</v>
      </c>
      <c r="G284" s="98">
        <v>807946</v>
      </c>
      <c r="H284" s="299" t="s">
        <v>230</v>
      </c>
      <c r="I284" s="285">
        <v>26.4</v>
      </c>
      <c r="J284" s="286" t="str">
        <f t="shared" si="31"/>
        <v>อ้อยตอ 1</v>
      </c>
      <c r="K284" s="99">
        <v>26.4</v>
      </c>
      <c r="L284" s="99"/>
      <c r="M284" s="99">
        <f t="shared" si="34"/>
        <v>316.79999999999995</v>
      </c>
      <c r="N284" s="97">
        <v>12</v>
      </c>
      <c r="O284" s="287">
        <f t="shared" si="35"/>
        <v>264</v>
      </c>
      <c r="P284" s="288">
        <v>10</v>
      </c>
      <c r="Q284" s="288" t="str">
        <f>VLOOKUP(F284,[2]รายละเอียดรายแปลง!$D$1:$AU$65536,44,FALSE)</f>
        <v>B</v>
      </c>
      <c r="R284" s="288"/>
      <c r="S284" s="97">
        <f t="shared" si="30"/>
        <v>211.2</v>
      </c>
      <c r="T284" s="97">
        <v>8</v>
      </c>
      <c r="U284" s="289">
        <v>242911</v>
      </c>
      <c r="V284" s="290">
        <f t="shared" si="32"/>
        <v>-8097.0333333333338</v>
      </c>
      <c r="W284" s="291" t="s">
        <v>93</v>
      </c>
      <c r="X284" s="291" t="s">
        <v>2</v>
      </c>
      <c r="Y284" s="291" t="s">
        <v>496</v>
      </c>
      <c r="Z284" s="293" t="s">
        <v>280</v>
      </c>
      <c r="AA284" s="296" t="s">
        <v>90</v>
      </c>
      <c r="AB284" s="294" t="s">
        <v>94</v>
      </c>
      <c r="AC284" s="293">
        <v>1.85</v>
      </c>
      <c r="AD284" s="294" t="s">
        <v>232</v>
      </c>
      <c r="AE284" s="294" t="s">
        <v>322</v>
      </c>
      <c r="AF284" s="293">
        <v>0</v>
      </c>
      <c r="AG284" s="293" t="s">
        <v>236</v>
      </c>
    </row>
    <row r="285" spans="1:33" ht="24">
      <c r="A285" s="281">
        <v>5</v>
      </c>
      <c r="B285" s="95">
        <v>2</v>
      </c>
      <c r="C285" s="95" t="s">
        <v>228</v>
      </c>
      <c r="D285" s="298" t="s">
        <v>29</v>
      </c>
      <c r="E285" s="98">
        <f t="shared" si="33"/>
        <v>22</v>
      </c>
      <c r="F285" s="98">
        <v>807947</v>
      </c>
      <c r="G285" s="98">
        <v>807947</v>
      </c>
      <c r="H285" s="299" t="s">
        <v>230</v>
      </c>
      <c r="I285" s="285">
        <v>31.25</v>
      </c>
      <c r="J285" s="286" t="str">
        <f t="shared" si="31"/>
        <v>อ้อยตอ 1</v>
      </c>
      <c r="K285" s="99">
        <v>30.73</v>
      </c>
      <c r="L285" s="99"/>
      <c r="M285" s="99">
        <f t="shared" si="34"/>
        <v>368.76</v>
      </c>
      <c r="N285" s="97">
        <v>12</v>
      </c>
      <c r="O285" s="287">
        <f t="shared" si="35"/>
        <v>307.3</v>
      </c>
      <c r="P285" s="288">
        <v>10</v>
      </c>
      <c r="Q285" s="288" t="str">
        <f>VLOOKUP(F285,[2]รายละเอียดรายแปลง!$D$1:$AU$65536,44,FALSE)</f>
        <v>B</v>
      </c>
      <c r="R285" s="288"/>
      <c r="S285" s="97">
        <f t="shared" si="30"/>
        <v>245.84</v>
      </c>
      <c r="T285" s="97">
        <v>8</v>
      </c>
      <c r="U285" s="289">
        <v>242875</v>
      </c>
      <c r="V285" s="290">
        <f t="shared" si="32"/>
        <v>-8095.833333333333</v>
      </c>
      <c r="W285" s="291" t="s">
        <v>93</v>
      </c>
      <c r="X285" s="291" t="s">
        <v>2</v>
      </c>
      <c r="Y285" s="291" t="s">
        <v>496</v>
      </c>
      <c r="Z285" s="293" t="s">
        <v>280</v>
      </c>
      <c r="AA285" s="296" t="s">
        <v>90</v>
      </c>
      <c r="AB285" s="294" t="s">
        <v>99</v>
      </c>
      <c r="AC285" s="293">
        <v>1.85</v>
      </c>
      <c r="AD285" s="294" t="s">
        <v>232</v>
      </c>
      <c r="AE285" s="294" t="s">
        <v>322</v>
      </c>
      <c r="AF285" s="293">
        <v>0</v>
      </c>
      <c r="AG285" s="293" t="s">
        <v>236</v>
      </c>
    </row>
    <row r="286" spans="1:33" ht="24">
      <c r="A286" s="281">
        <v>2</v>
      </c>
      <c r="B286" s="95">
        <v>2</v>
      </c>
      <c r="C286" s="95" t="s">
        <v>228</v>
      </c>
      <c r="D286" s="298" t="s">
        <v>29</v>
      </c>
      <c r="E286" s="98">
        <f t="shared" si="33"/>
        <v>23</v>
      </c>
      <c r="F286" s="98">
        <v>807949</v>
      </c>
      <c r="G286" s="98">
        <v>807949</v>
      </c>
      <c r="H286" s="299" t="s">
        <v>230</v>
      </c>
      <c r="I286" s="285">
        <v>6.1</v>
      </c>
      <c r="J286" s="286" t="str">
        <f t="shared" si="31"/>
        <v>อ้อยตอ 2</v>
      </c>
      <c r="K286" s="99">
        <v>6.1</v>
      </c>
      <c r="L286" s="99"/>
      <c r="M286" s="99">
        <f t="shared" si="34"/>
        <v>67.099999999999994</v>
      </c>
      <c r="N286" s="97">
        <v>11</v>
      </c>
      <c r="O286" s="287">
        <f t="shared" si="35"/>
        <v>36.599999999999994</v>
      </c>
      <c r="P286" s="288">
        <v>6</v>
      </c>
      <c r="Q286" s="288" t="str">
        <f>VLOOKUP(F286,[2]รายละเอียดรายแปลง!$D$1:$AU$65536,44,FALSE)</f>
        <v>D</v>
      </c>
      <c r="R286" s="288"/>
      <c r="S286" s="97">
        <f t="shared" si="30"/>
        <v>42.699999999999996</v>
      </c>
      <c r="T286" s="97">
        <v>7</v>
      </c>
      <c r="U286" s="289">
        <v>242933</v>
      </c>
      <c r="V286" s="290">
        <f t="shared" si="32"/>
        <v>-8097.7666666666664</v>
      </c>
      <c r="W286" s="291" t="s">
        <v>95</v>
      </c>
      <c r="X286" s="291" t="s">
        <v>2</v>
      </c>
      <c r="Y286" s="292">
        <v>0</v>
      </c>
      <c r="Z286" s="293" t="s">
        <v>280</v>
      </c>
      <c r="AA286" s="296" t="s">
        <v>90</v>
      </c>
      <c r="AB286" s="294" t="s">
        <v>91</v>
      </c>
      <c r="AC286" s="293">
        <v>1.85</v>
      </c>
      <c r="AD286" s="294" t="s">
        <v>232</v>
      </c>
      <c r="AE286" s="294" t="s">
        <v>322</v>
      </c>
      <c r="AF286" s="293">
        <v>0</v>
      </c>
      <c r="AG286" s="293" t="s">
        <v>236</v>
      </c>
    </row>
    <row r="287" spans="1:33" ht="24">
      <c r="A287" s="281">
        <v>5</v>
      </c>
      <c r="B287" s="95">
        <v>2</v>
      </c>
      <c r="C287" s="95" t="s">
        <v>228</v>
      </c>
      <c r="D287" s="298" t="s">
        <v>30</v>
      </c>
      <c r="E287" s="98">
        <v>1</v>
      </c>
      <c r="F287" s="98">
        <v>117</v>
      </c>
      <c r="G287" s="98">
        <v>117</v>
      </c>
      <c r="H287" s="299" t="s">
        <v>230</v>
      </c>
      <c r="I287" s="285">
        <v>24.64</v>
      </c>
      <c r="J287" s="286" t="str">
        <f t="shared" si="31"/>
        <v>อ้อยตุลาคม</v>
      </c>
      <c r="K287" s="99">
        <v>24.64</v>
      </c>
      <c r="L287" s="99"/>
      <c r="M287" s="99">
        <f t="shared" si="34"/>
        <v>369.6</v>
      </c>
      <c r="N287" s="97">
        <v>15</v>
      </c>
      <c r="O287" s="287">
        <f t="shared" si="35"/>
        <v>246.4</v>
      </c>
      <c r="P287" s="288">
        <v>10</v>
      </c>
      <c r="Q287" s="288" t="str">
        <f>VLOOKUP(F287,[2]รายละเอียดรายแปลง!$D$1:$AU$65536,44,FALSE)</f>
        <v>C</v>
      </c>
      <c r="R287" s="288"/>
      <c r="S287" s="97">
        <f t="shared" si="30"/>
        <v>246.4</v>
      </c>
      <c r="T287" s="97">
        <v>10</v>
      </c>
      <c r="U287" s="289">
        <v>242841</v>
      </c>
      <c r="V287" s="290">
        <f t="shared" si="32"/>
        <v>-8094.7</v>
      </c>
      <c r="W287" s="291" t="s">
        <v>98</v>
      </c>
      <c r="X287" s="291" t="s">
        <v>88</v>
      </c>
      <c r="Y287" s="292">
        <v>0</v>
      </c>
      <c r="Z287" s="293" t="s">
        <v>234</v>
      </c>
      <c r="AA287" s="294" t="s">
        <v>119</v>
      </c>
      <c r="AB287" s="294" t="s">
        <v>91</v>
      </c>
      <c r="AC287" s="293">
        <v>1.85</v>
      </c>
      <c r="AD287" s="294" t="s">
        <v>232</v>
      </c>
      <c r="AE287" s="293" t="s">
        <v>220</v>
      </c>
      <c r="AF287" s="293" t="s">
        <v>288</v>
      </c>
      <c r="AG287" s="293" t="s">
        <v>236</v>
      </c>
    </row>
    <row r="288" spans="1:33" ht="24">
      <c r="A288" s="281">
        <v>5</v>
      </c>
      <c r="B288" s="95">
        <v>2</v>
      </c>
      <c r="C288" s="95" t="s">
        <v>228</v>
      </c>
      <c r="D288" s="298" t="s">
        <v>30</v>
      </c>
      <c r="E288" s="98">
        <f t="shared" si="33"/>
        <v>2</v>
      </c>
      <c r="F288" s="98">
        <v>118</v>
      </c>
      <c r="G288" s="98">
        <v>118</v>
      </c>
      <c r="H288" s="299"/>
      <c r="I288" s="285">
        <v>31.96</v>
      </c>
      <c r="J288" s="286" t="str">
        <f t="shared" si="31"/>
        <v>อ้อยตอ 1</v>
      </c>
      <c r="K288" s="99">
        <v>31.96</v>
      </c>
      <c r="L288" s="99"/>
      <c r="M288" s="99">
        <f t="shared" si="34"/>
        <v>383.52</v>
      </c>
      <c r="N288" s="97">
        <v>12</v>
      </c>
      <c r="O288" s="287">
        <f t="shared" si="35"/>
        <v>159.80000000000001</v>
      </c>
      <c r="P288" s="288">
        <v>5</v>
      </c>
      <c r="Q288" s="288" t="str">
        <f>VLOOKUP(F288,[2]รายละเอียดรายแปลง!$D$1:$AU$65536,44,FALSE)</f>
        <v>D</v>
      </c>
      <c r="R288" s="288"/>
      <c r="S288" s="97">
        <f t="shared" si="30"/>
        <v>191.76</v>
      </c>
      <c r="T288" s="97">
        <v>6</v>
      </c>
      <c r="U288" s="289">
        <v>242904</v>
      </c>
      <c r="V288" s="290">
        <f t="shared" si="32"/>
        <v>-8096.8</v>
      </c>
      <c r="W288" s="291" t="s">
        <v>93</v>
      </c>
      <c r="X288" s="291" t="s">
        <v>2</v>
      </c>
      <c r="Y288" s="292">
        <v>0</v>
      </c>
      <c r="Z288" s="293" t="s">
        <v>234</v>
      </c>
      <c r="AA288" s="294" t="s">
        <v>119</v>
      </c>
      <c r="AB288" s="294" t="s">
        <v>91</v>
      </c>
      <c r="AC288" s="293">
        <v>1.65</v>
      </c>
      <c r="AD288" s="294" t="s">
        <v>232</v>
      </c>
      <c r="AE288" s="293" t="s">
        <v>220</v>
      </c>
      <c r="AF288" s="293" t="s">
        <v>288</v>
      </c>
      <c r="AG288" s="293" t="s">
        <v>236</v>
      </c>
    </row>
    <row r="289" spans="1:33" ht="24">
      <c r="A289" s="281">
        <v>5</v>
      </c>
      <c r="B289" s="95">
        <v>2</v>
      </c>
      <c r="C289" s="95" t="s">
        <v>228</v>
      </c>
      <c r="D289" s="298" t="s">
        <v>30</v>
      </c>
      <c r="E289" s="98">
        <f t="shared" si="33"/>
        <v>3</v>
      </c>
      <c r="F289" s="98">
        <v>120</v>
      </c>
      <c r="G289" s="98">
        <v>120</v>
      </c>
      <c r="H289" s="299"/>
      <c r="I289" s="285">
        <v>84</v>
      </c>
      <c r="J289" s="286" t="str">
        <f t="shared" si="31"/>
        <v>อ้อยตุลาคม</v>
      </c>
      <c r="K289" s="99">
        <v>70.45</v>
      </c>
      <c r="L289" s="99"/>
      <c r="M289" s="99">
        <f t="shared" si="34"/>
        <v>915.85</v>
      </c>
      <c r="N289" s="97">
        <v>13</v>
      </c>
      <c r="O289" s="287">
        <f t="shared" si="35"/>
        <v>915.85</v>
      </c>
      <c r="P289" s="288">
        <v>13</v>
      </c>
      <c r="Q289" s="288" t="str">
        <f>VLOOKUP(F289,[2]รายละเอียดรายแปลง!$D$1:$AU$65536,44,FALSE)</f>
        <v>B</v>
      </c>
      <c r="R289" s="288"/>
      <c r="S289" s="97">
        <f t="shared" si="30"/>
        <v>845.40000000000009</v>
      </c>
      <c r="T289" s="97">
        <v>12</v>
      </c>
      <c r="U289" s="289">
        <v>242881</v>
      </c>
      <c r="V289" s="290">
        <f t="shared" si="32"/>
        <v>-8096.0333333333338</v>
      </c>
      <c r="W289" s="291" t="s">
        <v>98</v>
      </c>
      <c r="X289" s="291" t="s">
        <v>88</v>
      </c>
      <c r="Y289" s="292">
        <v>0</v>
      </c>
      <c r="Z289" s="293" t="s">
        <v>280</v>
      </c>
      <c r="AA289" s="294" t="s">
        <v>119</v>
      </c>
      <c r="AB289" s="294" t="s">
        <v>91</v>
      </c>
      <c r="AC289" s="293">
        <v>1.85</v>
      </c>
      <c r="AD289" s="294" t="s">
        <v>232</v>
      </c>
      <c r="AE289" s="293" t="s">
        <v>220</v>
      </c>
      <c r="AF289" s="293" t="s">
        <v>288</v>
      </c>
      <c r="AG289" s="293" t="s">
        <v>236</v>
      </c>
    </row>
    <row r="290" spans="1:33" ht="24">
      <c r="A290" s="281">
        <v>2</v>
      </c>
      <c r="B290" s="95">
        <v>2</v>
      </c>
      <c r="C290" s="95" t="s">
        <v>228</v>
      </c>
      <c r="D290" s="298" t="s">
        <v>30</v>
      </c>
      <c r="E290" s="98">
        <f t="shared" si="33"/>
        <v>4</v>
      </c>
      <c r="F290" s="98">
        <v>125</v>
      </c>
      <c r="G290" s="98">
        <v>125</v>
      </c>
      <c r="H290" s="299" t="s">
        <v>230</v>
      </c>
      <c r="I290" s="285">
        <v>33.97</v>
      </c>
      <c r="J290" s="286" t="str">
        <f t="shared" si="31"/>
        <v>อ้อยตุลาคม</v>
      </c>
      <c r="K290" s="99">
        <v>8.66</v>
      </c>
      <c r="L290" s="99"/>
      <c r="M290" s="99">
        <f t="shared" si="34"/>
        <v>129.9</v>
      </c>
      <c r="N290" s="97">
        <v>15</v>
      </c>
      <c r="O290" s="287">
        <f t="shared" si="35"/>
        <v>121.24000000000001</v>
      </c>
      <c r="P290" s="288">
        <v>14</v>
      </c>
      <c r="Q290" s="288" t="str">
        <f>VLOOKUP(F290,[2]รายละเอียดรายแปลง!$D$1:$AU$65536,44,FALSE)</f>
        <v>B</v>
      </c>
      <c r="R290" s="288"/>
      <c r="S290" s="97">
        <f t="shared" si="30"/>
        <v>86.6</v>
      </c>
      <c r="T290" s="97">
        <v>10</v>
      </c>
      <c r="U290" s="289">
        <v>242883</v>
      </c>
      <c r="V290" s="290">
        <f t="shared" si="32"/>
        <v>-8096.1</v>
      </c>
      <c r="W290" s="291" t="s">
        <v>98</v>
      </c>
      <c r="X290" s="291" t="s">
        <v>88</v>
      </c>
      <c r="Y290" s="292">
        <v>0</v>
      </c>
      <c r="Z290" s="293" t="s">
        <v>234</v>
      </c>
      <c r="AA290" s="294" t="s">
        <v>119</v>
      </c>
      <c r="AB290" s="294" t="s">
        <v>91</v>
      </c>
      <c r="AC290" s="293">
        <v>1.85</v>
      </c>
      <c r="AD290" s="294" t="s">
        <v>232</v>
      </c>
      <c r="AE290" s="293" t="s">
        <v>220</v>
      </c>
      <c r="AF290" s="293" t="s">
        <v>288</v>
      </c>
      <c r="AG290" s="293" t="s">
        <v>236</v>
      </c>
    </row>
    <row r="291" spans="1:33" ht="24">
      <c r="A291" s="281">
        <v>5</v>
      </c>
      <c r="B291" s="95">
        <v>2</v>
      </c>
      <c r="C291" s="95" t="s">
        <v>228</v>
      </c>
      <c r="D291" s="298" t="s">
        <v>30</v>
      </c>
      <c r="E291" s="98">
        <f t="shared" si="33"/>
        <v>5</v>
      </c>
      <c r="F291" s="98">
        <v>129</v>
      </c>
      <c r="G291" s="98">
        <v>129</v>
      </c>
      <c r="H291" s="299" t="s">
        <v>230</v>
      </c>
      <c r="I291" s="285">
        <v>23.34</v>
      </c>
      <c r="J291" s="286" t="str">
        <f t="shared" si="31"/>
        <v>อ้อยตุลาคม</v>
      </c>
      <c r="K291" s="99">
        <v>20.63</v>
      </c>
      <c r="L291" s="99"/>
      <c r="M291" s="99">
        <f t="shared" si="34"/>
        <v>268.19</v>
      </c>
      <c r="N291" s="97">
        <v>13</v>
      </c>
      <c r="O291" s="287">
        <f t="shared" si="35"/>
        <v>288.82</v>
      </c>
      <c r="P291" s="288">
        <v>14</v>
      </c>
      <c r="Q291" s="288" t="str">
        <f>VLOOKUP(F291,[2]รายละเอียดรายแปลง!$D$1:$AU$65536,44,FALSE)</f>
        <v>B</v>
      </c>
      <c r="R291" s="288"/>
      <c r="S291" s="97">
        <f t="shared" si="30"/>
        <v>206.29999999999998</v>
      </c>
      <c r="T291" s="97">
        <v>10</v>
      </c>
      <c r="U291" s="289">
        <v>242871</v>
      </c>
      <c r="V291" s="290">
        <f t="shared" si="32"/>
        <v>-8095.7</v>
      </c>
      <c r="W291" s="291" t="s">
        <v>98</v>
      </c>
      <c r="X291" s="291" t="s">
        <v>88</v>
      </c>
      <c r="Y291" s="292">
        <v>0</v>
      </c>
      <c r="Z291" s="293" t="s">
        <v>280</v>
      </c>
      <c r="AA291" s="294" t="s">
        <v>119</v>
      </c>
      <c r="AB291" s="294" t="s">
        <v>91</v>
      </c>
      <c r="AC291" s="293">
        <v>1.85</v>
      </c>
      <c r="AD291" s="294" t="s">
        <v>232</v>
      </c>
      <c r="AE291" s="293" t="s">
        <v>220</v>
      </c>
      <c r="AF291" s="293" t="s">
        <v>288</v>
      </c>
      <c r="AG291" s="293" t="s">
        <v>236</v>
      </c>
    </row>
    <row r="292" spans="1:33" ht="24">
      <c r="A292" s="281">
        <v>5</v>
      </c>
      <c r="B292" s="95">
        <v>2</v>
      </c>
      <c r="C292" s="95" t="s">
        <v>228</v>
      </c>
      <c r="D292" s="298" t="s">
        <v>30</v>
      </c>
      <c r="E292" s="98">
        <f t="shared" si="33"/>
        <v>6</v>
      </c>
      <c r="F292" s="98">
        <v>121</v>
      </c>
      <c r="G292" s="299">
        <v>121</v>
      </c>
      <c r="H292" s="299"/>
      <c r="I292" s="285">
        <v>24.47</v>
      </c>
      <c r="J292" s="286" t="str">
        <f t="shared" si="31"/>
        <v>อ้อยตุลาคม</v>
      </c>
      <c r="K292" s="99">
        <v>23.4</v>
      </c>
      <c r="L292" s="99"/>
      <c r="M292" s="99">
        <f t="shared" si="34"/>
        <v>304.2</v>
      </c>
      <c r="N292" s="97">
        <v>13</v>
      </c>
      <c r="O292" s="287">
        <f t="shared" si="35"/>
        <v>280.79999999999995</v>
      </c>
      <c r="P292" s="288">
        <v>12</v>
      </c>
      <c r="Q292" s="288" t="str">
        <f>VLOOKUP(F292,[2]รายละเอียดรายแปลง!$D$1:$AU$65536,44,FALSE)</f>
        <v>C</v>
      </c>
      <c r="R292" s="288"/>
      <c r="S292" s="97">
        <f t="shared" si="30"/>
        <v>304.2</v>
      </c>
      <c r="T292" s="97">
        <v>13</v>
      </c>
      <c r="U292" s="289">
        <v>242855</v>
      </c>
      <c r="V292" s="290">
        <f t="shared" si="32"/>
        <v>-8095.166666666667</v>
      </c>
      <c r="W292" s="291" t="s">
        <v>98</v>
      </c>
      <c r="X292" s="291" t="s">
        <v>88</v>
      </c>
      <c r="Y292" s="292">
        <v>0</v>
      </c>
      <c r="Z292" s="293" t="s">
        <v>280</v>
      </c>
      <c r="AA292" s="294" t="s">
        <v>119</v>
      </c>
      <c r="AB292" s="294" t="s">
        <v>91</v>
      </c>
      <c r="AC292" s="293">
        <v>1.85</v>
      </c>
      <c r="AD292" s="294" t="s">
        <v>232</v>
      </c>
      <c r="AE292" s="293" t="s">
        <v>220</v>
      </c>
      <c r="AF292" s="293">
        <v>0</v>
      </c>
      <c r="AG292" s="295" t="s">
        <v>179</v>
      </c>
    </row>
    <row r="293" spans="1:33" ht="24">
      <c r="A293" s="281">
        <v>5</v>
      </c>
      <c r="B293" s="95">
        <v>2</v>
      </c>
      <c r="C293" s="95" t="s">
        <v>228</v>
      </c>
      <c r="D293" s="298" t="s">
        <v>30</v>
      </c>
      <c r="E293" s="98">
        <f t="shared" si="33"/>
        <v>7</v>
      </c>
      <c r="F293" s="98" t="s">
        <v>145</v>
      </c>
      <c r="G293" s="299">
        <v>4031</v>
      </c>
      <c r="H293" s="299" t="s">
        <v>230</v>
      </c>
      <c r="I293" s="285">
        <v>54.55</v>
      </c>
      <c r="J293" s="286" t="str">
        <f t="shared" si="31"/>
        <v>อ้อยตุลาคม</v>
      </c>
      <c r="K293" s="99">
        <v>51.41</v>
      </c>
      <c r="L293" s="99"/>
      <c r="M293" s="99">
        <f t="shared" si="34"/>
        <v>668.32999999999993</v>
      </c>
      <c r="N293" s="97">
        <v>13</v>
      </c>
      <c r="O293" s="287">
        <f t="shared" si="35"/>
        <v>668.32999999999993</v>
      </c>
      <c r="P293" s="288">
        <v>13</v>
      </c>
      <c r="Q293" s="288" t="str">
        <f>VLOOKUP(F293,[2]รายละเอียดรายแปลง!$D$1:$AU$65536,44,FALSE)</f>
        <v>B</v>
      </c>
      <c r="R293" s="288"/>
      <c r="S293" s="97">
        <f t="shared" si="30"/>
        <v>616.91999999999996</v>
      </c>
      <c r="T293" s="97">
        <v>12</v>
      </c>
      <c r="U293" s="289">
        <v>242846</v>
      </c>
      <c r="V293" s="290">
        <f t="shared" si="32"/>
        <v>-8094.8666666666668</v>
      </c>
      <c r="W293" s="291" t="s">
        <v>98</v>
      </c>
      <c r="X293" s="291" t="s">
        <v>88</v>
      </c>
      <c r="Y293" s="292">
        <v>0</v>
      </c>
      <c r="Z293" s="296" t="s">
        <v>280</v>
      </c>
      <c r="AA293" s="294" t="s">
        <v>119</v>
      </c>
      <c r="AB293" s="294" t="s">
        <v>91</v>
      </c>
      <c r="AC293" s="293">
        <v>1.85</v>
      </c>
      <c r="AD293" s="294" t="s">
        <v>232</v>
      </c>
      <c r="AE293" s="293" t="s">
        <v>220</v>
      </c>
      <c r="AF293" s="293" t="s">
        <v>288</v>
      </c>
      <c r="AG293" s="293" t="s">
        <v>236</v>
      </c>
    </row>
    <row r="294" spans="1:33" ht="24">
      <c r="A294" s="281">
        <v>5</v>
      </c>
      <c r="B294" s="95">
        <v>2</v>
      </c>
      <c r="C294" s="95" t="s">
        <v>228</v>
      </c>
      <c r="D294" s="298" t="s">
        <v>30</v>
      </c>
      <c r="E294" s="98">
        <f t="shared" si="33"/>
        <v>8</v>
      </c>
      <c r="F294" s="98">
        <v>406</v>
      </c>
      <c r="G294" s="98">
        <v>406</v>
      </c>
      <c r="H294" s="299" t="s">
        <v>230</v>
      </c>
      <c r="I294" s="285">
        <v>21.19</v>
      </c>
      <c r="J294" s="286" t="str">
        <f t="shared" si="31"/>
        <v>อ้อยตุลาคม</v>
      </c>
      <c r="K294" s="99">
        <v>21.02</v>
      </c>
      <c r="L294" s="99"/>
      <c r="M294" s="99">
        <f t="shared" si="34"/>
        <v>315.3</v>
      </c>
      <c r="N294" s="97">
        <v>15</v>
      </c>
      <c r="O294" s="287">
        <f t="shared" si="35"/>
        <v>210.2</v>
      </c>
      <c r="P294" s="288">
        <v>10</v>
      </c>
      <c r="Q294" s="288" t="str">
        <f>VLOOKUP(F294,[2]รายละเอียดรายแปลง!$D$1:$AU$65536,44,FALSE)</f>
        <v>C</v>
      </c>
      <c r="R294" s="288"/>
      <c r="S294" s="97">
        <f t="shared" si="30"/>
        <v>210.2</v>
      </c>
      <c r="T294" s="97">
        <v>10</v>
      </c>
      <c r="U294" s="289">
        <v>242834</v>
      </c>
      <c r="V294" s="290">
        <f t="shared" si="32"/>
        <v>-8094.4666666666662</v>
      </c>
      <c r="W294" s="291" t="s">
        <v>98</v>
      </c>
      <c r="X294" s="291" t="s">
        <v>88</v>
      </c>
      <c r="Y294" s="292">
        <v>0</v>
      </c>
      <c r="Z294" s="293" t="s">
        <v>234</v>
      </c>
      <c r="AA294" s="294" t="s">
        <v>119</v>
      </c>
      <c r="AB294" s="294" t="s">
        <v>91</v>
      </c>
      <c r="AC294" s="293">
        <v>1.85</v>
      </c>
      <c r="AD294" s="294" t="s">
        <v>232</v>
      </c>
      <c r="AE294" s="293" t="s">
        <v>220</v>
      </c>
      <c r="AF294" s="293" t="s">
        <v>288</v>
      </c>
      <c r="AG294" s="293" t="s">
        <v>236</v>
      </c>
    </row>
    <row r="295" spans="1:33" ht="24">
      <c r="A295" s="281">
        <v>5</v>
      </c>
      <c r="B295" s="95">
        <v>2</v>
      </c>
      <c r="C295" s="95" t="s">
        <v>228</v>
      </c>
      <c r="D295" s="298" t="s">
        <v>30</v>
      </c>
      <c r="E295" s="98">
        <f t="shared" si="33"/>
        <v>9</v>
      </c>
      <c r="F295" s="98">
        <v>408</v>
      </c>
      <c r="G295" s="299">
        <v>408</v>
      </c>
      <c r="H295" s="299" t="s">
        <v>230</v>
      </c>
      <c r="I295" s="285">
        <v>49.29</v>
      </c>
      <c r="J295" s="286" t="str">
        <f t="shared" si="31"/>
        <v>อ้อยตุลาคม</v>
      </c>
      <c r="K295" s="99">
        <v>49.16</v>
      </c>
      <c r="L295" s="99"/>
      <c r="M295" s="99">
        <f t="shared" si="34"/>
        <v>639.07999999999993</v>
      </c>
      <c r="N295" s="97">
        <v>13</v>
      </c>
      <c r="O295" s="287">
        <f t="shared" si="35"/>
        <v>639.07999999999993</v>
      </c>
      <c r="P295" s="288">
        <v>13</v>
      </c>
      <c r="Q295" s="288" t="str">
        <f>VLOOKUP(F295,[2]รายละเอียดรายแปลง!$D$1:$AU$65536,44,FALSE)</f>
        <v>B</v>
      </c>
      <c r="R295" s="288"/>
      <c r="S295" s="97">
        <f t="shared" ref="S295:S358" si="36">K295*T295</f>
        <v>639.07999999999993</v>
      </c>
      <c r="T295" s="97">
        <v>13</v>
      </c>
      <c r="U295" s="289">
        <v>242864</v>
      </c>
      <c r="V295" s="290">
        <f t="shared" si="32"/>
        <v>-8095.4666666666662</v>
      </c>
      <c r="W295" s="291" t="s">
        <v>98</v>
      </c>
      <c r="X295" s="291" t="s">
        <v>88</v>
      </c>
      <c r="Y295" s="292">
        <v>0</v>
      </c>
      <c r="Z295" s="293" t="s">
        <v>280</v>
      </c>
      <c r="AA295" s="294" t="s">
        <v>119</v>
      </c>
      <c r="AB295" s="294" t="s">
        <v>91</v>
      </c>
      <c r="AC295" s="293">
        <v>1.85</v>
      </c>
      <c r="AD295" s="294" t="s">
        <v>232</v>
      </c>
      <c r="AE295" s="293" t="s">
        <v>220</v>
      </c>
      <c r="AF295" s="293" t="s">
        <v>288</v>
      </c>
      <c r="AG295" s="293" t="s">
        <v>236</v>
      </c>
    </row>
    <row r="296" spans="1:33" ht="24">
      <c r="A296" s="281">
        <v>3</v>
      </c>
      <c r="B296" s="95">
        <v>2</v>
      </c>
      <c r="C296" s="95" t="s">
        <v>228</v>
      </c>
      <c r="D296" s="298" t="s">
        <v>30</v>
      </c>
      <c r="E296" s="98">
        <f t="shared" si="33"/>
        <v>10</v>
      </c>
      <c r="F296" s="98">
        <v>418</v>
      </c>
      <c r="G296" s="98">
        <v>418</v>
      </c>
      <c r="H296" s="299"/>
      <c r="I296" s="285">
        <v>12.85</v>
      </c>
      <c r="J296" s="286" t="str">
        <f t="shared" si="31"/>
        <v>อ้อยตุลาคม</v>
      </c>
      <c r="K296" s="99">
        <v>10.49</v>
      </c>
      <c r="L296" s="99"/>
      <c r="M296" s="99">
        <f t="shared" si="34"/>
        <v>157.35</v>
      </c>
      <c r="N296" s="97">
        <v>15</v>
      </c>
      <c r="O296" s="287">
        <f t="shared" si="35"/>
        <v>104.9</v>
      </c>
      <c r="P296" s="288">
        <v>10</v>
      </c>
      <c r="Q296" s="288" t="str">
        <f>VLOOKUP(F296,[2]รายละเอียดรายแปลง!$D$1:$AU$65536,44,FALSE)</f>
        <v>C</v>
      </c>
      <c r="R296" s="288"/>
      <c r="S296" s="97">
        <f t="shared" si="36"/>
        <v>104.9</v>
      </c>
      <c r="T296" s="97">
        <v>10</v>
      </c>
      <c r="U296" s="289">
        <v>242834</v>
      </c>
      <c r="V296" s="290">
        <f t="shared" si="32"/>
        <v>-8094.4666666666662</v>
      </c>
      <c r="W296" s="291" t="s">
        <v>98</v>
      </c>
      <c r="X296" s="291" t="s">
        <v>88</v>
      </c>
      <c r="Y296" s="292">
        <v>0</v>
      </c>
      <c r="Z296" s="293" t="s">
        <v>234</v>
      </c>
      <c r="AA296" s="294" t="s">
        <v>119</v>
      </c>
      <c r="AB296" s="294" t="s">
        <v>91</v>
      </c>
      <c r="AC296" s="293">
        <v>1.85</v>
      </c>
      <c r="AD296" s="294" t="s">
        <v>232</v>
      </c>
      <c r="AE296" s="293" t="s">
        <v>220</v>
      </c>
      <c r="AF296" s="293" t="s">
        <v>288</v>
      </c>
      <c r="AG296" s="293" t="s">
        <v>236</v>
      </c>
    </row>
    <row r="297" spans="1:33" ht="24">
      <c r="A297" s="281">
        <v>5</v>
      </c>
      <c r="B297" s="95">
        <v>2</v>
      </c>
      <c r="C297" s="95" t="s">
        <v>228</v>
      </c>
      <c r="D297" s="298" t="s">
        <v>30</v>
      </c>
      <c r="E297" s="98">
        <f t="shared" si="33"/>
        <v>11</v>
      </c>
      <c r="F297" s="98" t="s">
        <v>146</v>
      </c>
      <c r="G297" s="98">
        <v>4251</v>
      </c>
      <c r="H297" s="299"/>
      <c r="I297" s="285">
        <v>40.68</v>
      </c>
      <c r="J297" s="286" t="str">
        <f t="shared" si="31"/>
        <v>อ้อยตุลาคม</v>
      </c>
      <c r="K297" s="99">
        <v>34</v>
      </c>
      <c r="L297" s="99"/>
      <c r="M297" s="99">
        <f t="shared" si="34"/>
        <v>510</v>
      </c>
      <c r="N297" s="97">
        <v>15</v>
      </c>
      <c r="O297" s="287">
        <f t="shared" si="35"/>
        <v>408</v>
      </c>
      <c r="P297" s="288">
        <v>12</v>
      </c>
      <c r="Q297" s="288" t="str">
        <f>VLOOKUP(F297,[2]รายละเอียดรายแปลง!$D$1:$AU$65536,44,FALSE)</f>
        <v>C</v>
      </c>
      <c r="R297" s="288"/>
      <c r="S297" s="97">
        <f t="shared" si="36"/>
        <v>340</v>
      </c>
      <c r="T297" s="97">
        <v>10</v>
      </c>
      <c r="U297" s="289">
        <v>242838</v>
      </c>
      <c r="V297" s="290">
        <f t="shared" si="32"/>
        <v>-8094.6</v>
      </c>
      <c r="W297" s="291" t="s">
        <v>98</v>
      </c>
      <c r="X297" s="291" t="s">
        <v>88</v>
      </c>
      <c r="Y297" s="292">
        <v>0</v>
      </c>
      <c r="Z297" s="293" t="s">
        <v>234</v>
      </c>
      <c r="AA297" s="294" t="s">
        <v>119</v>
      </c>
      <c r="AB297" s="294" t="s">
        <v>91</v>
      </c>
      <c r="AC297" s="293">
        <v>1.85</v>
      </c>
      <c r="AD297" s="294" t="s">
        <v>232</v>
      </c>
      <c r="AE297" s="293" t="s">
        <v>220</v>
      </c>
      <c r="AF297" s="293" t="s">
        <v>288</v>
      </c>
      <c r="AG297" s="293" t="s">
        <v>236</v>
      </c>
    </row>
    <row r="298" spans="1:33" ht="24">
      <c r="A298" s="281">
        <v>3</v>
      </c>
      <c r="B298" s="95">
        <v>2</v>
      </c>
      <c r="C298" s="95" t="s">
        <v>228</v>
      </c>
      <c r="D298" s="298" t="s">
        <v>30</v>
      </c>
      <c r="E298" s="98">
        <f t="shared" si="33"/>
        <v>12</v>
      </c>
      <c r="F298" s="98">
        <v>445</v>
      </c>
      <c r="G298" s="299">
        <v>445</v>
      </c>
      <c r="H298" s="299"/>
      <c r="I298" s="285">
        <v>10.26</v>
      </c>
      <c r="J298" s="286" t="str">
        <f t="shared" si="31"/>
        <v>อ้อยตุลาคม</v>
      </c>
      <c r="K298" s="99">
        <v>10.26</v>
      </c>
      <c r="L298" s="99"/>
      <c r="M298" s="99">
        <f t="shared" si="34"/>
        <v>133.38</v>
      </c>
      <c r="N298" s="97">
        <v>13</v>
      </c>
      <c r="O298" s="287">
        <f t="shared" si="35"/>
        <v>133.38</v>
      </c>
      <c r="P298" s="288">
        <v>13</v>
      </c>
      <c r="Q298" s="288" t="str">
        <f>VLOOKUP(F298,[2]รายละเอียดรายแปลง!$D$1:$AU$65536,44,FALSE)</f>
        <v>B</v>
      </c>
      <c r="R298" s="288"/>
      <c r="S298" s="97">
        <f t="shared" si="36"/>
        <v>102.6</v>
      </c>
      <c r="T298" s="97">
        <v>10</v>
      </c>
      <c r="U298" s="289">
        <v>242842</v>
      </c>
      <c r="V298" s="290">
        <f t="shared" si="32"/>
        <v>-8094.7333333333336</v>
      </c>
      <c r="W298" s="291" t="s">
        <v>98</v>
      </c>
      <c r="X298" s="291" t="s">
        <v>88</v>
      </c>
      <c r="Y298" s="292">
        <v>0</v>
      </c>
      <c r="Z298" s="293" t="s">
        <v>280</v>
      </c>
      <c r="AA298" s="294" t="s">
        <v>119</v>
      </c>
      <c r="AB298" s="294" t="s">
        <v>91</v>
      </c>
      <c r="AC298" s="293">
        <v>1.85</v>
      </c>
      <c r="AD298" s="294" t="s">
        <v>232</v>
      </c>
      <c r="AE298" s="293" t="s">
        <v>220</v>
      </c>
      <c r="AF298" s="293" t="s">
        <v>288</v>
      </c>
      <c r="AG298" s="293" t="s">
        <v>236</v>
      </c>
    </row>
    <row r="299" spans="1:33" ht="24">
      <c r="A299" s="281">
        <v>5</v>
      </c>
      <c r="B299" s="95">
        <v>2</v>
      </c>
      <c r="C299" s="95" t="s">
        <v>228</v>
      </c>
      <c r="D299" s="298" t="s">
        <v>30</v>
      </c>
      <c r="E299" s="98">
        <f t="shared" si="33"/>
        <v>13</v>
      </c>
      <c r="F299" s="98">
        <v>446</v>
      </c>
      <c r="G299" s="98">
        <v>446</v>
      </c>
      <c r="H299" s="299"/>
      <c r="I299" s="285">
        <v>47.38</v>
      </c>
      <c r="J299" s="286" t="str">
        <f t="shared" si="31"/>
        <v>อ้อยตุลาคม</v>
      </c>
      <c r="K299" s="99">
        <v>27.43</v>
      </c>
      <c r="L299" s="99"/>
      <c r="M299" s="99">
        <f t="shared" si="34"/>
        <v>356.59</v>
      </c>
      <c r="N299" s="97">
        <v>13</v>
      </c>
      <c r="O299" s="287">
        <f t="shared" si="35"/>
        <v>274.3</v>
      </c>
      <c r="P299" s="288">
        <v>10</v>
      </c>
      <c r="Q299" s="288" t="str">
        <f>VLOOKUP(F299,[2]รายละเอียดรายแปลง!$D$1:$AU$65536,44,FALSE)</f>
        <v>C</v>
      </c>
      <c r="R299" s="288"/>
      <c r="S299" s="97">
        <f t="shared" si="36"/>
        <v>246.87</v>
      </c>
      <c r="T299" s="97">
        <v>9</v>
      </c>
      <c r="U299" s="289">
        <v>242842</v>
      </c>
      <c r="V299" s="290">
        <f t="shared" si="32"/>
        <v>-8094.7333333333336</v>
      </c>
      <c r="W299" s="291" t="s">
        <v>98</v>
      </c>
      <c r="X299" s="291" t="s">
        <v>88</v>
      </c>
      <c r="Y299" s="292">
        <v>0</v>
      </c>
      <c r="Z299" s="293" t="s">
        <v>280</v>
      </c>
      <c r="AA299" s="294" t="s">
        <v>119</v>
      </c>
      <c r="AB299" s="294" t="s">
        <v>91</v>
      </c>
      <c r="AC299" s="293">
        <v>1.85</v>
      </c>
      <c r="AD299" s="294" t="s">
        <v>232</v>
      </c>
      <c r="AE299" s="293" t="s">
        <v>220</v>
      </c>
      <c r="AF299" s="293" t="s">
        <v>288</v>
      </c>
      <c r="AG299" s="293" t="s">
        <v>236</v>
      </c>
    </row>
    <row r="300" spans="1:33" ht="24">
      <c r="A300" s="281">
        <v>5</v>
      </c>
      <c r="B300" s="95">
        <v>2</v>
      </c>
      <c r="C300" s="95" t="s">
        <v>228</v>
      </c>
      <c r="D300" s="298" t="s">
        <v>39</v>
      </c>
      <c r="E300" s="98">
        <f>E292+1</f>
        <v>7</v>
      </c>
      <c r="F300" s="98">
        <v>206</v>
      </c>
      <c r="G300" s="98">
        <v>206</v>
      </c>
      <c r="H300" s="299" t="s">
        <v>230</v>
      </c>
      <c r="I300" s="285">
        <v>30.6</v>
      </c>
      <c r="J300" s="286" t="str">
        <f t="shared" si="31"/>
        <v>อ้อยตอ 2</v>
      </c>
      <c r="K300" s="99">
        <v>30.6</v>
      </c>
      <c r="L300" s="99"/>
      <c r="M300" s="99">
        <f t="shared" si="34"/>
        <v>367.20000000000005</v>
      </c>
      <c r="N300" s="97">
        <v>12</v>
      </c>
      <c r="O300" s="287">
        <f t="shared" si="35"/>
        <v>214.20000000000002</v>
      </c>
      <c r="P300" s="288">
        <v>7</v>
      </c>
      <c r="Q300" s="288" t="str">
        <f>VLOOKUP(F300,[2]รายละเอียดรายแปลง!$D$1:$AU$65536,44,FALSE)</f>
        <v>D</v>
      </c>
      <c r="R300" s="288"/>
      <c r="S300" s="119">
        <f t="shared" si="36"/>
        <v>244.8</v>
      </c>
      <c r="T300" s="97">
        <v>8</v>
      </c>
      <c r="U300" s="289">
        <v>242908</v>
      </c>
      <c r="V300" s="290">
        <f t="shared" si="32"/>
        <v>-8096.9333333333334</v>
      </c>
      <c r="W300" s="291" t="s">
        <v>95</v>
      </c>
      <c r="X300" s="291" t="s">
        <v>2</v>
      </c>
      <c r="Y300" s="292">
        <v>0</v>
      </c>
      <c r="Z300" s="293" t="s">
        <v>234</v>
      </c>
      <c r="AA300" s="294" t="s">
        <v>90</v>
      </c>
      <c r="AB300" s="294" t="s">
        <v>91</v>
      </c>
      <c r="AC300" s="293">
        <v>1.65</v>
      </c>
      <c r="AD300" s="294" t="s">
        <v>247</v>
      </c>
      <c r="AE300" s="293" t="s">
        <v>220</v>
      </c>
      <c r="AF300" s="293" t="s">
        <v>288</v>
      </c>
      <c r="AG300" s="293" t="s">
        <v>236</v>
      </c>
    </row>
    <row r="301" spans="1:33" ht="24">
      <c r="A301" s="281">
        <v>3</v>
      </c>
      <c r="B301" s="95">
        <v>2</v>
      </c>
      <c r="C301" s="95" t="s">
        <v>228</v>
      </c>
      <c r="D301" s="298" t="s">
        <v>39</v>
      </c>
      <c r="E301" s="98">
        <f t="shared" si="33"/>
        <v>8</v>
      </c>
      <c r="F301" s="98">
        <v>208</v>
      </c>
      <c r="G301" s="98">
        <v>208</v>
      </c>
      <c r="H301" s="299" t="s">
        <v>230</v>
      </c>
      <c r="I301" s="285">
        <v>10.75</v>
      </c>
      <c r="J301" s="286" t="str">
        <f t="shared" si="31"/>
        <v>อ้อยตุลาคม</v>
      </c>
      <c r="K301" s="99">
        <v>10.38</v>
      </c>
      <c r="L301" s="99"/>
      <c r="M301" s="99">
        <f t="shared" si="34"/>
        <v>155.70000000000002</v>
      </c>
      <c r="N301" s="97">
        <v>15</v>
      </c>
      <c r="O301" s="287">
        <f t="shared" si="35"/>
        <v>124.56</v>
      </c>
      <c r="P301" s="288">
        <v>12</v>
      </c>
      <c r="Q301" s="288" t="str">
        <f>VLOOKUP(F301,[2]รายละเอียดรายแปลง!$D$1:$AU$65536,44,FALSE)</f>
        <v>C</v>
      </c>
      <c r="R301" s="288"/>
      <c r="S301" s="119">
        <f t="shared" si="36"/>
        <v>93.42</v>
      </c>
      <c r="T301" s="97">
        <v>9</v>
      </c>
      <c r="U301" s="289">
        <v>242856</v>
      </c>
      <c r="V301" s="290">
        <f t="shared" si="32"/>
        <v>-8095.2</v>
      </c>
      <c r="W301" s="291" t="s">
        <v>98</v>
      </c>
      <c r="X301" s="291" t="s">
        <v>88</v>
      </c>
      <c r="Y301" s="292">
        <v>0</v>
      </c>
      <c r="Z301" s="293" t="s">
        <v>234</v>
      </c>
      <c r="AA301" s="294" t="s">
        <v>119</v>
      </c>
      <c r="AB301" s="294" t="s">
        <v>99</v>
      </c>
      <c r="AC301" s="293">
        <v>1.85</v>
      </c>
      <c r="AD301" s="294" t="s">
        <v>232</v>
      </c>
      <c r="AE301" s="293" t="s">
        <v>220</v>
      </c>
      <c r="AF301" s="293" t="s">
        <v>288</v>
      </c>
      <c r="AG301" s="293" t="s">
        <v>236</v>
      </c>
    </row>
    <row r="302" spans="1:33" ht="24">
      <c r="A302" s="281">
        <v>4</v>
      </c>
      <c r="B302" s="95">
        <v>2</v>
      </c>
      <c r="C302" s="95" t="s">
        <v>228</v>
      </c>
      <c r="D302" s="298" t="s">
        <v>39</v>
      </c>
      <c r="E302" s="98">
        <f t="shared" si="33"/>
        <v>9</v>
      </c>
      <c r="F302" s="98">
        <v>209</v>
      </c>
      <c r="G302" s="98">
        <v>209</v>
      </c>
      <c r="H302" s="299" t="s">
        <v>230</v>
      </c>
      <c r="I302" s="285">
        <v>18.21</v>
      </c>
      <c r="J302" s="286" t="str">
        <f t="shared" si="31"/>
        <v>อ้อยตุลาคม</v>
      </c>
      <c r="K302" s="99">
        <v>17.649999999999999</v>
      </c>
      <c r="L302" s="99"/>
      <c r="M302" s="99">
        <f t="shared" si="34"/>
        <v>264.75</v>
      </c>
      <c r="N302" s="97">
        <v>15</v>
      </c>
      <c r="O302" s="287">
        <f t="shared" si="35"/>
        <v>176.5</v>
      </c>
      <c r="P302" s="288">
        <v>10</v>
      </c>
      <c r="Q302" s="288" t="str">
        <f>VLOOKUP(F302,[2]รายละเอียดรายแปลง!$D$1:$AU$65536,44,FALSE)</f>
        <v>C</v>
      </c>
      <c r="R302" s="288"/>
      <c r="S302" s="119">
        <f t="shared" si="36"/>
        <v>123.54999999999998</v>
      </c>
      <c r="T302" s="97">
        <v>7</v>
      </c>
      <c r="U302" s="289">
        <v>242866</v>
      </c>
      <c r="V302" s="290">
        <f t="shared" si="32"/>
        <v>-8095.5333333333338</v>
      </c>
      <c r="W302" s="291" t="s">
        <v>98</v>
      </c>
      <c r="X302" s="291" t="s">
        <v>88</v>
      </c>
      <c r="Y302" s="292">
        <v>0</v>
      </c>
      <c r="Z302" s="293" t="s">
        <v>234</v>
      </c>
      <c r="AA302" s="294" t="s">
        <v>119</v>
      </c>
      <c r="AB302" s="294" t="s">
        <v>99</v>
      </c>
      <c r="AC302" s="293">
        <v>1.85</v>
      </c>
      <c r="AD302" s="294" t="s">
        <v>232</v>
      </c>
      <c r="AE302" s="293" t="s">
        <v>220</v>
      </c>
      <c r="AF302" s="293" t="s">
        <v>288</v>
      </c>
      <c r="AG302" s="293" t="s">
        <v>236</v>
      </c>
    </row>
    <row r="303" spans="1:33" ht="24">
      <c r="A303" s="281">
        <v>3</v>
      </c>
      <c r="B303" s="95">
        <v>2</v>
      </c>
      <c r="C303" s="95" t="s">
        <v>228</v>
      </c>
      <c r="D303" s="298" t="s">
        <v>39</v>
      </c>
      <c r="E303" s="98">
        <f t="shared" si="33"/>
        <v>10</v>
      </c>
      <c r="F303" s="98">
        <v>210</v>
      </c>
      <c r="G303" s="98">
        <v>210</v>
      </c>
      <c r="H303" s="299" t="s">
        <v>230</v>
      </c>
      <c r="I303" s="285">
        <v>17.5</v>
      </c>
      <c r="J303" s="286" t="str">
        <f t="shared" si="31"/>
        <v>อ้อยตุลาคม</v>
      </c>
      <c r="K303" s="99">
        <v>14.75</v>
      </c>
      <c r="L303" s="99"/>
      <c r="M303" s="99">
        <f t="shared" si="34"/>
        <v>221.25</v>
      </c>
      <c r="N303" s="97">
        <v>15</v>
      </c>
      <c r="O303" s="287">
        <f t="shared" si="35"/>
        <v>147.5</v>
      </c>
      <c r="P303" s="288">
        <v>10</v>
      </c>
      <c r="Q303" s="288" t="str">
        <f>VLOOKUP(F303,[2]รายละเอียดรายแปลง!$D$1:$AU$65536,44,FALSE)</f>
        <v>C</v>
      </c>
      <c r="R303" s="288"/>
      <c r="S303" s="119">
        <f t="shared" si="36"/>
        <v>118</v>
      </c>
      <c r="T303" s="97">
        <v>8</v>
      </c>
      <c r="U303" s="289">
        <v>242876</v>
      </c>
      <c r="V303" s="290">
        <f t="shared" si="32"/>
        <v>-8095.8666666666668</v>
      </c>
      <c r="W303" s="291" t="s">
        <v>98</v>
      </c>
      <c r="X303" s="291" t="s">
        <v>88</v>
      </c>
      <c r="Y303" s="292">
        <v>0</v>
      </c>
      <c r="Z303" s="293" t="s">
        <v>234</v>
      </c>
      <c r="AA303" s="294" t="s">
        <v>119</v>
      </c>
      <c r="AB303" s="294" t="s">
        <v>99</v>
      </c>
      <c r="AC303" s="293">
        <v>1.85</v>
      </c>
      <c r="AD303" s="294" t="s">
        <v>232</v>
      </c>
      <c r="AE303" s="293" t="s">
        <v>220</v>
      </c>
      <c r="AF303" s="293" t="s">
        <v>288</v>
      </c>
      <c r="AG303" s="293" t="s">
        <v>236</v>
      </c>
    </row>
    <row r="304" spans="1:33" ht="24">
      <c r="A304" s="281">
        <v>3</v>
      </c>
      <c r="B304" s="95">
        <v>2</v>
      </c>
      <c r="C304" s="95" t="s">
        <v>228</v>
      </c>
      <c r="D304" s="298" t="s">
        <v>39</v>
      </c>
      <c r="E304" s="98">
        <f t="shared" si="33"/>
        <v>11</v>
      </c>
      <c r="F304" s="98">
        <v>211</v>
      </c>
      <c r="G304" s="98">
        <v>211</v>
      </c>
      <c r="H304" s="299" t="s">
        <v>230</v>
      </c>
      <c r="I304" s="285">
        <v>16.04</v>
      </c>
      <c r="J304" s="286" t="str">
        <f t="shared" si="31"/>
        <v>อ้อยตุลาคม</v>
      </c>
      <c r="K304" s="99">
        <v>12.19</v>
      </c>
      <c r="L304" s="99"/>
      <c r="M304" s="99">
        <f t="shared" si="34"/>
        <v>182.85</v>
      </c>
      <c r="N304" s="97">
        <v>15</v>
      </c>
      <c r="O304" s="287">
        <f t="shared" si="35"/>
        <v>146.28</v>
      </c>
      <c r="P304" s="288">
        <v>12</v>
      </c>
      <c r="Q304" s="288" t="str">
        <f>VLOOKUP(F304,[2]รายละเอียดรายแปลง!$D$1:$AU$65536,44,FALSE)</f>
        <v>C</v>
      </c>
      <c r="R304" s="288"/>
      <c r="S304" s="119">
        <f t="shared" si="36"/>
        <v>121.89999999999999</v>
      </c>
      <c r="T304" s="97">
        <v>10</v>
      </c>
      <c r="U304" s="289">
        <v>242878</v>
      </c>
      <c r="V304" s="290">
        <f t="shared" si="32"/>
        <v>-8095.9333333333334</v>
      </c>
      <c r="W304" s="291" t="s">
        <v>98</v>
      </c>
      <c r="X304" s="291" t="s">
        <v>88</v>
      </c>
      <c r="Y304" s="292">
        <v>0</v>
      </c>
      <c r="Z304" s="293" t="s">
        <v>234</v>
      </c>
      <c r="AA304" s="294" t="s">
        <v>119</v>
      </c>
      <c r="AB304" s="294" t="s">
        <v>99</v>
      </c>
      <c r="AC304" s="293">
        <v>1.85</v>
      </c>
      <c r="AD304" s="294" t="s">
        <v>232</v>
      </c>
      <c r="AE304" s="293" t="s">
        <v>220</v>
      </c>
      <c r="AF304" s="293" t="s">
        <v>288</v>
      </c>
      <c r="AG304" s="293" t="s">
        <v>236</v>
      </c>
    </row>
    <row r="305" spans="1:33" ht="24">
      <c r="A305" s="281">
        <v>5</v>
      </c>
      <c r="B305" s="95">
        <v>2</v>
      </c>
      <c r="C305" s="95" t="s">
        <v>228</v>
      </c>
      <c r="D305" s="298" t="s">
        <v>39</v>
      </c>
      <c r="E305" s="98">
        <f t="shared" si="33"/>
        <v>12</v>
      </c>
      <c r="F305" s="98">
        <v>214</v>
      </c>
      <c r="G305" s="98">
        <v>214</v>
      </c>
      <c r="H305" s="299" t="s">
        <v>230</v>
      </c>
      <c r="I305" s="285">
        <v>30.48</v>
      </c>
      <c r="J305" s="286" t="str">
        <f t="shared" si="31"/>
        <v>อ้อยตอ 1</v>
      </c>
      <c r="K305" s="99">
        <v>30.48</v>
      </c>
      <c r="L305" s="99"/>
      <c r="M305" s="99">
        <f t="shared" si="34"/>
        <v>304.8</v>
      </c>
      <c r="N305" s="97">
        <v>10</v>
      </c>
      <c r="O305" s="287">
        <f t="shared" si="35"/>
        <v>213.36</v>
      </c>
      <c r="P305" s="288">
        <v>7</v>
      </c>
      <c r="Q305" s="288" t="str">
        <f>VLOOKUP(F305,[2]รายละเอียดรายแปลง!$D$1:$AU$65536,44,FALSE)</f>
        <v>D</v>
      </c>
      <c r="R305" s="288"/>
      <c r="S305" s="119">
        <f t="shared" si="36"/>
        <v>182.88</v>
      </c>
      <c r="T305" s="97">
        <v>6</v>
      </c>
      <c r="U305" s="289">
        <v>242901</v>
      </c>
      <c r="V305" s="290">
        <f t="shared" si="32"/>
        <v>-8096.7</v>
      </c>
      <c r="W305" s="291" t="s">
        <v>93</v>
      </c>
      <c r="X305" s="291" t="s">
        <v>2</v>
      </c>
      <c r="Y305" s="292">
        <v>0</v>
      </c>
      <c r="Z305" s="293" t="s">
        <v>280</v>
      </c>
      <c r="AA305" s="294" t="s">
        <v>119</v>
      </c>
      <c r="AB305" s="294" t="s">
        <v>91</v>
      </c>
      <c r="AC305" s="293">
        <v>1.65</v>
      </c>
      <c r="AD305" s="294" t="s">
        <v>247</v>
      </c>
      <c r="AE305" s="293" t="s">
        <v>220</v>
      </c>
      <c r="AF305" s="293" t="s">
        <v>288</v>
      </c>
      <c r="AG305" s="293" t="s">
        <v>236</v>
      </c>
    </row>
    <row r="306" spans="1:33" ht="24">
      <c r="A306" s="281">
        <v>5</v>
      </c>
      <c r="B306" s="95">
        <v>2</v>
      </c>
      <c r="C306" s="95" t="s">
        <v>228</v>
      </c>
      <c r="D306" s="298" t="s">
        <v>39</v>
      </c>
      <c r="E306" s="98">
        <f t="shared" si="33"/>
        <v>13</v>
      </c>
      <c r="F306" s="98">
        <v>218</v>
      </c>
      <c r="G306" s="98">
        <v>218</v>
      </c>
      <c r="H306" s="299" t="s">
        <v>230</v>
      </c>
      <c r="I306" s="285">
        <v>39.21</v>
      </c>
      <c r="J306" s="286" t="str">
        <f t="shared" si="31"/>
        <v>อ้อยตอ 2</v>
      </c>
      <c r="K306" s="99">
        <v>39.21</v>
      </c>
      <c r="L306" s="99"/>
      <c r="M306" s="99">
        <f t="shared" si="34"/>
        <v>392.1</v>
      </c>
      <c r="N306" s="97">
        <v>10</v>
      </c>
      <c r="O306" s="287">
        <f t="shared" si="35"/>
        <v>313.68</v>
      </c>
      <c r="P306" s="288">
        <v>8</v>
      </c>
      <c r="Q306" s="288" t="str">
        <f>VLOOKUP(F306,[2]รายละเอียดรายแปลง!$D$1:$AU$65536,44,FALSE)</f>
        <v>C</v>
      </c>
      <c r="R306" s="288"/>
      <c r="S306" s="119">
        <f t="shared" si="36"/>
        <v>274.47000000000003</v>
      </c>
      <c r="T306" s="97">
        <v>7</v>
      </c>
      <c r="U306" s="289">
        <v>242902</v>
      </c>
      <c r="V306" s="290">
        <f t="shared" si="32"/>
        <v>-8096.7333333333336</v>
      </c>
      <c r="W306" s="291" t="s">
        <v>95</v>
      </c>
      <c r="X306" s="291" t="s">
        <v>2</v>
      </c>
      <c r="Y306" s="292">
        <v>0</v>
      </c>
      <c r="Z306" s="293" t="s">
        <v>280</v>
      </c>
      <c r="AA306" s="294" t="s">
        <v>119</v>
      </c>
      <c r="AB306" s="294" t="s">
        <v>91</v>
      </c>
      <c r="AC306" s="293">
        <v>1.85</v>
      </c>
      <c r="AD306" s="294" t="s">
        <v>232</v>
      </c>
      <c r="AE306" s="293" t="s">
        <v>220</v>
      </c>
      <c r="AF306" s="293" t="s">
        <v>288</v>
      </c>
      <c r="AG306" s="293" t="s">
        <v>236</v>
      </c>
    </row>
    <row r="307" spans="1:33" ht="24">
      <c r="A307" s="281">
        <v>5</v>
      </c>
      <c r="B307" s="95">
        <v>2</v>
      </c>
      <c r="C307" s="95" t="s">
        <v>228</v>
      </c>
      <c r="D307" s="298" t="s">
        <v>39</v>
      </c>
      <c r="E307" s="98">
        <f t="shared" si="33"/>
        <v>14</v>
      </c>
      <c r="F307" s="98">
        <v>225</v>
      </c>
      <c r="G307" s="98">
        <v>225</v>
      </c>
      <c r="H307" s="299" t="s">
        <v>230</v>
      </c>
      <c r="I307" s="285">
        <v>20.25</v>
      </c>
      <c r="J307" s="286" t="str">
        <f t="shared" si="31"/>
        <v>อ้อยน้ำราด</v>
      </c>
      <c r="K307" s="99">
        <v>20.25</v>
      </c>
      <c r="L307" s="99"/>
      <c r="M307" s="99">
        <f t="shared" si="34"/>
        <v>283.5</v>
      </c>
      <c r="N307" s="97">
        <v>14</v>
      </c>
      <c r="O307" s="287">
        <f t="shared" si="35"/>
        <v>283.5</v>
      </c>
      <c r="P307" s="288">
        <v>14</v>
      </c>
      <c r="Q307" s="288" t="str">
        <f>VLOOKUP(F307,[2]รายละเอียดรายแปลง!$D$1:$AU$65536,44,FALSE)</f>
        <v>B</v>
      </c>
      <c r="R307" s="288"/>
      <c r="S307" s="119">
        <f t="shared" si="36"/>
        <v>243</v>
      </c>
      <c r="T307" s="97">
        <v>12</v>
      </c>
      <c r="U307" s="289">
        <v>242930</v>
      </c>
      <c r="V307" s="290">
        <f t="shared" si="32"/>
        <v>-8097.666666666667</v>
      </c>
      <c r="W307" s="291" t="s">
        <v>1</v>
      </c>
      <c r="X307" s="291" t="s">
        <v>88</v>
      </c>
      <c r="Y307" s="292">
        <v>0</v>
      </c>
      <c r="Z307" s="293" t="s">
        <v>234</v>
      </c>
      <c r="AA307" s="296" t="s">
        <v>90</v>
      </c>
      <c r="AB307" s="294" t="s">
        <v>91</v>
      </c>
      <c r="AC307" s="293">
        <v>1.85</v>
      </c>
      <c r="AD307" s="291" t="s">
        <v>232</v>
      </c>
      <c r="AE307" s="293" t="s">
        <v>220</v>
      </c>
      <c r="AF307" s="293" t="s">
        <v>288</v>
      </c>
      <c r="AG307" s="293" t="s">
        <v>236</v>
      </c>
    </row>
    <row r="308" spans="1:33" ht="24">
      <c r="A308" s="281">
        <v>5</v>
      </c>
      <c r="B308" s="95">
        <v>2</v>
      </c>
      <c r="C308" s="95" t="s">
        <v>228</v>
      </c>
      <c r="D308" s="298" t="s">
        <v>39</v>
      </c>
      <c r="E308" s="98">
        <f t="shared" si="33"/>
        <v>15</v>
      </c>
      <c r="F308" s="98">
        <v>228</v>
      </c>
      <c r="G308" s="98">
        <v>228</v>
      </c>
      <c r="H308" s="98"/>
      <c r="I308" s="285">
        <v>41.11</v>
      </c>
      <c r="J308" s="286" t="str">
        <f t="shared" si="31"/>
        <v>อ้อยน้ำราด</v>
      </c>
      <c r="K308" s="99">
        <v>41.11</v>
      </c>
      <c r="L308" s="99"/>
      <c r="M308" s="99">
        <f t="shared" si="34"/>
        <v>575.54</v>
      </c>
      <c r="N308" s="97">
        <v>14</v>
      </c>
      <c r="O308" s="287">
        <f t="shared" si="35"/>
        <v>575.54</v>
      </c>
      <c r="P308" s="288">
        <v>14</v>
      </c>
      <c r="Q308" s="288" t="str">
        <f>VLOOKUP(F308,[2]รายละเอียดรายแปลง!$D$1:$AU$65536,44,FALSE)</f>
        <v>B</v>
      </c>
      <c r="R308" s="288"/>
      <c r="S308" s="119">
        <f t="shared" si="36"/>
        <v>493.32</v>
      </c>
      <c r="T308" s="97">
        <v>12</v>
      </c>
      <c r="U308" s="289">
        <v>242928</v>
      </c>
      <c r="V308" s="290">
        <f t="shared" si="32"/>
        <v>-8097.6</v>
      </c>
      <c r="W308" s="291" t="s">
        <v>1</v>
      </c>
      <c r="X308" s="291" t="s">
        <v>88</v>
      </c>
      <c r="Y308" s="292">
        <v>0</v>
      </c>
      <c r="Z308" s="293" t="s">
        <v>234</v>
      </c>
      <c r="AA308" s="296" t="s">
        <v>90</v>
      </c>
      <c r="AB308" s="294" t="s">
        <v>99</v>
      </c>
      <c r="AC308" s="293">
        <v>1.85</v>
      </c>
      <c r="AD308" s="291" t="s">
        <v>232</v>
      </c>
      <c r="AE308" s="293" t="s">
        <v>220</v>
      </c>
      <c r="AF308" s="293" t="s">
        <v>288</v>
      </c>
      <c r="AG308" s="293" t="s">
        <v>236</v>
      </c>
    </row>
    <row r="309" spans="1:33" ht="24">
      <c r="A309" s="281">
        <v>5</v>
      </c>
      <c r="B309" s="95">
        <v>2</v>
      </c>
      <c r="C309" s="95" t="s">
        <v>228</v>
      </c>
      <c r="D309" s="298" t="s">
        <v>39</v>
      </c>
      <c r="E309" s="98">
        <f t="shared" si="33"/>
        <v>16</v>
      </c>
      <c r="F309" s="98">
        <v>230</v>
      </c>
      <c r="G309" s="98">
        <v>230</v>
      </c>
      <c r="H309" s="98"/>
      <c r="I309" s="285">
        <v>49.3</v>
      </c>
      <c r="J309" s="286" t="str">
        <f t="shared" si="31"/>
        <v>อ้อยตอ 1</v>
      </c>
      <c r="K309" s="99">
        <v>46.98</v>
      </c>
      <c r="L309" s="99"/>
      <c r="M309" s="99">
        <f t="shared" si="34"/>
        <v>563.76</v>
      </c>
      <c r="N309" s="97">
        <v>12</v>
      </c>
      <c r="O309" s="287">
        <f t="shared" si="35"/>
        <v>657.71999999999991</v>
      </c>
      <c r="P309" s="288">
        <v>14</v>
      </c>
      <c r="Q309" s="288" t="str">
        <f>VLOOKUP(F309,[2]รายละเอียดรายแปลง!$D$1:$AU$65536,44,FALSE)</f>
        <v>A</v>
      </c>
      <c r="R309" s="288"/>
      <c r="S309" s="119">
        <f t="shared" si="36"/>
        <v>657.71999999999991</v>
      </c>
      <c r="T309" s="97">
        <v>14</v>
      </c>
      <c r="U309" s="289">
        <v>242898</v>
      </c>
      <c r="V309" s="290">
        <f t="shared" si="32"/>
        <v>-8096.6</v>
      </c>
      <c r="W309" s="291" t="s">
        <v>93</v>
      </c>
      <c r="X309" s="291" t="s">
        <v>2</v>
      </c>
      <c r="Y309" s="292">
        <v>0</v>
      </c>
      <c r="Z309" s="293" t="s">
        <v>280</v>
      </c>
      <c r="AA309" s="296" t="s">
        <v>90</v>
      </c>
      <c r="AB309" s="294" t="s">
        <v>91</v>
      </c>
      <c r="AC309" s="293">
        <v>1.85</v>
      </c>
      <c r="AD309" s="294" t="s">
        <v>232</v>
      </c>
      <c r="AE309" s="293" t="s">
        <v>220</v>
      </c>
      <c r="AF309" s="293" t="s">
        <v>288</v>
      </c>
      <c r="AG309" s="293" t="s">
        <v>236</v>
      </c>
    </row>
    <row r="310" spans="1:33" ht="24">
      <c r="A310" s="281">
        <v>2</v>
      </c>
      <c r="B310" s="95">
        <v>2</v>
      </c>
      <c r="C310" s="95" t="s">
        <v>228</v>
      </c>
      <c r="D310" s="298" t="s">
        <v>39</v>
      </c>
      <c r="E310" s="98">
        <f t="shared" si="33"/>
        <v>17</v>
      </c>
      <c r="F310" s="98">
        <v>246</v>
      </c>
      <c r="G310" s="98">
        <v>246</v>
      </c>
      <c r="H310" s="299" t="s">
        <v>230</v>
      </c>
      <c r="I310" s="285">
        <v>8.08</v>
      </c>
      <c r="J310" s="286" t="str">
        <f t="shared" ref="J310:J373" si="37">W310</f>
        <v>อ้อยตอ 2</v>
      </c>
      <c r="K310" s="99">
        <v>8.08</v>
      </c>
      <c r="L310" s="99"/>
      <c r="M310" s="99">
        <f t="shared" si="34"/>
        <v>80.8</v>
      </c>
      <c r="N310" s="97">
        <v>10</v>
      </c>
      <c r="O310" s="287">
        <f t="shared" si="35"/>
        <v>96.960000000000008</v>
      </c>
      <c r="P310" s="288">
        <v>12</v>
      </c>
      <c r="Q310" s="288" t="str">
        <f>VLOOKUP(F310,[2]รายละเอียดรายแปลง!$D$1:$AU$65536,44,FALSE)</f>
        <v>B</v>
      </c>
      <c r="R310" s="288"/>
      <c r="S310" s="119">
        <f t="shared" si="36"/>
        <v>96.960000000000008</v>
      </c>
      <c r="T310" s="97">
        <v>12</v>
      </c>
      <c r="U310" s="289">
        <v>242899</v>
      </c>
      <c r="V310" s="290">
        <f t="shared" si="32"/>
        <v>-8096.6333333333332</v>
      </c>
      <c r="W310" s="291" t="s">
        <v>95</v>
      </c>
      <c r="X310" s="291" t="s">
        <v>2</v>
      </c>
      <c r="Y310" s="292">
        <v>0</v>
      </c>
      <c r="Z310" s="293" t="s">
        <v>280</v>
      </c>
      <c r="AA310" s="294" t="s">
        <v>119</v>
      </c>
      <c r="AB310" s="294" t="s">
        <v>91</v>
      </c>
      <c r="AC310" s="293">
        <v>1.85</v>
      </c>
      <c r="AD310" s="294" t="s">
        <v>232</v>
      </c>
      <c r="AE310" s="293" t="s">
        <v>220</v>
      </c>
      <c r="AF310" s="293" t="s">
        <v>288</v>
      </c>
      <c r="AG310" s="293" t="s">
        <v>236</v>
      </c>
    </row>
    <row r="311" spans="1:33" ht="24">
      <c r="A311" s="281">
        <v>5</v>
      </c>
      <c r="B311" s="95">
        <v>2</v>
      </c>
      <c r="C311" s="95" t="s">
        <v>228</v>
      </c>
      <c r="D311" s="298" t="s">
        <v>39</v>
      </c>
      <c r="E311" s="98">
        <f t="shared" si="33"/>
        <v>18</v>
      </c>
      <c r="F311" s="98">
        <v>249</v>
      </c>
      <c r="G311" s="98">
        <v>249</v>
      </c>
      <c r="H311" s="299" t="s">
        <v>230</v>
      </c>
      <c r="I311" s="285">
        <v>42.06</v>
      </c>
      <c r="J311" s="286" t="str">
        <f t="shared" si="37"/>
        <v>อ้อยตอ 2</v>
      </c>
      <c r="K311" s="99">
        <v>42.06</v>
      </c>
      <c r="L311" s="99"/>
      <c r="M311" s="99">
        <f t="shared" si="34"/>
        <v>504.72</v>
      </c>
      <c r="N311" s="97">
        <v>12</v>
      </c>
      <c r="O311" s="287">
        <f t="shared" si="35"/>
        <v>546.78</v>
      </c>
      <c r="P311" s="288">
        <v>13</v>
      </c>
      <c r="Q311" s="288" t="str">
        <f>VLOOKUP(F311,[2]รายละเอียดรายแปลง!$D$1:$AU$65536,44,FALSE)</f>
        <v>A</v>
      </c>
      <c r="R311" s="288"/>
      <c r="S311" s="119">
        <f t="shared" si="36"/>
        <v>504.72</v>
      </c>
      <c r="T311" s="97">
        <v>12</v>
      </c>
      <c r="U311" s="289">
        <v>242895</v>
      </c>
      <c r="V311" s="290">
        <f t="shared" si="32"/>
        <v>-8096.5</v>
      </c>
      <c r="W311" s="291" t="s">
        <v>95</v>
      </c>
      <c r="X311" s="291" t="s">
        <v>2</v>
      </c>
      <c r="Y311" s="292">
        <v>0</v>
      </c>
      <c r="Z311" s="293" t="s">
        <v>280</v>
      </c>
      <c r="AA311" s="296" t="s">
        <v>90</v>
      </c>
      <c r="AB311" s="294" t="s">
        <v>91</v>
      </c>
      <c r="AC311" s="293">
        <v>1.65</v>
      </c>
      <c r="AD311" s="294" t="s">
        <v>247</v>
      </c>
      <c r="AE311" s="293" t="s">
        <v>220</v>
      </c>
      <c r="AF311" s="293" t="s">
        <v>288</v>
      </c>
      <c r="AG311" s="293" t="s">
        <v>236</v>
      </c>
    </row>
    <row r="312" spans="1:33" ht="24">
      <c r="A312" s="281">
        <v>5</v>
      </c>
      <c r="B312" s="95">
        <v>2</v>
      </c>
      <c r="C312" s="95" t="s">
        <v>228</v>
      </c>
      <c r="D312" s="298" t="s">
        <v>42</v>
      </c>
      <c r="E312" s="98">
        <v>1</v>
      </c>
      <c r="F312" s="98">
        <v>151</v>
      </c>
      <c r="G312" s="98">
        <v>151</v>
      </c>
      <c r="H312" s="299" t="s">
        <v>230</v>
      </c>
      <c r="I312" s="285">
        <v>25.36</v>
      </c>
      <c r="J312" s="286" t="str">
        <f t="shared" si="37"/>
        <v>อ้อยตอ 1</v>
      </c>
      <c r="K312" s="99">
        <v>25.36</v>
      </c>
      <c r="L312" s="99"/>
      <c r="M312" s="99">
        <f t="shared" si="34"/>
        <v>253.6</v>
      </c>
      <c r="N312" s="97">
        <v>10</v>
      </c>
      <c r="O312" s="287">
        <f t="shared" si="35"/>
        <v>253.6</v>
      </c>
      <c r="P312" s="288">
        <v>10</v>
      </c>
      <c r="Q312" s="288" t="str">
        <f>VLOOKUP(F312,[2]รายละเอียดรายแปลง!$D$1:$AU$65536,44,FALSE)</f>
        <v>B</v>
      </c>
      <c r="R312" s="288"/>
      <c r="S312" s="97">
        <f t="shared" si="36"/>
        <v>253.6</v>
      </c>
      <c r="T312" s="97">
        <v>10</v>
      </c>
      <c r="U312" s="289">
        <v>242922</v>
      </c>
      <c r="V312" s="290">
        <f t="shared" si="32"/>
        <v>-8097.4</v>
      </c>
      <c r="W312" s="291" t="s">
        <v>93</v>
      </c>
      <c r="X312" s="291" t="s">
        <v>2</v>
      </c>
      <c r="Y312" s="292">
        <v>0</v>
      </c>
      <c r="Z312" s="296" t="s">
        <v>280</v>
      </c>
      <c r="AA312" s="294" t="s">
        <v>119</v>
      </c>
      <c r="AB312" s="294" t="s">
        <v>91</v>
      </c>
      <c r="AC312" s="293">
        <v>1.85</v>
      </c>
      <c r="AD312" s="294" t="s">
        <v>232</v>
      </c>
      <c r="AE312" s="293" t="s">
        <v>220</v>
      </c>
      <c r="AF312" s="293" t="s">
        <v>288</v>
      </c>
      <c r="AG312" s="293" t="s">
        <v>236</v>
      </c>
    </row>
    <row r="313" spans="1:33" ht="24">
      <c r="A313" s="281">
        <v>2</v>
      </c>
      <c r="B313" s="95">
        <v>2</v>
      </c>
      <c r="C313" s="95" t="s">
        <v>228</v>
      </c>
      <c r="D313" s="298" t="s">
        <v>42</v>
      </c>
      <c r="E313" s="98">
        <f t="shared" si="33"/>
        <v>2</v>
      </c>
      <c r="F313" s="100">
        <v>806803</v>
      </c>
      <c r="G313" s="100">
        <v>806803</v>
      </c>
      <c r="H313" s="307" t="s">
        <v>230</v>
      </c>
      <c r="I313" s="285">
        <v>9.6999999999999993</v>
      </c>
      <c r="J313" s="286" t="str">
        <f t="shared" si="37"/>
        <v>อ้อยตอ 1</v>
      </c>
      <c r="K313" s="99">
        <v>9.6999999999999993</v>
      </c>
      <c r="L313" s="99"/>
      <c r="M313" s="99">
        <f t="shared" si="34"/>
        <v>106.69999999999999</v>
      </c>
      <c r="N313" s="97">
        <v>11</v>
      </c>
      <c r="O313" s="287">
        <f t="shared" si="35"/>
        <v>77.599999999999994</v>
      </c>
      <c r="P313" s="288">
        <v>8</v>
      </c>
      <c r="Q313" s="288" t="str">
        <f>VLOOKUP(F313,[2]รายละเอียดรายแปลง!$D$1:$AU$65536,44,FALSE)</f>
        <v>C</v>
      </c>
      <c r="R313" s="288"/>
      <c r="S313" s="97">
        <f t="shared" si="36"/>
        <v>77.599999999999994</v>
      </c>
      <c r="T313" s="97">
        <v>8</v>
      </c>
      <c r="U313" s="289">
        <v>242917</v>
      </c>
      <c r="V313" s="290">
        <f t="shared" si="32"/>
        <v>-8097.2333333333336</v>
      </c>
      <c r="W313" s="291" t="s">
        <v>93</v>
      </c>
      <c r="X313" s="291" t="s">
        <v>2</v>
      </c>
      <c r="Y313" s="292">
        <v>0</v>
      </c>
      <c r="Z313" s="296" t="s">
        <v>280</v>
      </c>
      <c r="AA313" s="294" t="s">
        <v>119</v>
      </c>
      <c r="AB313" s="294" t="s">
        <v>91</v>
      </c>
      <c r="AC313" s="293">
        <v>1.85</v>
      </c>
      <c r="AD313" s="294" t="s">
        <v>232</v>
      </c>
      <c r="AE313" s="293" t="s">
        <v>220</v>
      </c>
      <c r="AF313" s="293" t="s">
        <v>288</v>
      </c>
      <c r="AG313" s="293" t="s">
        <v>236</v>
      </c>
    </row>
    <row r="314" spans="1:33" ht="24">
      <c r="A314" s="281">
        <v>4</v>
      </c>
      <c r="B314" s="95">
        <v>2</v>
      </c>
      <c r="C314" s="95" t="s">
        <v>228</v>
      </c>
      <c r="D314" s="298" t="s">
        <v>42</v>
      </c>
      <c r="E314" s="98">
        <f t="shared" si="33"/>
        <v>3</v>
      </c>
      <c r="F314" s="100">
        <v>806804</v>
      </c>
      <c r="G314" s="100">
        <v>806804</v>
      </c>
      <c r="H314" s="307" t="s">
        <v>230</v>
      </c>
      <c r="I314" s="285">
        <v>15.26</v>
      </c>
      <c r="J314" s="286" t="str">
        <f t="shared" si="37"/>
        <v>อ้อยตอ 1</v>
      </c>
      <c r="K314" s="99">
        <v>15.26</v>
      </c>
      <c r="L314" s="99"/>
      <c r="M314" s="99">
        <f t="shared" si="34"/>
        <v>167.85999999999999</v>
      </c>
      <c r="N314" s="97">
        <v>11</v>
      </c>
      <c r="O314" s="287">
        <f t="shared" si="35"/>
        <v>122.08</v>
      </c>
      <c r="P314" s="288">
        <v>8</v>
      </c>
      <c r="Q314" s="288" t="str">
        <f>VLOOKUP(F314,[2]รายละเอียดรายแปลง!$D$1:$AU$65536,44,FALSE)</f>
        <v>C</v>
      </c>
      <c r="R314" s="288"/>
      <c r="S314" s="97">
        <f t="shared" si="36"/>
        <v>122.08</v>
      </c>
      <c r="T314" s="97">
        <v>8</v>
      </c>
      <c r="U314" s="289">
        <v>242917</v>
      </c>
      <c r="V314" s="290">
        <f t="shared" si="32"/>
        <v>-8097.2333333333336</v>
      </c>
      <c r="W314" s="291" t="s">
        <v>93</v>
      </c>
      <c r="X314" s="291" t="s">
        <v>2</v>
      </c>
      <c r="Y314" s="292">
        <v>0</v>
      </c>
      <c r="Z314" s="296" t="s">
        <v>280</v>
      </c>
      <c r="AA314" s="294" t="s">
        <v>119</v>
      </c>
      <c r="AB314" s="294" t="s">
        <v>91</v>
      </c>
      <c r="AC314" s="293">
        <v>1.65</v>
      </c>
      <c r="AD314" s="294" t="s">
        <v>232</v>
      </c>
      <c r="AE314" s="293" t="s">
        <v>220</v>
      </c>
      <c r="AF314" s="293" t="s">
        <v>288</v>
      </c>
      <c r="AG314" s="293" t="s">
        <v>236</v>
      </c>
    </row>
    <row r="315" spans="1:33" ht="24">
      <c r="A315" s="281">
        <v>5</v>
      </c>
      <c r="B315" s="95">
        <v>2</v>
      </c>
      <c r="C315" s="95" t="s">
        <v>228</v>
      </c>
      <c r="D315" s="298" t="s">
        <v>42</v>
      </c>
      <c r="E315" s="98">
        <f t="shared" si="33"/>
        <v>4</v>
      </c>
      <c r="F315" s="100">
        <v>806805</v>
      </c>
      <c r="G315" s="100">
        <v>806805</v>
      </c>
      <c r="H315" s="307" t="s">
        <v>230</v>
      </c>
      <c r="I315" s="285">
        <v>25.45</v>
      </c>
      <c r="J315" s="286" t="str">
        <f t="shared" si="37"/>
        <v>อ้อยตอ 1</v>
      </c>
      <c r="K315" s="99">
        <v>25.45</v>
      </c>
      <c r="L315" s="99"/>
      <c r="M315" s="99">
        <f t="shared" si="34"/>
        <v>279.95</v>
      </c>
      <c r="N315" s="97">
        <v>11</v>
      </c>
      <c r="O315" s="287">
        <f t="shared" si="35"/>
        <v>229.04999999999998</v>
      </c>
      <c r="P315" s="288">
        <v>9</v>
      </c>
      <c r="Q315" s="288" t="str">
        <f>VLOOKUP(F315,[2]รายละเอียดรายแปลง!$D$1:$AU$65536,44,FALSE)</f>
        <v>C</v>
      </c>
      <c r="R315" s="288"/>
      <c r="S315" s="97">
        <f t="shared" si="36"/>
        <v>229.04999999999998</v>
      </c>
      <c r="T315" s="97">
        <v>9</v>
      </c>
      <c r="U315" s="289">
        <v>242923</v>
      </c>
      <c r="V315" s="290">
        <f t="shared" si="32"/>
        <v>-8097.4333333333334</v>
      </c>
      <c r="W315" s="291" t="s">
        <v>93</v>
      </c>
      <c r="X315" s="291" t="s">
        <v>2</v>
      </c>
      <c r="Y315" s="292">
        <v>0</v>
      </c>
      <c r="Z315" s="296" t="s">
        <v>280</v>
      </c>
      <c r="AA315" s="294" t="s">
        <v>119</v>
      </c>
      <c r="AB315" s="294" t="s">
        <v>91</v>
      </c>
      <c r="AC315" s="293">
        <v>1.65</v>
      </c>
      <c r="AD315" s="294" t="s">
        <v>247</v>
      </c>
      <c r="AE315" s="293" t="s">
        <v>220</v>
      </c>
      <c r="AF315" s="293" t="s">
        <v>288</v>
      </c>
      <c r="AG315" s="293" t="s">
        <v>236</v>
      </c>
    </row>
    <row r="316" spans="1:33" ht="24">
      <c r="A316" s="281">
        <v>5</v>
      </c>
      <c r="B316" s="95">
        <v>2</v>
      </c>
      <c r="C316" s="95" t="s">
        <v>228</v>
      </c>
      <c r="D316" s="298" t="s">
        <v>42</v>
      </c>
      <c r="E316" s="98">
        <f t="shared" si="33"/>
        <v>5</v>
      </c>
      <c r="F316" s="100" t="s">
        <v>147</v>
      </c>
      <c r="G316" s="100">
        <v>8068061</v>
      </c>
      <c r="H316" s="100" t="s">
        <v>286</v>
      </c>
      <c r="I316" s="285">
        <v>20.94</v>
      </c>
      <c r="J316" s="286" t="str">
        <f t="shared" si="37"/>
        <v>อ้อยน้ำราด</v>
      </c>
      <c r="K316" s="99">
        <v>20.94</v>
      </c>
      <c r="L316" s="99"/>
      <c r="M316" s="99">
        <f t="shared" si="34"/>
        <v>272.22000000000003</v>
      </c>
      <c r="N316" s="97">
        <v>13</v>
      </c>
      <c r="O316" s="287">
        <f t="shared" si="35"/>
        <v>251.28000000000003</v>
      </c>
      <c r="P316" s="288">
        <v>12</v>
      </c>
      <c r="Q316" s="288" t="str">
        <f>VLOOKUP(F316,[2]รายละเอียดรายแปลง!$D$1:$AU$65536,44,FALSE)</f>
        <v>C</v>
      </c>
      <c r="R316" s="288"/>
      <c r="S316" s="97">
        <f t="shared" si="36"/>
        <v>209.4</v>
      </c>
      <c r="T316" s="97">
        <v>10</v>
      </c>
      <c r="U316" s="289">
        <v>242955</v>
      </c>
      <c r="V316" s="290">
        <f t="shared" si="32"/>
        <v>-8098.5</v>
      </c>
      <c r="W316" s="291" t="s">
        <v>1</v>
      </c>
      <c r="X316" s="291" t="s">
        <v>88</v>
      </c>
      <c r="Y316" s="292">
        <v>0</v>
      </c>
      <c r="Z316" s="293" t="s">
        <v>280</v>
      </c>
      <c r="AA316" s="294" t="s">
        <v>119</v>
      </c>
      <c r="AB316" s="294" t="s">
        <v>91</v>
      </c>
      <c r="AC316" s="293">
        <v>1.85</v>
      </c>
      <c r="AD316" s="291" t="s">
        <v>232</v>
      </c>
      <c r="AE316" s="293" t="s">
        <v>220</v>
      </c>
      <c r="AF316" s="293" t="s">
        <v>288</v>
      </c>
      <c r="AG316" s="293" t="s">
        <v>236</v>
      </c>
    </row>
    <row r="317" spans="1:33" ht="24">
      <c r="A317" s="281">
        <v>3</v>
      </c>
      <c r="B317" s="95">
        <v>2</v>
      </c>
      <c r="C317" s="95" t="s">
        <v>228</v>
      </c>
      <c r="D317" s="298" t="s">
        <v>42</v>
      </c>
      <c r="E317" s="98">
        <f t="shared" si="33"/>
        <v>6</v>
      </c>
      <c r="F317" s="100">
        <v>806812</v>
      </c>
      <c r="G317" s="100">
        <v>806812</v>
      </c>
      <c r="H317" s="100"/>
      <c r="I317" s="285">
        <v>12.51</v>
      </c>
      <c r="J317" s="286" t="str">
        <f t="shared" si="37"/>
        <v>อ้อยน้ำราด</v>
      </c>
      <c r="K317" s="99">
        <v>12.51</v>
      </c>
      <c r="L317" s="99"/>
      <c r="M317" s="99">
        <f t="shared" si="34"/>
        <v>162.63</v>
      </c>
      <c r="N317" s="97">
        <v>13</v>
      </c>
      <c r="O317" s="287">
        <f t="shared" si="35"/>
        <v>150.12</v>
      </c>
      <c r="P317" s="288">
        <v>12</v>
      </c>
      <c r="Q317" s="288" t="str">
        <f>VLOOKUP(F317,[2]รายละเอียดรายแปลง!$D$1:$AU$65536,44,FALSE)</f>
        <v>C</v>
      </c>
      <c r="R317" s="288"/>
      <c r="S317" s="97">
        <f t="shared" si="36"/>
        <v>125.1</v>
      </c>
      <c r="T317" s="97">
        <v>10</v>
      </c>
      <c r="U317" s="289">
        <v>242950</v>
      </c>
      <c r="V317" s="290">
        <f t="shared" si="32"/>
        <v>-8098.333333333333</v>
      </c>
      <c r="W317" s="291" t="s">
        <v>1</v>
      </c>
      <c r="X317" s="291" t="s">
        <v>88</v>
      </c>
      <c r="Y317" s="292">
        <v>0</v>
      </c>
      <c r="Z317" s="296" t="s">
        <v>280</v>
      </c>
      <c r="AA317" s="294" t="s">
        <v>119</v>
      </c>
      <c r="AB317" s="294" t="s">
        <v>91</v>
      </c>
      <c r="AC317" s="293">
        <v>1.85</v>
      </c>
      <c r="AD317" s="291" t="s">
        <v>232</v>
      </c>
      <c r="AE317" s="293" t="s">
        <v>220</v>
      </c>
      <c r="AF317" s="293" t="s">
        <v>288</v>
      </c>
      <c r="AG317" s="293" t="s">
        <v>236</v>
      </c>
    </row>
    <row r="318" spans="1:33" ht="24">
      <c r="A318" s="281">
        <v>4</v>
      </c>
      <c r="B318" s="95">
        <v>2</v>
      </c>
      <c r="C318" s="95" t="s">
        <v>228</v>
      </c>
      <c r="D318" s="298" t="s">
        <v>42</v>
      </c>
      <c r="E318" s="98">
        <f t="shared" si="33"/>
        <v>7</v>
      </c>
      <c r="F318" s="100">
        <v>806813</v>
      </c>
      <c r="G318" s="100">
        <v>806813</v>
      </c>
      <c r="H318" s="307" t="s">
        <v>230</v>
      </c>
      <c r="I318" s="285">
        <v>15.93</v>
      </c>
      <c r="J318" s="286" t="str">
        <f t="shared" si="37"/>
        <v>อ้อยตุลาคม</v>
      </c>
      <c r="K318" s="99">
        <v>15.93</v>
      </c>
      <c r="L318" s="99"/>
      <c r="M318" s="99">
        <f t="shared" si="34"/>
        <v>238.95</v>
      </c>
      <c r="N318" s="97">
        <v>15</v>
      </c>
      <c r="O318" s="287">
        <f t="shared" si="35"/>
        <v>207.09</v>
      </c>
      <c r="P318" s="288">
        <v>13</v>
      </c>
      <c r="Q318" s="288" t="str">
        <f>VLOOKUP(F318,[2]รายละเอียดรายแปลง!$D$1:$AU$65536,44,FALSE)</f>
        <v>B</v>
      </c>
      <c r="R318" s="288"/>
      <c r="S318" s="97">
        <f t="shared" si="36"/>
        <v>159.30000000000001</v>
      </c>
      <c r="T318" s="97">
        <v>10</v>
      </c>
      <c r="U318" s="289">
        <v>242858</v>
      </c>
      <c r="V318" s="290">
        <f t="shared" si="32"/>
        <v>-8095.2666666666664</v>
      </c>
      <c r="W318" s="291" t="s">
        <v>98</v>
      </c>
      <c r="X318" s="291" t="s">
        <v>88</v>
      </c>
      <c r="Y318" s="292">
        <v>0</v>
      </c>
      <c r="Z318" s="293" t="s">
        <v>234</v>
      </c>
      <c r="AA318" s="294" t="s">
        <v>119</v>
      </c>
      <c r="AB318" s="294" t="s">
        <v>99</v>
      </c>
      <c r="AC318" s="293">
        <v>1.85</v>
      </c>
      <c r="AD318" s="294" t="s">
        <v>232</v>
      </c>
      <c r="AE318" s="293" t="s">
        <v>220</v>
      </c>
      <c r="AF318" s="293" t="s">
        <v>288</v>
      </c>
      <c r="AG318" s="293" t="s">
        <v>236</v>
      </c>
    </row>
    <row r="319" spans="1:33" ht="24">
      <c r="A319" s="281">
        <v>4</v>
      </c>
      <c r="B319" s="95">
        <v>2</v>
      </c>
      <c r="C319" s="95" t="s">
        <v>228</v>
      </c>
      <c r="D319" s="298" t="s">
        <v>42</v>
      </c>
      <c r="E319" s="98">
        <f t="shared" si="33"/>
        <v>8</v>
      </c>
      <c r="F319" s="100">
        <v>806814</v>
      </c>
      <c r="G319" s="100">
        <v>806814</v>
      </c>
      <c r="H319" s="307" t="s">
        <v>230</v>
      </c>
      <c r="I319" s="285">
        <v>19.23</v>
      </c>
      <c r="J319" s="286" t="str">
        <f t="shared" si="37"/>
        <v>อ้อยตุลาคม</v>
      </c>
      <c r="K319" s="99">
        <v>19.23</v>
      </c>
      <c r="L319" s="99"/>
      <c r="M319" s="99">
        <f t="shared" si="34"/>
        <v>288.45</v>
      </c>
      <c r="N319" s="97">
        <v>15</v>
      </c>
      <c r="O319" s="287">
        <f t="shared" si="35"/>
        <v>249.99</v>
      </c>
      <c r="P319" s="288">
        <v>13</v>
      </c>
      <c r="Q319" s="288" t="str">
        <f>VLOOKUP(F319,[2]รายละเอียดรายแปลง!$D$1:$AU$65536,44,FALSE)</f>
        <v>B</v>
      </c>
      <c r="R319" s="288"/>
      <c r="S319" s="97">
        <f t="shared" si="36"/>
        <v>211.53</v>
      </c>
      <c r="T319" s="97">
        <v>11</v>
      </c>
      <c r="U319" s="289">
        <v>242858</v>
      </c>
      <c r="V319" s="290">
        <f t="shared" si="32"/>
        <v>-8095.2666666666664</v>
      </c>
      <c r="W319" s="291" t="s">
        <v>98</v>
      </c>
      <c r="X319" s="291" t="s">
        <v>88</v>
      </c>
      <c r="Y319" s="292">
        <v>0</v>
      </c>
      <c r="Z319" s="293" t="s">
        <v>234</v>
      </c>
      <c r="AA319" s="294" t="s">
        <v>119</v>
      </c>
      <c r="AB319" s="294" t="s">
        <v>99</v>
      </c>
      <c r="AC319" s="293">
        <v>1.85</v>
      </c>
      <c r="AD319" s="294" t="s">
        <v>232</v>
      </c>
      <c r="AE319" s="293" t="s">
        <v>220</v>
      </c>
      <c r="AF319" s="293" t="s">
        <v>288</v>
      </c>
      <c r="AG319" s="293" t="s">
        <v>236</v>
      </c>
    </row>
    <row r="320" spans="1:33" ht="24">
      <c r="A320" s="281">
        <v>5</v>
      </c>
      <c r="B320" s="95">
        <v>2</v>
      </c>
      <c r="C320" s="95" t="s">
        <v>228</v>
      </c>
      <c r="D320" s="298" t="s">
        <v>42</v>
      </c>
      <c r="E320" s="98">
        <f t="shared" si="33"/>
        <v>9</v>
      </c>
      <c r="F320" s="100">
        <v>806815</v>
      </c>
      <c r="G320" s="100">
        <v>806815</v>
      </c>
      <c r="H320" s="307" t="s">
        <v>230</v>
      </c>
      <c r="I320" s="285">
        <v>23.12</v>
      </c>
      <c r="J320" s="286" t="str">
        <f t="shared" si="37"/>
        <v>อ้อยน้ำราด</v>
      </c>
      <c r="K320" s="99">
        <v>23.12</v>
      </c>
      <c r="L320" s="99"/>
      <c r="M320" s="99">
        <f t="shared" si="34"/>
        <v>300.56</v>
      </c>
      <c r="N320" s="97">
        <v>13</v>
      </c>
      <c r="O320" s="287">
        <f t="shared" si="35"/>
        <v>277.44</v>
      </c>
      <c r="P320" s="288">
        <v>12</v>
      </c>
      <c r="Q320" s="288" t="str">
        <f>VLOOKUP(F320,[2]รายละเอียดรายแปลง!$D$1:$AU$65536,44,FALSE)</f>
        <v>C</v>
      </c>
      <c r="R320" s="288"/>
      <c r="S320" s="97">
        <f t="shared" si="36"/>
        <v>277.44</v>
      </c>
      <c r="T320" s="97">
        <v>12</v>
      </c>
      <c r="U320" s="289">
        <v>242947</v>
      </c>
      <c r="V320" s="290">
        <f t="shared" si="32"/>
        <v>-8098.2333333333336</v>
      </c>
      <c r="W320" s="291" t="s">
        <v>1</v>
      </c>
      <c r="X320" s="291" t="s">
        <v>88</v>
      </c>
      <c r="Y320" s="292">
        <v>0</v>
      </c>
      <c r="Z320" s="293" t="s">
        <v>234</v>
      </c>
      <c r="AA320" s="294" t="s">
        <v>119</v>
      </c>
      <c r="AB320" s="294" t="s">
        <v>91</v>
      </c>
      <c r="AC320" s="293">
        <v>1.85</v>
      </c>
      <c r="AD320" s="291" t="s">
        <v>232</v>
      </c>
      <c r="AE320" s="293" t="s">
        <v>220</v>
      </c>
      <c r="AF320" s="293" t="s">
        <v>288</v>
      </c>
      <c r="AG320" s="293" t="s">
        <v>236</v>
      </c>
    </row>
    <row r="321" spans="1:33" ht="24">
      <c r="A321" s="281">
        <v>5</v>
      </c>
      <c r="B321" s="95">
        <v>2</v>
      </c>
      <c r="C321" s="95" t="s">
        <v>228</v>
      </c>
      <c r="D321" s="298" t="s">
        <v>42</v>
      </c>
      <c r="E321" s="98">
        <f t="shared" si="33"/>
        <v>10</v>
      </c>
      <c r="F321" s="100">
        <v>806816</v>
      </c>
      <c r="G321" s="100">
        <v>806816</v>
      </c>
      <c r="H321" s="307" t="s">
        <v>230</v>
      </c>
      <c r="I321" s="285">
        <v>25.97</v>
      </c>
      <c r="J321" s="286" t="str">
        <f t="shared" si="37"/>
        <v>อ้อยตอ 1</v>
      </c>
      <c r="K321" s="99">
        <v>25.97</v>
      </c>
      <c r="L321" s="99"/>
      <c r="M321" s="99">
        <f t="shared" si="34"/>
        <v>285.66999999999996</v>
      </c>
      <c r="N321" s="97">
        <v>11</v>
      </c>
      <c r="O321" s="287">
        <f t="shared" si="35"/>
        <v>207.76</v>
      </c>
      <c r="P321" s="288">
        <v>8</v>
      </c>
      <c r="Q321" s="288" t="str">
        <f>VLOOKUP(F321,[2]รายละเอียดรายแปลง!$D$1:$AU$65536,44,FALSE)</f>
        <v>C</v>
      </c>
      <c r="R321" s="288"/>
      <c r="S321" s="97">
        <f t="shared" si="36"/>
        <v>207.76</v>
      </c>
      <c r="T321" s="97">
        <v>8</v>
      </c>
      <c r="U321" s="289">
        <v>242883</v>
      </c>
      <c r="V321" s="290">
        <f t="shared" si="32"/>
        <v>-8096.1</v>
      </c>
      <c r="W321" s="291" t="s">
        <v>93</v>
      </c>
      <c r="X321" s="291" t="s">
        <v>2</v>
      </c>
      <c r="Y321" s="292">
        <v>0</v>
      </c>
      <c r="Z321" s="296" t="s">
        <v>280</v>
      </c>
      <c r="AA321" s="294" t="s">
        <v>119</v>
      </c>
      <c r="AB321" s="294" t="s">
        <v>99</v>
      </c>
      <c r="AC321" s="293">
        <v>1.85</v>
      </c>
      <c r="AD321" s="294" t="s">
        <v>232</v>
      </c>
      <c r="AE321" s="291" t="s">
        <v>220</v>
      </c>
      <c r="AF321" s="293" t="s">
        <v>288</v>
      </c>
      <c r="AG321" s="293" t="s">
        <v>236</v>
      </c>
    </row>
    <row r="322" spans="1:33" ht="24">
      <c r="A322" s="281">
        <v>5</v>
      </c>
      <c r="B322" s="95">
        <v>2</v>
      </c>
      <c r="C322" s="95" t="s">
        <v>228</v>
      </c>
      <c r="D322" s="298" t="s">
        <v>42</v>
      </c>
      <c r="E322" s="98">
        <f t="shared" si="33"/>
        <v>11</v>
      </c>
      <c r="F322" s="100">
        <v>806817</v>
      </c>
      <c r="G322" s="100">
        <v>806817</v>
      </c>
      <c r="H322" s="307" t="s">
        <v>230</v>
      </c>
      <c r="I322" s="285">
        <v>31.45</v>
      </c>
      <c r="J322" s="286" t="str">
        <f t="shared" si="37"/>
        <v>อ้อยน้ำราด</v>
      </c>
      <c r="K322" s="99">
        <v>31.45</v>
      </c>
      <c r="L322" s="99"/>
      <c r="M322" s="99">
        <f t="shared" si="34"/>
        <v>408.84999999999997</v>
      </c>
      <c r="N322" s="97">
        <v>13</v>
      </c>
      <c r="O322" s="287">
        <f t="shared" si="35"/>
        <v>471.75</v>
      </c>
      <c r="P322" s="288">
        <v>15</v>
      </c>
      <c r="Q322" s="288" t="str">
        <f>VLOOKUP(F322,[2]รายละเอียดรายแปลง!$D$1:$AU$65536,44,FALSE)</f>
        <v>B</v>
      </c>
      <c r="R322" s="288"/>
      <c r="S322" s="97">
        <f t="shared" si="36"/>
        <v>408.84999999999997</v>
      </c>
      <c r="T322" s="97">
        <v>13</v>
      </c>
      <c r="U322" s="289">
        <v>242901</v>
      </c>
      <c r="V322" s="290">
        <f t="shared" si="32"/>
        <v>-8096.7</v>
      </c>
      <c r="W322" s="291" t="s">
        <v>1</v>
      </c>
      <c r="X322" s="291" t="s">
        <v>88</v>
      </c>
      <c r="Y322" s="292">
        <v>0</v>
      </c>
      <c r="Z322" s="293" t="s">
        <v>280</v>
      </c>
      <c r="AA322" s="294" t="s">
        <v>119</v>
      </c>
      <c r="AB322" s="294" t="s">
        <v>99</v>
      </c>
      <c r="AC322" s="293">
        <v>1.85</v>
      </c>
      <c r="AD322" s="291" t="s">
        <v>232</v>
      </c>
      <c r="AE322" s="293" t="s">
        <v>220</v>
      </c>
      <c r="AF322" s="293" t="s">
        <v>288</v>
      </c>
      <c r="AG322" s="293" t="s">
        <v>236</v>
      </c>
    </row>
    <row r="323" spans="1:33" ht="24">
      <c r="A323" s="281">
        <v>3</v>
      </c>
      <c r="B323" s="95">
        <v>2</v>
      </c>
      <c r="C323" s="95" t="s">
        <v>228</v>
      </c>
      <c r="D323" s="298" t="s">
        <v>42</v>
      </c>
      <c r="E323" s="98">
        <f t="shared" si="33"/>
        <v>12</v>
      </c>
      <c r="F323" s="100">
        <v>806818</v>
      </c>
      <c r="G323" s="100">
        <v>806818</v>
      </c>
      <c r="H323" s="307" t="s">
        <v>230</v>
      </c>
      <c r="I323" s="285">
        <v>13.43</v>
      </c>
      <c r="J323" s="286" t="str">
        <f t="shared" si="37"/>
        <v>อ้อยตุลาคม</v>
      </c>
      <c r="K323" s="99">
        <v>13.43</v>
      </c>
      <c r="L323" s="99"/>
      <c r="M323" s="99">
        <f t="shared" si="34"/>
        <v>188.01999999999998</v>
      </c>
      <c r="N323" s="97">
        <v>14</v>
      </c>
      <c r="O323" s="287">
        <f t="shared" si="35"/>
        <v>161.16</v>
      </c>
      <c r="P323" s="288">
        <v>12</v>
      </c>
      <c r="Q323" s="288" t="str">
        <f>VLOOKUP(F323,[2]รายละเอียดรายแปลง!$D$1:$AU$65536,44,FALSE)</f>
        <v>C</v>
      </c>
      <c r="R323" s="288"/>
      <c r="S323" s="97">
        <f t="shared" si="36"/>
        <v>161.16</v>
      </c>
      <c r="T323" s="97">
        <v>12</v>
      </c>
      <c r="U323" s="289">
        <v>242868</v>
      </c>
      <c r="V323" s="290">
        <f t="shared" si="32"/>
        <v>-8095.6</v>
      </c>
      <c r="W323" s="291" t="s">
        <v>98</v>
      </c>
      <c r="X323" s="291" t="s">
        <v>88</v>
      </c>
      <c r="Y323" s="292">
        <v>0</v>
      </c>
      <c r="Z323" s="293" t="s">
        <v>280</v>
      </c>
      <c r="AA323" s="294" t="s">
        <v>119</v>
      </c>
      <c r="AB323" s="294" t="s">
        <v>99</v>
      </c>
      <c r="AC323" s="293">
        <v>1.85</v>
      </c>
      <c r="AD323" s="294" t="s">
        <v>232</v>
      </c>
      <c r="AE323" s="293" t="s">
        <v>220</v>
      </c>
      <c r="AF323" s="293" t="s">
        <v>288</v>
      </c>
      <c r="AG323" s="293" t="s">
        <v>236</v>
      </c>
    </row>
    <row r="324" spans="1:33" ht="24">
      <c r="A324" s="281">
        <v>2</v>
      </c>
      <c r="B324" s="95">
        <v>2</v>
      </c>
      <c r="C324" s="95" t="s">
        <v>228</v>
      </c>
      <c r="D324" s="298" t="s">
        <v>42</v>
      </c>
      <c r="E324" s="98">
        <f t="shared" si="33"/>
        <v>13</v>
      </c>
      <c r="F324" s="100">
        <v>806819</v>
      </c>
      <c r="G324" s="100">
        <v>806819</v>
      </c>
      <c r="H324" s="307" t="s">
        <v>230</v>
      </c>
      <c r="I324" s="285">
        <v>9.36</v>
      </c>
      <c r="J324" s="286" t="str">
        <f t="shared" si="37"/>
        <v>อ้อยตอ 1</v>
      </c>
      <c r="K324" s="99">
        <v>9.36</v>
      </c>
      <c r="L324" s="99"/>
      <c r="M324" s="99">
        <f t="shared" si="34"/>
        <v>102.96</v>
      </c>
      <c r="N324" s="97">
        <v>11</v>
      </c>
      <c r="O324" s="287">
        <f t="shared" si="35"/>
        <v>74.88</v>
      </c>
      <c r="P324" s="288">
        <v>8</v>
      </c>
      <c r="Q324" s="288" t="str">
        <f>VLOOKUP(F324,[2]รายละเอียดรายแปลง!$D$1:$AU$65536,44,FALSE)</f>
        <v>C</v>
      </c>
      <c r="R324" s="288"/>
      <c r="S324" s="97">
        <f t="shared" si="36"/>
        <v>84.24</v>
      </c>
      <c r="T324" s="97">
        <v>9</v>
      </c>
      <c r="U324" s="289">
        <v>242913</v>
      </c>
      <c r="V324" s="290">
        <f t="shared" ref="V324:V373" si="38">($V$428-U324)/30</f>
        <v>-8097.1</v>
      </c>
      <c r="W324" s="291" t="s">
        <v>93</v>
      </c>
      <c r="X324" s="291" t="s">
        <v>2</v>
      </c>
      <c r="Y324" s="292">
        <v>0</v>
      </c>
      <c r="Z324" s="293" t="s">
        <v>280</v>
      </c>
      <c r="AA324" s="294" t="s">
        <v>119</v>
      </c>
      <c r="AB324" s="294" t="s">
        <v>91</v>
      </c>
      <c r="AC324" s="293">
        <v>1.85</v>
      </c>
      <c r="AD324" s="294" t="s">
        <v>232</v>
      </c>
      <c r="AE324" s="293" t="s">
        <v>220</v>
      </c>
      <c r="AF324" s="293" t="s">
        <v>288</v>
      </c>
      <c r="AG324" s="293" t="s">
        <v>236</v>
      </c>
    </row>
    <row r="325" spans="1:33" ht="24">
      <c r="A325" s="281">
        <v>5</v>
      </c>
      <c r="B325" s="95">
        <v>2</v>
      </c>
      <c r="C325" s="95" t="s">
        <v>228</v>
      </c>
      <c r="D325" s="298" t="s">
        <v>42</v>
      </c>
      <c r="E325" s="98">
        <f t="shared" ref="E325:E388" si="39">E324+1</f>
        <v>14</v>
      </c>
      <c r="F325" s="100">
        <v>806820</v>
      </c>
      <c r="G325" s="100">
        <v>806820</v>
      </c>
      <c r="H325" s="100"/>
      <c r="I325" s="285">
        <v>31.77</v>
      </c>
      <c r="J325" s="286" t="str">
        <f t="shared" si="37"/>
        <v>อ้อยตอ 1</v>
      </c>
      <c r="K325" s="99">
        <v>31.77</v>
      </c>
      <c r="L325" s="99"/>
      <c r="M325" s="99">
        <f t="shared" si="34"/>
        <v>349.46999999999997</v>
      </c>
      <c r="N325" s="97">
        <v>11</v>
      </c>
      <c r="O325" s="287">
        <f t="shared" si="35"/>
        <v>222.39</v>
      </c>
      <c r="P325" s="288">
        <v>7</v>
      </c>
      <c r="Q325" s="288" t="str">
        <f>VLOOKUP(F325,[2]รายละเอียดรายแปลง!$D$1:$AU$65536,44,FALSE)</f>
        <v>D</v>
      </c>
      <c r="R325" s="288"/>
      <c r="S325" s="97">
        <f t="shared" si="36"/>
        <v>222.39</v>
      </c>
      <c r="T325" s="97">
        <v>7</v>
      </c>
      <c r="U325" s="289">
        <v>242912</v>
      </c>
      <c r="V325" s="290">
        <f t="shared" si="38"/>
        <v>-8097.0666666666666</v>
      </c>
      <c r="W325" s="291" t="s">
        <v>93</v>
      </c>
      <c r="X325" s="291" t="s">
        <v>2</v>
      </c>
      <c r="Y325" s="292">
        <v>0</v>
      </c>
      <c r="Z325" s="296" t="s">
        <v>280</v>
      </c>
      <c r="AA325" s="294" t="s">
        <v>119</v>
      </c>
      <c r="AB325" s="294" t="s">
        <v>91</v>
      </c>
      <c r="AC325" s="293">
        <v>1.65</v>
      </c>
      <c r="AD325" s="294" t="s">
        <v>247</v>
      </c>
      <c r="AE325" s="293" t="s">
        <v>220</v>
      </c>
      <c r="AF325" s="293" t="s">
        <v>288</v>
      </c>
      <c r="AG325" s="293" t="s">
        <v>236</v>
      </c>
    </row>
    <row r="326" spans="1:33" ht="24">
      <c r="A326" s="281">
        <v>5</v>
      </c>
      <c r="B326" s="95">
        <v>2</v>
      </c>
      <c r="C326" s="95" t="s">
        <v>228</v>
      </c>
      <c r="D326" s="298" t="s">
        <v>42</v>
      </c>
      <c r="E326" s="98">
        <f t="shared" si="39"/>
        <v>15</v>
      </c>
      <c r="F326" s="100">
        <v>806821</v>
      </c>
      <c r="G326" s="100">
        <v>806821</v>
      </c>
      <c r="H326" s="307" t="s">
        <v>230</v>
      </c>
      <c r="I326" s="285">
        <v>25.86</v>
      </c>
      <c r="J326" s="286" t="str">
        <f t="shared" si="37"/>
        <v>อ้อยตอ 1</v>
      </c>
      <c r="K326" s="99">
        <v>25.86</v>
      </c>
      <c r="L326" s="99"/>
      <c r="M326" s="99">
        <f t="shared" si="34"/>
        <v>284.45999999999998</v>
      </c>
      <c r="N326" s="97">
        <v>11</v>
      </c>
      <c r="O326" s="287">
        <f t="shared" si="35"/>
        <v>181.01999999999998</v>
      </c>
      <c r="P326" s="288">
        <v>7</v>
      </c>
      <c r="Q326" s="288" t="str">
        <f>VLOOKUP(F326,[2]รายละเอียดรายแปลง!$D$1:$AU$65536,44,FALSE)</f>
        <v>D</v>
      </c>
      <c r="R326" s="288"/>
      <c r="S326" s="97">
        <f t="shared" si="36"/>
        <v>181.01999999999998</v>
      </c>
      <c r="T326" s="97">
        <v>7</v>
      </c>
      <c r="U326" s="289">
        <v>242915</v>
      </c>
      <c r="V326" s="290">
        <f t="shared" si="38"/>
        <v>-8097.166666666667</v>
      </c>
      <c r="W326" s="291" t="s">
        <v>93</v>
      </c>
      <c r="X326" s="291" t="s">
        <v>2</v>
      </c>
      <c r="Y326" s="292">
        <v>0</v>
      </c>
      <c r="Z326" s="296" t="s">
        <v>280</v>
      </c>
      <c r="AA326" s="294" t="s">
        <v>119</v>
      </c>
      <c r="AB326" s="294" t="s">
        <v>96</v>
      </c>
      <c r="AC326" s="293">
        <v>1.85</v>
      </c>
      <c r="AD326" s="294" t="s">
        <v>232</v>
      </c>
      <c r="AE326" s="293" t="s">
        <v>220</v>
      </c>
      <c r="AF326" s="293" t="s">
        <v>288</v>
      </c>
      <c r="AG326" s="293" t="s">
        <v>236</v>
      </c>
    </row>
    <row r="327" spans="1:33" ht="24">
      <c r="A327" s="281">
        <v>4</v>
      </c>
      <c r="B327" s="95">
        <v>2</v>
      </c>
      <c r="C327" s="95" t="s">
        <v>228</v>
      </c>
      <c r="D327" s="298" t="s">
        <v>42</v>
      </c>
      <c r="E327" s="98">
        <f t="shared" si="39"/>
        <v>16</v>
      </c>
      <c r="F327" s="100">
        <v>806822</v>
      </c>
      <c r="G327" s="100">
        <v>806822</v>
      </c>
      <c r="H327" s="307" t="s">
        <v>230</v>
      </c>
      <c r="I327" s="285">
        <v>17.13</v>
      </c>
      <c r="J327" s="286" t="str">
        <f t="shared" si="37"/>
        <v>อ้อยน้ำราด</v>
      </c>
      <c r="K327" s="99">
        <v>17.13</v>
      </c>
      <c r="L327" s="99"/>
      <c r="M327" s="99">
        <f t="shared" si="34"/>
        <v>222.69</v>
      </c>
      <c r="N327" s="97">
        <v>13</v>
      </c>
      <c r="O327" s="287">
        <f t="shared" si="35"/>
        <v>188.42999999999998</v>
      </c>
      <c r="P327" s="288">
        <v>11</v>
      </c>
      <c r="Q327" s="288" t="str">
        <f>VLOOKUP(F327,[2]รายละเอียดรายแปลง!$D$1:$AU$65536,44,FALSE)</f>
        <v>C</v>
      </c>
      <c r="R327" s="288"/>
      <c r="S327" s="97">
        <f t="shared" si="36"/>
        <v>239.82</v>
      </c>
      <c r="T327" s="97">
        <v>14</v>
      </c>
      <c r="U327" s="289">
        <v>242945</v>
      </c>
      <c r="V327" s="290">
        <f t="shared" si="38"/>
        <v>-8098.166666666667</v>
      </c>
      <c r="W327" s="291" t="s">
        <v>1</v>
      </c>
      <c r="X327" s="291" t="s">
        <v>88</v>
      </c>
      <c r="Y327" s="292">
        <v>0</v>
      </c>
      <c r="Z327" s="296" t="s">
        <v>280</v>
      </c>
      <c r="AA327" s="294" t="s">
        <v>119</v>
      </c>
      <c r="AB327" s="294" t="s">
        <v>118</v>
      </c>
      <c r="AC327" s="293">
        <v>1.85</v>
      </c>
      <c r="AD327" s="291" t="s">
        <v>232</v>
      </c>
      <c r="AE327" s="293" t="s">
        <v>220</v>
      </c>
      <c r="AF327" s="293" t="s">
        <v>288</v>
      </c>
      <c r="AG327" s="293" t="s">
        <v>236</v>
      </c>
    </row>
    <row r="328" spans="1:33" ht="24">
      <c r="A328" s="281">
        <v>5</v>
      </c>
      <c r="B328" s="95">
        <v>2</v>
      </c>
      <c r="C328" s="95" t="s">
        <v>228</v>
      </c>
      <c r="D328" s="298" t="s">
        <v>42</v>
      </c>
      <c r="E328" s="98">
        <f t="shared" si="39"/>
        <v>17</v>
      </c>
      <c r="F328" s="100">
        <v>806825</v>
      </c>
      <c r="G328" s="100">
        <v>806825</v>
      </c>
      <c r="H328" s="307" t="s">
        <v>230</v>
      </c>
      <c r="I328" s="285">
        <v>30.05</v>
      </c>
      <c r="J328" s="286" t="str">
        <f t="shared" si="37"/>
        <v>อ้อยตอ 1</v>
      </c>
      <c r="K328" s="99">
        <v>30.05</v>
      </c>
      <c r="L328" s="99"/>
      <c r="M328" s="99">
        <f t="shared" si="34"/>
        <v>390.65000000000003</v>
      </c>
      <c r="N328" s="97">
        <v>13</v>
      </c>
      <c r="O328" s="287">
        <f t="shared" si="35"/>
        <v>300.5</v>
      </c>
      <c r="P328" s="288">
        <v>10</v>
      </c>
      <c r="Q328" s="288" t="str">
        <f>VLOOKUP(F328,[2]รายละเอียดรายแปลง!$D$1:$AU$65536,44,FALSE)</f>
        <v>B</v>
      </c>
      <c r="R328" s="288"/>
      <c r="S328" s="97">
        <f t="shared" si="36"/>
        <v>360.6</v>
      </c>
      <c r="T328" s="97">
        <v>12</v>
      </c>
      <c r="U328" s="289">
        <v>242911</v>
      </c>
      <c r="V328" s="290">
        <f t="shared" si="38"/>
        <v>-8097.0333333333338</v>
      </c>
      <c r="W328" s="291" t="s">
        <v>93</v>
      </c>
      <c r="X328" s="291" t="s">
        <v>2</v>
      </c>
      <c r="Y328" s="292">
        <v>0</v>
      </c>
      <c r="Z328" s="296" t="s">
        <v>234</v>
      </c>
      <c r="AA328" s="296" t="s">
        <v>90</v>
      </c>
      <c r="AB328" s="294" t="s">
        <v>91</v>
      </c>
      <c r="AC328" s="293">
        <v>1.85</v>
      </c>
      <c r="AD328" s="294" t="s">
        <v>232</v>
      </c>
      <c r="AE328" s="293" t="s">
        <v>220</v>
      </c>
      <c r="AF328" s="293" t="s">
        <v>288</v>
      </c>
      <c r="AG328" s="293" t="s">
        <v>236</v>
      </c>
    </row>
    <row r="329" spans="1:33" ht="24">
      <c r="A329" s="281">
        <v>5</v>
      </c>
      <c r="B329" s="95">
        <v>2</v>
      </c>
      <c r="C329" s="95" t="s">
        <v>228</v>
      </c>
      <c r="D329" s="298" t="s">
        <v>42</v>
      </c>
      <c r="E329" s="98">
        <f t="shared" si="39"/>
        <v>18</v>
      </c>
      <c r="F329" s="100">
        <v>806828</v>
      </c>
      <c r="G329" s="100">
        <v>806828</v>
      </c>
      <c r="H329" s="307" t="s">
        <v>230</v>
      </c>
      <c r="I329" s="285">
        <v>24.72</v>
      </c>
      <c r="J329" s="286" t="str">
        <f t="shared" si="37"/>
        <v>อ้อยตอ 1</v>
      </c>
      <c r="K329" s="99">
        <v>24.72</v>
      </c>
      <c r="L329" s="99"/>
      <c r="M329" s="99">
        <f t="shared" ref="M329:M392" si="40">K329*N329</f>
        <v>296.64</v>
      </c>
      <c r="N329" s="97">
        <v>12</v>
      </c>
      <c r="O329" s="287">
        <f t="shared" ref="O329:O389" si="41">K329*P329</f>
        <v>247.2</v>
      </c>
      <c r="P329" s="288">
        <v>10</v>
      </c>
      <c r="Q329" s="288" t="str">
        <f>VLOOKUP(F329,[2]รายละเอียดรายแปลง!$D$1:$AU$65536,44,FALSE)</f>
        <v>B</v>
      </c>
      <c r="R329" s="288"/>
      <c r="S329" s="97">
        <f t="shared" si="36"/>
        <v>247.2</v>
      </c>
      <c r="T329" s="97">
        <v>10</v>
      </c>
      <c r="U329" s="289">
        <v>242927</v>
      </c>
      <c r="V329" s="290">
        <f t="shared" si="38"/>
        <v>-8097.5666666666666</v>
      </c>
      <c r="W329" s="291" t="s">
        <v>93</v>
      </c>
      <c r="X329" s="291" t="s">
        <v>2</v>
      </c>
      <c r="Y329" s="292">
        <v>0</v>
      </c>
      <c r="Z329" s="293" t="s">
        <v>280</v>
      </c>
      <c r="AA329" s="296" t="s">
        <v>119</v>
      </c>
      <c r="AB329" s="294" t="s">
        <v>91</v>
      </c>
      <c r="AC329" s="293">
        <v>1.65</v>
      </c>
      <c r="AD329" s="294" t="s">
        <v>247</v>
      </c>
      <c r="AE329" s="293" t="s">
        <v>220</v>
      </c>
      <c r="AF329" s="293" t="s">
        <v>288</v>
      </c>
      <c r="AG329" s="293" t="s">
        <v>236</v>
      </c>
    </row>
    <row r="330" spans="1:33" ht="24">
      <c r="A330" s="281">
        <v>5</v>
      </c>
      <c r="B330" s="95">
        <v>2</v>
      </c>
      <c r="C330" s="95" t="s">
        <v>228</v>
      </c>
      <c r="D330" s="298" t="s">
        <v>42</v>
      </c>
      <c r="E330" s="98">
        <f t="shared" si="39"/>
        <v>19</v>
      </c>
      <c r="F330" s="100">
        <v>806829</v>
      </c>
      <c r="G330" s="100">
        <v>806829</v>
      </c>
      <c r="H330" s="307" t="s">
        <v>230</v>
      </c>
      <c r="I330" s="285">
        <v>20.440000000000001</v>
      </c>
      <c r="J330" s="286" t="str">
        <f t="shared" si="37"/>
        <v>อ้อยตอ 1</v>
      </c>
      <c r="K330" s="99">
        <v>20.440000000000001</v>
      </c>
      <c r="L330" s="99"/>
      <c r="M330" s="99">
        <f t="shared" si="40"/>
        <v>245.28000000000003</v>
      </c>
      <c r="N330" s="97">
        <v>12</v>
      </c>
      <c r="O330" s="287">
        <f t="shared" si="41"/>
        <v>183.96</v>
      </c>
      <c r="P330" s="288">
        <v>9</v>
      </c>
      <c r="Q330" s="288" t="str">
        <f>VLOOKUP(F330,[2]รายละเอียดรายแปลง!$D$1:$AU$65536,44,FALSE)</f>
        <v>C</v>
      </c>
      <c r="R330" s="288"/>
      <c r="S330" s="97">
        <f t="shared" si="36"/>
        <v>183.96</v>
      </c>
      <c r="T330" s="97">
        <v>9</v>
      </c>
      <c r="U330" s="289">
        <v>242927</v>
      </c>
      <c r="V330" s="290">
        <f t="shared" si="38"/>
        <v>-8097.5666666666666</v>
      </c>
      <c r="W330" s="291" t="s">
        <v>93</v>
      </c>
      <c r="X330" s="291" t="s">
        <v>2</v>
      </c>
      <c r="Y330" s="292">
        <v>0</v>
      </c>
      <c r="Z330" s="293" t="s">
        <v>280</v>
      </c>
      <c r="AA330" s="296" t="s">
        <v>119</v>
      </c>
      <c r="AB330" s="294" t="s">
        <v>91</v>
      </c>
      <c r="AC330" s="293">
        <v>1.65</v>
      </c>
      <c r="AD330" s="294" t="s">
        <v>247</v>
      </c>
      <c r="AE330" s="293" t="s">
        <v>220</v>
      </c>
      <c r="AF330" s="293" t="s">
        <v>288</v>
      </c>
      <c r="AG330" s="293" t="s">
        <v>236</v>
      </c>
    </row>
    <row r="331" spans="1:33" ht="24">
      <c r="A331" s="281">
        <v>5</v>
      </c>
      <c r="B331" s="95">
        <v>2</v>
      </c>
      <c r="C331" s="95" t="s">
        <v>228</v>
      </c>
      <c r="D331" s="298" t="s">
        <v>42</v>
      </c>
      <c r="E331" s="98">
        <f t="shared" si="39"/>
        <v>20</v>
      </c>
      <c r="F331" s="100">
        <v>806832</v>
      </c>
      <c r="G331" s="100">
        <v>806832</v>
      </c>
      <c r="H331" s="307" t="s">
        <v>230</v>
      </c>
      <c r="I331" s="285">
        <v>27.35</v>
      </c>
      <c r="J331" s="286" t="str">
        <f t="shared" si="37"/>
        <v>อ้อยตุลาคม</v>
      </c>
      <c r="K331" s="99">
        <v>27.35</v>
      </c>
      <c r="L331" s="99"/>
      <c r="M331" s="99">
        <f t="shared" si="40"/>
        <v>437.6</v>
      </c>
      <c r="N331" s="97">
        <v>16</v>
      </c>
      <c r="O331" s="287">
        <f t="shared" si="41"/>
        <v>410.25</v>
      </c>
      <c r="P331" s="288">
        <v>15</v>
      </c>
      <c r="Q331" s="288" t="str">
        <f>VLOOKUP(F331,[2]รายละเอียดรายแปลง!$D$1:$AU$65536,44,FALSE)</f>
        <v>B</v>
      </c>
      <c r="R331" s="288"/>
      <c r="S331" s="97">
        <f t="shared" si="36"/>
        <v>410.25</v>
      </c>
      <c r="T331" s="97">
        <v>15</v>
      </c>
      <c r="U331" s="289">
        <v>242887</v>
      </c>
      <c r="V331" s="290">
        <f t="shared" si="38"/>
        <v>-8096.2333333333336</v>
      </c>
      <c r="W331" s="291" t="s">
        <v>98</v>
      </c>
      <c r="X331" s="291" t="s">
        <v>88</v>
      </c>
      <c r="Y331" s="292">
        <v>0</v>
      </c>
      <c r="Z331" s="293" t="s">
        <v>280</v>
      </c>
      <c r="AA331" s="296" t="s">
        <v>90</v>
      </c>
      <c r="AB331" s="294" t="s">
        <v>99</v>
      </c>
      <c r="AC331" s="293">
        <v>1.85</v>
      </c>
      <c r="AD331" s="294" t="s">
        <v>232</v>
      </c>
      <c r="AE331" s="293" t="s">
        <v>220</v>
      </c>
      <c r="AF331" s="293" t="s">
        <v>288</v>
      </c>
      <c r="AG331" s="293" t="s">
        <v>236</v>
      </c>
    </row>
    <row r="332" spans="1:33" ht="24">
      <c r="A332" s="281">
        <v>5</v>
      </c>
      <c r="B332" s="95">
        <v>2</v>
      </c>
      <c r="C332" s="95" t="s">
        <v>228</v>
      </c>
      <c r="D332" s="298" t="s">
        <v>42</v>
      </c>
      <c r="E332" s="98">
        <f t="shared" si="39"/>
        <v>21</v>
      </c>
      <c r="F332" s="100">
        <v>806833</v>
      </c>
      <c r="G332" s="100">
        <v>806833</v>
      </c>
      <c r="H332" s="307" t="s">
        <v>230</v>
      </c>
      <c r="I332" s="285">
        <v>25</v>
      </c>
      <c r="J332" s="286" t="str">
        <f t="shared" si="37"/>
        <v>อ้อยน้ำราด</v>
      </c>
      <c r="K332" s="99">
        <v>25</v>
      </c>
      <c r="L332" s="99"/>
      <c r="M332" s="99">
        <f t="shared" si="40"/>
        <v>325</v>
      </c>
      <c r="N332" s="97">
        <v>13</v>
      </c>
      <c r="O332" s="287">
        <f t="shared" si="41"/>
        <v>250</v>
      </c>
      <c r="P332" s="288">
        <v>10</v>
      </c>
      <c r="Q332" s="288" t="str">
        <f>VLOOKUP(F332,[2]รายละเอียดรายแปลง!$D$1:$AU$65536,44,FALSE)</f>
        <v>C</v>
      </c>
      <c r="R332" s="288"/>
      <c r="S332" s="97">
        <f t="shared" si="36"/>
        <v>200</v>
      </c>
      <c r="T332" s="97">
        <v>8</v>
      </c>
      <c r="U332" s="289">
        <v>242976</v>
      </c>
      <c r="V332" s="290">
        <f t="shared" si="38"/>
        <v>-8099.2</v>
      </c>
      <c r="W332" s="291" t="s">
        <v>1</v>
      </c>
      <c r="X332" s="291" t="s">
        <v>88</v>
      </c>
      <c r="Y332" s="292">
        <v>0</v>
      </c>
      <c r="Z332" s="293" t="s">
        <v>280</v>
      </c>
      <c r="AA332" s="296" t="s">
        <v>90</v>
      </c>
      <c r="AB332" s="294" t="s">
        <v>91</v>
      </c>
      <c r="AC332" s="293">
        <v>1.85</v>
      </c>
      <c r="AD332" s="291" t="s">
        <v>232</v>
      </c>
      <c r="AE332" s="293" t="s">
        <v>220</v>
      </c>
      <c r="AF332" s="293" t="s">
        <v>288</v>
      </c>
      <c r="AG332" s="293" t="s">
        <v>236</v>
      </c>
    </row>
    <row r="333" spans="1:33" ht="24">
      <c r="A333" s="281">
        <v>5</v>
      </c>
      <c r="B333" s="95">
        <v>2</v>
      </c>
      <c r="C333" s="95" t="s">
        <v>228</v>
      </c>
      <c r="D333" s="298" t="s">
        <v>42</v>
      </c>
      <c r="E333" s="98">
        <f t="shared" si="39"/>
        <v>22</v>
      </c>
      <c r="F333" s="100">
        <v>806834</v>
      </c>
      <c r="G333" s="100">
        <v>806834</v>
      </c>
      <c r="H333" s="307" t="s">
        <v>230</v>
      </c>
      <c r="I333" s="285">
        <v>25.92</v>
      </c>
      <c r="J333" s="286" t="str">
        <f t="shared" si="37"/>
        <v>อ้อยน้ำราด</v>
      </c>
      <c r="K333" s="99">
        <v>21.13</v>
      </c>
      <c r="L333" s="99"/>
      <c r="M333" s="99">
        <f t="shared" si="40"/>
        <v>274.69</v>
      </c>
      <c r="N333" s="97">
        <v>13</v>
      </c>
      <c r="O333" s="287">
        <f t="shared" si="41"/>
        <v>211.29999999999998</v>
      </c>
      <c r="P333" s="288">
        <v>10</v>
      </c>
      <c r="Q333" s="288" t="str">
        <f>VLOOKUP(F333,[2]รายละเอียดรายแปลง!$D$1:$AU$65536,44,FALSE)</f>
        <v>C</v>
      </c>
      <c r="R333" s="288"/>
      <c r="S333" s="97">
        <f t="shared" si="36"/>
        <v>211.29999999999998</v>
      </c>
      <c r="T333" s="97">
        <v>10</v>
      </c>
      <c r="U333" s="289">
        <v>242970</v>
      </c>
      <c r="V333" s="290">
        <f t="shared" si="38"/>
        <v>-8099</v>
      </c>
      <c r="W333" s="291" t="s">
        <v>1</v>
      </c>
      <c r="X333" s="291" t="s">
        <v>88</v>
      </c>
      <c r="Y333" s="292">
        <v>0</v>
      </c>
      <c r="Z333" s="293" t="s">
        <v>280</v>
      </c>
      <c r="AA333" s="296" t="s">
        <v>90</v>
      </c>
      <c r="AB333" s="294" t="s">
        <v>91</v>
      </c>
      <c r="AC333" s="293">
        <v>1.85</v>
      </c>
      <c r="AD333" s="291" t="s">
        <v>232</v>
      </c>
      <c r="AE333" s="293" t="s">
        <v>220</v>
      </c>
      <c r="AF333" s="293" t="s">
        <v>288</v>
      </c>
      <c r="AG333" s="293" t="s">
        <v>236</v>
      </c>
    </row>
    <row r="334" spans="1:33" ht="24">
      <c r="A334" s="281">
        <v>5</v>
      </c>
      <c r="B334" s="95">
        <v>2</v>
      </c>
      <c r="C334" s="95" t="s">
        <v>228</v>
      </c>
      <c r="D334" s="298" t="s">
        <v>42</v>
      </c>
      <c r="E334" s="98">
        <f t="shared" si="39"/>
        <v>23</v>
      </c>
      <c r="F334" s="100">
        <v>806840</v>
      </c>
      <c r="G334" s="100">
        <v>806840</v>
      </c>
      <c r="H334" s="307" t="s">
        <v>230</v>
      </c>
      <c r="I334" s="285">
        <v>36.86</v>
      </c>
      <c r="J334" s="286" t="str">
        <f t="shared" si="37"/>
        <v>อ้อยตุลาคม</v>
      </c>
      <c r="K334" s="99">
        <v>36.86</v>
      </c>
      <c r="L334" s="99"/>
      <c r="M334" s="99">
        <f t="shared" si="40"/>
        <v>516.04</v>
      </c>
      <c r="N334" s="97">
        <v>14</v>
      </c>
      <c r="O334" s="287">
        <f t="shared" si="41"/>
        <v>368.6</v>
      </c>
      <c r="P334" s="288">
        <v>10</v>
      </c>
      <c r="Q334" s="288" t="str">
        <f>VLOOKUP(F334,[2]รายละเอียดรายแปลง!$D$1:$AU$65536,44,FALSE)</f>
        <v>C</v>
      </c>
      <c r="R334" s="288"/>
      <c r="S334" s="97">
        <f t="shared" si="36"/>
        <v>516.04</v>
      </c>
      <c r="T334" s="97">
        <v>14</v>
      </c>
      <c r="U334" s="289">
        <v>242874</v>
      </c>
      <c r="V334" s="290">
        <f t="shared" si="38"/>
        <v>-8095.8</v>
      </c>
      <c r="W334" s="291" t="s">
        <v>98</v>
      </c>
      <c r="X334" s="291" t="s">
        <v>88</v>
      </c>
      <c r="Y334" s="292">
        <v>0</v>
      </c>
      <c r="Z334" s="293" t="s">
        <v>280</v>
      </c>
      <c r="AA334" s="294" t="s">
        <v>119</v>
      </c>
      <c r="AB334" s="294" t="s">
        <v>99</v>
      </c>
      <c r="AC334" s="293">
        <v>1.85</v>
      </c>
      <c r="AD334" s="294" t="s">
        <v>232</v>
      </c>
      <c r="AE334" s="293" t="s">
        <v>220</v>
      </c>
      <c r="AF334" s="293" t="s">
        <v>288</v>
      </c>
      <c r="AG334" s="293" t="s">
        <v>236</v>
      </c>
    </row>
    <row r="335" spans="1:33" ht="24">
      <c r="A335" s="281">
        <v>5</v>
      </c>
      <c r="B335" s="95">
        <v>2</v>
      </c>
      <c r="C335" s="95" t="s">
        <v>228</v>
      </c>
      <c r="D335" s="298" t="s">
        <v>42</v>
      </c>
      <c r="E335" s="98">
        <f t="shared" si="39"/>
        <v>24</v>
      </c>
      <c r="F335" s="100">
        <v>806850</v>
      </c>
      <c r="G335" s="100">
        <v>806850</v>
      </c>
      <c r="H335" s="307" t="s">
        <v>230</v>
      </c>
      <c r="I335" s="285">
        <v>21.53</v>
      </c>
      <c r="J335" s="286" t="str">
        <f t="shared" si="37"/>
        <v>อ้อยน้ำราด</v>
      </c>
      <c r="K335" s="99">
        <v>21.53</v>
      </c>
      <c r="L335" s="99"/>
      <c r="M335" s="99">
        <f t="shared" si="40"/>
        <v>279.89</v>
      </c>
      <c r="N335" s="97">
        <v>13</v>
      </c>
      <c r="O335" s="287">
        <f t="shared" si="41"/>
        <v>215.3</v>
      </c>
      <c r="P335" s="288">
        <v>10</v>
      </c>
      <c r="Q335" s="288" t="str">
        <f>VLOOKUP(F335,[2]รายละเอียดรายแปลง!$D$1:$AU$65536,44,FALSE)</f>
        <v>C</v>
      </c>
      <c r="R335" s="288"/>
      <c r="S335" s="97">
        <f t="shared" si="36"/>
        <v>215.3</v>
      </c>
      <c r="T335" s="97">
        <v>10</v>
      </c>
      <c r="U335" s="289">
        <v>242913</v>
      </c>
      <c r="V335" s="290">
        <f t="shared" si="38"/>
        <v>-8097.1</v>
      </c>
      <c r="W335" s="291" t="s">
        <v>1</v>
      </c>
      <c r="X335" s="291" t="s">
        <v>88</v>
      </c>
      <c r="Y335" s="292">
        <v>0</v>
      </c>
      <c r="Z335" s="296" t="s">
        <v>280</v>
      </c>
      <c r="AA335" s="294" t="s">
        <v>119</v>
      </c>
      <c r="AB335" s="294" t="s">
        <v>99</v>
      </c>
      <c r="AC335" s="293">
        <v>1.85</v>
      </c>
      <c r="AD335" s="291" t="s">
        <v>232</v>
      </c>
      <c r="AE335" s="293" t="s">
        <v>220</v>
      </c>
      <c r="AF335" s="293" t="s">
        <v>288</v>
      </c>
      <c r="AG335" s="293" t="s">
        <v>236</v>
      </c>
    </row>
    <row r="336" spans="1:33" ht="24">
      <c r="A336" s="281">
        <v>5</v>
      </c>
      <c r="B336" s="95">
        <v>3</v>
      </c>
      <c r="C336" s="95" t="s">
        <v>228</v>
      </c>
      <c r="D336" s="298" t="s">
        <v>40</v>
      </c>
      <c r="E336" s="98">
        <f t="shared" si="39"/>
        <v>25</v>
      </c>
      <c r="F336" s="98">
        <v>805701</v>
      </c>
      <c r="G336" s="308">
        <v>805701</v>
      </c>
      <c r="H336" s="308"/>
      <c r="I336" s="285">
        <v>35.19</v>
      </c>
      <c r="J336" s="286" t="str">
        <f t="shared" si="37"/>
        <v>อ้อยตอ 2</v>
      </c>
      <c r="K336" s="99">
        <v>35.19</v>
      </c>
      <c r="L336" s="99"/>
      <c r="M336" s="99">
        <f t="shared" si="40"/>
        <v>457.46999999999997</v>
      </c>
      <c r="N336" s="97">
        <v>13</v>
      </c>
      <c r="O336" s="287">
        <f t="shared" si="41"/>
        <v>422.28</v>
      </c>
      <c r="P336" s="288">
        <v>12</v>
      </c>
      <c r="Q336" s="288" t="str">
        <f>VLOOKUP(F336,[2]รายละเอียดรายแปลง!$D$1:$AU$65536,44,FALSE)</f>
        <v>B</v>
      </c>
      <c r="R336" s="288"/>
      <c r="S336" s="97">
        <f t="shared" si="36"/>
        <v>351.9</v>
      </c>
      <c r="T336" s="97">
        <v>10</v>
      </c>
      <c r="U336" s="289">
        <v>242878</v>
      </c>
      <c r="V336" s="290">
        <f t="shared" si="38"/>
        <v>-8095.9333333333334</v>
      </c>
      <c r="W336" s="291" t="s">
        <v>95</v>
      </c>
      <c r="X336" s="291" t="s">
        <v>2</v>
      </c>
      <c r="Y336" s="292">
        <v>0</v>
      </c>
      <c r="Z336" s="296" t="s">
        <v>280</v>
      </c>
      <c r="AA336" s="296" t="s">
        <v>90</v>
      </c>
      <c r="AB336" s="294" t="s">
        <v>91</v>
      </c>
      <c r="AC336" s="293">
        <v>1.85</v>
      </c>
      <c r="AD336" s="294" t="s">
        <v>232</v>
      </c>
      <c r="AE336" s="293" t="s">
        <v>220</v>
      </c>
      <c r="AF336" s="293" t="s">
        <v>306</v>
      </c>
      <c r="AG336" s="293" t="s">
        <v>236</v>
      </c>
    </row>
    <row r="337" spans="1:33" ht="24">
      <c r="A337" s="281">
        <v>5</v>
      </c>
      <c r="B337" s="95">
        <v>3</v>
      </c>
      <c r="C337" s="95" t="s">
        <v>228</v>
      </c>
      <c r="D337" s="298" t="s">
        <v>40</v>
      </c>
      <c r="E337" s="98">
        <f t="shared" si="39"/>
        <v>26</v>
      </c>
      <c r="F337" s="98">
        <v>805704</v>
      </c>
      <c r="G337" s="308">
        <v>805704</v>
      </c>
      <c r="H337" s="308"/>
      <c r="I337" s="285">
        <v>31.02</v>
      </c>
      <c r="J337" s="286" t="str">
        <f t="shared" si="37"/>
        <v>อ้อยตอ 1</v>
      </c>
      <c r="K337" s="99">
        <v>31.02</v>
      </c>
      <c r="L337" s="99"/>
      <c r="M337" s="99">
        <f t="shared" si="40"/>
        <v>403.26</v>
      </c>
      <c r="N337" s="97">
        <v>13</v>
      </c>
      <c r="O337" s="287">
        <f t="shared" si="41"/>
        <v>465.3</v>
      </c>
      <c r="P337" s="288">
        <v>15</v>
      </c>
      <c r="Q337" s="288" t="str">
        <f>VLOOKUP(F337,[2]รายละเอียดรายแปลง!$D$1:$AU$65536,44,FALSE)</f>
        <v>A</v>
      </c>
      <c r="R337" s="288"/>
      <c r="S337" s="97">
        <f t="shared" si="36"/>
        <v>465.3</v>
      </c>
      <c r="T337" s="97">
        <v>15</v>
      </c>
      <c r="U337" s="289">
        <v>242906</v>
      </c>
      <c r="V337" s="290">
        <f t="shared" si="38"/>
        <v>-8096.8666666666668</v>
      </c>
      <c r="W337" s="291" t="s">
        <v>93</v>
      </c>
      <c r="X337" s="291" t="s">
        <v>2</v>
      </c>
      <c r="Y337" s="292" t="s">
        <v>497</v>
      </c>
      <c r="Z337" s="296" t="s">
        <v>234</v>
      </c>
      <c r="AA337" s="296" t="s">
        <v>90</v>
      </c>
      <c r="AB337" s="294" t="s">
        <v>91</v>
      </c>
      <c r="AC337" s="293">
        <v>1.85</v>
      </c>
      <c r="AD337" s="294" t="s">
        <v>247</v>
      </c>
      <c r="AE337" s="293" t="s">
        <v>220</v>
      </c>
      <c r="AF337" s="293" t="s">
        <v>306</v>
      </c>
      <c r="AG337" s="293" t="s">
        <v>236</v>
      </c>
    </row>
    <row r="338" spans="1:33" ht="24">
      <c r="A338" s="281">
        <v>3</v>
      </c>
      <c r="B338" s="95">
        <v>3</v>
      </c>
      <c r="C338" s="95" t="s">
        <v>228</v>
      </c>
      <c r="D338" s="298" t="s">
        <v>40</v>
      </c>
      <c r="E338" s="98">
        <f t="shared" si="39"/>
        <v>27</v>
      </c>
      <c r="F338" s="98">
        <v>805709</v>
      </c>
      <c r="G338" s="308">
        <v>805709</v>
      </c>
      <c r="H338" s="308"/>
      <c r="I338" s="285">
        <v>11.36</v>
      </c>
      <c r="J338" s="286" t="str">
        <f t="shared" si="37"/>
        <v>อ้อยตอ 3</v>
      </c>
      <c r="K338" s="99">
        <v>11.36</v>
      </c>
      <c r="L338" s="99"/>
      <c r="M338" s="99">
        <f t="shared" si="40"/>
        <v>136.32</v>
      </c>
      <c r="N338" s="97">
        <v>12</v>
      </c>
      <c r="O338" s="287">
        <f t="shared" si="41"/>
        <v>102.24</v>
      </c>
      <c r="P338" s="288">
        <v>9</v>
      </c>
      <c r="Q338" s="288" t="str">
        <f>VLOOKUP(F338,[2]รายละเอียดรายแปลง!$D$1:$AU$65536,44,FALSE)</f>
        <v>C</v>
      </c>
      <c r="R338" s="288"/>
      <c r="S338" s="97">
        <f t="shared" si="36"/>
        <v>68.16</v>
      </c>
      <c r="T338" s="97">
        <v>6</v>
      </c>
      <c r="U338" s="289">
        <v>242903</v>
      </c>
      <c r="V338" s="290">
        <f t="shared" si="38"/>
        <v>-8096.7666666666664</v>
      </c>
      <c r="W338" s="291" t="s">
        <v>101</v>
      </c>
      <c r="X338" s="291" t="s">
        <v>2</v>
      </c>
      <c r="Y338" s="292" t="s">
        <v>491</v>
      </c>
      <c r="Z338" s="296" t="s">
        <v>234</v>
      </c>
      <c r="AA338" s="296" t="s">
        <v>90</v>
      </c>
      <c r="AB338" s="294" t="s">
        <v>91</v>
      </c>
      <c r="AC338" s="293">
        <v>1.85</v>
      </c>
      <c r="AD338" s="294" t="s">
        <v>232</v>
      </c>
      <c r="AE338" s="293" t="s">
        <v>220</v>
      </c>
      <c r="AF338" s="293" t="s">
        <v>306</v>
      </c>
      <c r="AG338" s="293" t="s">
        <v>236</v>
      </c>
    </row>
    <row r="339" spans="1:33" ht="24">
      <c r="A339" s="281">
        <v>1</v>
      </c>
      <c r="B339" s="95">
        <v>3</v>
      </c>
      <c r="C339" s="95" t="s">
        <v>228</v>
      </c>
      <c r="D339" s="298" t="s">
        <v>40</v>
      </c>
      <c r="E339" s="98">
        <f t="shared" si="39"/>
        <v>28</v>
      </c>
      <c r="F339" s="98">
        <v>805710</v>
      </c>
      <c r="G339" s="308">
        <v>805710</v>
      </c>
      <c r="H339" s="308"/>
      <c r="I339" s="285">
        <v>4.92</v>
      </c>
      <c r="J339" s="286" t="str">
        <f t="shared" si="37"/>
        <v>อ้อยตอ 1</v>
      </c>
      <c r="K339" s="99">
        <v>4.92</v>
      </c>
      <c r="L339" s="99"/>
      <c r="M339" s="99">
        <f t="shared" si="40"/>
        <v>59.04</v>
      </c>
      <c r="N339" s="97">
        <v>12</v>
      </c>
      <c r="O339" s="287">
        <f t="shared" si="41"/>
        <v>59.04</v>
      </c>
      <c r="P339" s="288">
        <v>12</v>
      </c>
      <c r="Q339" s="288" t="str">
        <f>VLOOKUP(F339,[2]รายละเอียดรายแปลง!$D$1:$AU$65536,44,FALSE)</f>
        <v>B</v>
      </c>
      <c r="R339" s="288"/>
      <c r="S339" s="97">
        <f t="shared" si="36"/>
        <v>59.04</v>
      </c>
      <c r="T339" s="97">
        <v>12</v>
      </c>
      <c r="U339" s="289">
        <v>242920</v>
      </c>
      <c r="V339" s="290">
        <f t="shared" si="38"/>
        <v>-8097.333333333333</v>
      </c>
      <c r="W339" s="291" t="s">
        <v>93</v>
      </c>
      <c r="X339" s="291" t="s">
        <v>2</v>
      </c>
      <c r="Y339" s="292">
        <v>0</v>
      </c>
      <c r="Z339" s="296" t="s">
        <v>280</v>
      </c>
      <c r="AA339" s="296" t="s">
        <v>90</v>
      </c>
      <c r="AB339" s="294" t="s">
        <v>99</v>
      </c>
      <c r="AC339" s="293">
        <v>1.85</v>
      </c>
      <c r="AD339" s="294" t="s">
        <v>232</v>
      </c>
      <c r="AE339" s="293" t="s">
        <v>220</v>
      </c>
      <c r="AF339" s="293" t="s">
        <v>306</v>
      </c>
      <c r="AG339" s="293" t="s">
        <v>236</v>
      </c>
    </row>
    <row r="340" spans="1:33" ht="24">
      <c r="A340" s="281">
        <v>2</v>
      </c>
      <c r="B340" s="95">
        <v>3</v>
      </c>
      <c r="C340" s="95" t="s">
        <v>228</v>
      </c>
      <c r="D340" s="298" t="s">
        <v>40</v>
      </c>
      <c r="E340" s="98">
        <f t="shared" si="39"/>
        <v>29</v>
      </c>
      <c r="F340" s="98">
        <v>805712</v>
      </c>
      <c r="G340" s="308">
        <v>805712</v>
      </c>
      <c r="H340" s="308"/>
      <c r="I340" s="285">
        <v>6.86</v>
      </c>
      <c r="J340" s="286" t="str">
        <f t="shared" si="37"/>
        <v>อ้อยตอ 1</v>
      </c>
      <c r="K340" s="99">
        <v>6.86</v>
      </c>
      <c r="L340" s="99"/>
      <c r="M340" s="99">
        <f t="shared" si="40"/>
        <v>89.18</v>
      </c>
      <c r="N340" s="97">
        <v>13</v>
      </c>
      <c r="O340" s="287">
        <f t="shared" si="41"/>
        <v>89.18</v>
      </c>
      <c r="P340" s="288">
        <v>13</v>
      </c>
      <c r="Q340" s="288" t="str">
        <f>VLOOKUP(F340,[2]รายละเอียดรายแปลง!$D$1:$AU$65536,44,FALSE)</f>
        <v>A</v>
      </c>
      <c r="R340" s="288"/>
      <c r="S340" s="97">
        <f t="shared" si="36"/>
        <v>89.18</v>
      </c>
      <c r="T340" s="97">
        <v>13</v>
      </c>
      <c r="U340" s="289">
        <v>242903</v>
      </c>
      <c r="V340" s="290">
        <f t="shared" si="38"/>
        <v>-8096.7666666666664</v>
      </c>
      <c r="W340" s="291" t="s">
        <v>93</v>
      </c>
      <c r="X340" s="291" t="s">
        <v>2</v>
      </c>
      <c r="Y340" s="292" t="s">
        <v>498</v>
      </c>
      <c r="Z340" s="296" t="s">
        <v>280</v>
      </c>
      <c r="AA340" s="296" t="s">
        <v>90</v>
      </c>
      <c r="AB340" s="294" t="s">
        <v>91</v>
      </c>
      <c r="AC340" s="293">
        <v>1.85</v>
      </c>
      <c r="AD340" s="294" t="s">
        <v>232</v>
      </c>
      <c r="AE340" s="293" t="s">
        <v>220</v>
      </c>
      <c r="AF340" s="293" t="s">
        <v>306</v>
      </c>
      <c r="AG340" s="293" t="s">
        <v>236</v>
      </c>
    </row>
    <row r="341" spans="1:33" ht="24">
      <c r="A341" s="281">
        <v>5</v>
      </c>
      <c r="B341" s="95">
        <v>3</v>
      </c>
      <c r="C341" s="95" t="s">
        <v>228</v>
      </c>
      <c r="D341" s="298" t="s">
        <v>40</v>
      </c>
      <c r="E341" s="98">
        <f t="shared" si="39"/>
        <v>30</v>
      </c>
      <c r="F341" s="98">
        <v>805716</v>
      </c>
      <c r="G341" s="308">
        <v>805716</v>
      </c>
      <c r="H341" s="308"/>
      <c r="I341" s="285">
        <v>53.51</v>
      </c>
      <c r="J341" s="286" t="str">
        <f t="shared" si="37"/>
        <v>อ้อยตอ 2</v>
      </c>
      <c r="K341" s="99">
        <v>53.51</v>
      </c>
      <c r="L341" s="99"/>
      <c r="M341" s="99">
        <f t="shared" si="40"/>
        <v>642.12</v>
      </c>
      <c r="N341" s="97">
        <v>12</v>
      </c>
      <c r="O341" s="287">
        <f t="shared" si="41"/>
        <v>749.14</v>
      </c>
      <c r="P341" s="288">
        <v>14</v>
      </c>
      <c r="Q341" s="288" t="str">
        <f>VLOOKUP(F341,[2]รายละเอียดรายแปลง!$D$1:$AU$65536,44,FALSE)</f>
        <v>A</v>
      </c>
      <c r="R341" s="288"/>
      <c r="S341" s="97">
        <f t="shared" si="36"/>
        <v>642.12</v>
      </c>
      <c r="T341" s="97">
        <v>12</v>
      </c>
      <c r="U341" s="289">
        <v>242902</v>
      </c>
      <c r="V341" s="290">
        <f t="shared" si="38"/>
        <v>-8096.7333333333336</v>
      </c>
      <c r="W341" s="291" t="s">
        <v>95</v>
      </c>
      <c r="X341" s="291" t="s">
        <v>2</v>
      </c>
      <c r="Y341" s="292">
        <v>0</v>
      </c>
      <c r="Z341" s="296" t="s">
        <v>234</v>
      </c>
      <c r="AA341" s="296" t="s">
        <v>90</v>
      </c>
      <c r="AB341" s="294" t="s">
        <v>148</v>
      </c>
      <c r="AC341" s="293">
        <v>1.85</v>
      </c>
      <c r="AD341" s="294" t="s">
        <v>232</v>
      </c>
      <c r="AE341" s="293" t="s">
        <v>220</v>
      </c>
      <c r="AF341" s="293" t="s">
        <v>306</v>
      </c>
      <c r="AG341" s="293" t="s">
        <v>236</v>
      </c>
    </row>
    <row r="342" spans="1:33" ht="24">
      <c r="A342" s="281">
        <v>2</v>
      </c>
      <c r="B342" s="95">
        <v>3</v>
      </c>
      <c r="C342" s="95" t="s">
        <v>228</v>
      </c>
      <c r="D342" s="298" t="s">
        <v>40</v>
      </c>
      <c r="E342" s="98">
        <f t="shared" si="39"/>
        <v>31</v>
      </c>
      <c r="F342" s="98">
        <v>805721</v>
      </c>
      <c r="G342" s="308">
        <v>805721</v>
      </c>
      <c r="H342" s="308"/>
      <c r="I342" s="285">
        <v>10.9</v>
      </c>
      <c r="J342" s="286" t="str">
        <f t="shared" si="37"/>
        <v>อ้อยตอ 1</v>
      </c>
      <c r="K342" s="99">
        <v>9.44</v>
      </c>
      <c r="L342" s="99"/>
      <c r="M342" s="99">
        <f t="shared" si="40"/>
        <v>122.72</v>
      </c>
      <c r="N342" s="97">
        <v>13</v>
      </c>
      <c r="O342" s="287">
        <f t="shared" si="41"/>
        <v>122.72</v>
      </c>
      <c r="P342" s="288">
        <v>13</v>
      </c>
      <c r="Q342" s="288" t="str">
        <f>VLOOKUP(F342,[2]รายละเอียดรายแปลง!$D$1:$AU$65536,44,FALSE)</f>
        <v>A</v>
      </c>
      <c r="R342" s="288"/>
      <c r="S342" s="97">
        <f t="shared" si="36"/>
        <v>132.16</v>
      </c>
      <c r="T342" s="97">
        <v>14</v>
      </c>
      <c r="U342" s="289">
        <v>242881</v>
      </c>
      <c r="V342" s="290">
        <f t="shared" si="38"/>
        <v>-8096.0333333333338</v>
      </c>
      <c r="W342" s="291" t="s">
        <v>93</v>
      </c>
      <c r="X342" s="291" t="s">
        <v>2</v>
      </c>
      <c r="Y342" s="292" t="s">
        <v>499</v>
      </c>
      <c r="Z342" s="293" t="s">
        <v>280</v>
      </c>
      <c r="AA342" s="296" t="s">
        <v>90</v>
      </c>
      <c r="AB342" s="294" t="s">
        <v>99</v>
      </c>
      <c r="AC342" s="293">
        <v>1.85</v>
      </c>
      <c r="AD342" s="294" t="s">
        <v>232</v>
      </c>
      <c r="AE342" s="293" t="s">
        <v>220</v>
      </c>
      <c r="AF342" s="293" t="s">
        <v>306</v>
      </c>
      <c r="AG342" s="293" t="s">
        <v>236</v>
      </c>
    </row>
    <row r="343" spans="1:33" ht="24">
      <c r="A343" s="281">
        <v>5</v>
      </c>
      <c r="B343" s="95">
        <v>3</v>
      </c>
      <c r="C343" s="95" t="s">
        <v>228</v>
      </c>
      <c r="D343" s="298" t="s">
        <v>40</v>
      </c>
      <c r="E343" s="98">
        <f t="shared" si="39"/>
        <v>32</v>
      </c>
      <c r="F343" s="98">
        <v>805722</v>
      </c>
      <c r="G343" s="308">
        <v>805722</v>
      </c>
      <c r="H343" s="308"/>
      <c r="I343" s="285">
        <v>27.14</v>
      </c>
      <c r="J343" s="286" t="str">
        <f t="shared" si="37"/>
        <v>อ้อยตอ 1</v>
      </c>
      <c r="K343" s="99">
        <v>25.14</v>
      </c>
      <c r="L343" s="99"/>
      <c r="M343" s="99">
        <f t="shared" si="40"/>
        <v>326.82</v>
      </c>
      <c r="N343" s="97">
        <v>13</v>
      </c>
      <c r="O343" s="287">
        <f t="shared" si="41"/>
        <v>326.82</v>
      </c>
      <c r="P343" s="288">
        <v>13</v>
      </c>
      <c r="Q343" s="288" t="str">
        <f>VLOOKUP(F343,[2]รายละเอียดรายแปลง!$D$1:$AU$65536,44,FALSE)</f>
        <v>A</v>
      </c>
      <c r="R343" s="288"/>
      <c r="S343" s="97">
        <f t="shared" si="36"/>
        <v>326.82</v>
      </c>
      <c r="T343" s="97">
        <v>13</v>
      </c>
      <c r="U343" s="289">
        <v>242893</v>
      </c>
      <c r="V343" s="290">
        <f t="shared" si="38"/>
        <v>-8096.4333333333334</v>
      </c>
      <c r="W343" s="291" t="s">
        <v>93</v>
      </c>
      <c r="X343" s="291" t="s">
        <v>2</v>
      </c>
      <c r="Y343" s="292">
        <v>0</v>
      </c>
      <c r="Z343" s="293" t="s">
        <v>280</v>
      </c>
      <c r="AA343" s="296" t="s">
        <v>90</v>
      </c>
      <c r="AB343" s="294" t="s">
        <v>99</v>
      </c>
      <c r="AC343" s="293">
        <v>1.85</v>
      </c>
      <c r="AD343" s="294" t="s">
        <v>232</v>
      </c>
      <c r="AE343" s="293" t="s">
        <v>220</v>
      </c>
      <c r="AF343" s="293" t="s">
        <v>306</v>
      </c>
      <c r="AG343" s="293" t="s">
        <v>236</v>
      </c>
    </row>
    <row r="344" spans="1:33" ht="24">
      <c r="A344" s="281">
        <v>3</v>
      </c>
      <c r="B344" s="95">
        <v>3</v>
      </c>
      <c r="C344" s="95" t="s">
        <v>228</v>
      </c>
      <c r="D344" s="298" t="s">
        <v>40</v>
      </c>
      <c r="E344" s="98">
        <f t="shared" si="39"/>
        <v>33</v>
      </c>
      <c r="F344" s="98">
        <v>805723</v>
      </c>
      <c r="G344" s="308">
        <v>805723</v>
      </c>
      <c r="H344" s="308"/>
      <c r="I344" s="285">
        <v>15.27</v>
      </c>
      <c r="J344" s="286" t="str">
        <f t="shared" si="37"/>
        <v>อ้อยตอ 1</v>
      </c>
      <c r="K344" s="99">
        <v>13.4</v>
      </c>
      <c r="L344" s="99"/>
      <c r="M344" s="99">
        <f t="shared" si="40"/>
        <v>174.20000000000002</v>
      </c>
      <c r="N344" s="97">
        <v>13</v>
      </c>
      <c r="O344" s="287">
        <f t="shared" si="41"/>
        <v>174.20000000000002</v>
      </c>
      <c r="P344" s="288">
        <v>13</v>
      </c>
      <c r="Q344" s="288" t="str">
        <f>VLOOKUP(F344,[2]รายละเอียดรายแปลง!$D$1:$AU$65536,44,FALSE)</f>
        <v>A</v>
      </c>
      <c r="R344" s="288"/>
      <c r="S344" s="97">
        <f t="shared" si="36"/>
        <v>174.20000000000002</v>
      </c>
      <c r="T344" s="97">
        <v>13</v>
      </c>
      <c r="U344" s="289">
        <v>242895</v>
      </c>
      <c r="V344" s="290">
        <f t="shared" si="38"/>
        <v>-8096.5</v>
      </c>
      <c r="W344" s="291" t="s">
        <v>93</v>
      </c>
      <c r="X344" s="291" t="s">
        <v>2</v>
      </c>
      <c r="Y344" s="292">
        <v>0</v>
      </c>
      <c r="Z344" s="296" t="s">
        <v>280</v>
      </c>
      <c r="AA344" s="296" t="s">
        <v>90</v>
      </c>
      <c r="AB344" s="294" t="s">
        <v>99</v>
      </c>
      <c r="AC344" s="293">
        <v>1.85</v>
      </c>
      <c r="AD344" s="294" t="s">
        <v>232</v>
      </c>
      <c r="AE344" s="293" t="s">
        <v>220</v>
      </c>
      <c r="AF344" s="293" t="s">
        <v>306</v>
      </c>
      <c r="AG344" s="293" t="s">
        <v>236</v>
      </c>
    </row>
    <row r="345" spans="1:33" ht="24">
      <c r="A345" s="281">
        <v>5</v>
      </c>
      <c r="B345" s="95">
        <v>3</v>
      </c>
      <c r="C345" s="95" t="s">
        <v>228</v>
      </c>
      <c r="D345" s="298" t="s">
        <v>40</v>
      </c>
      <c r="E345" s="98">
        <f t="shared" si="39"/>
        <v>34</v>
      </c>
      <c r="F345" s="98">
        <v>805724</v>
      </c>
      <c r="G345" s="308">
        <v>805724</v>
      </c>
      <c r="H345" s="308"/>
      <c r="I345" s="285">
        <v>23.87</v>
      </c>
      <c r="J345" s="286" t="str">
        <f t="shared" si="37"/>
        <v>อ้อยตอ 1</v>
      </c>
      <c r="K345" s="99">
        <v>22.74</v>
      </c>
      <c r="L345" s="99"/>
      <c r="M345" s="99">
        <f t="shared" si="40"/>
        <v>295.62</v>
      </c>
      <c r="N345" s="97">
        <v>13</v>
      </c>
      <c r="O345" s="287">
        <f t="shared" si="41"/>
        <v>295.62</v>
      </c>
      <c r="P345" s="288">
        <v>13</v>
      </c>
      <c r="Q345" s="288" t="str">
        <f>VLOOKUP(F345,[2]รายละเอียดรายแปลง!$D$1:$AU$65536,44,FALSE)</f>
        <v>A</v>
      </c>
      <c r="R345" s="288"/>
      <c r="S345" s="97">
        <f t="shared" si="36"/>
        <v>295.62</v>
      </c>
      <c r="T345" s="97">
        <v>13</v>
      </c>
      <c r="U345" s="289">
        <v>242880</v>
      </c>
      <c r="V345" s="290">
        <f t="shared" si="38"/>
        <v>-8096</v>
      </c>
      <c r="W345" s="291" t="s">
        <v>93</v>
      </c>
      <c r="X345" s="291" t="s">
        <v>2</v>
      </c>
      <c r="Y345" s="292" t="s">
        <v>499</v>
      </c>
      <c r="Z345" s="296" t="s">
        <v>280</v>
      </c>
      <c r="AA345" s="296" t="s">
        <v>90</v>
      </c>
      <c r="AB345" s="294" t="s">
        <v>99</v>
      </c>
      <c r="AC345" s="293">
        <v>1.85</v>
      </c>
      <c r="AD345" s="294" t="s">
        <v>232</v>
      </c>
      <c r="AE345" s="293" t="s">
        <v>220</v>
      </c>
      <c r="AF345" s="293" t="s">
        <v>306</v>
      </c>
      <c r="AG345" s="293" t="s">
        <v>236</v>
      </c>
    </row>
    <row r="346" spans="1:33" ht="24">
      <c r="A346" s="281">
        <v>5</v>
      </c>
      <c r="B346" s="95">
        <v>3</v>
      </c>
      <c r="C346" s="95" t="s">
        <v>228</v>
      </c>
      <c r="D346" s="298" t="s">
        <v>40</v>
      </c>
      <c r="E346" s="98">
        <f t="shared" si="39"/>
        <v>35</v>
      </c>
      <c r="F346" s="98">
        <v>805726</v>
      </c>
      <c r="G346" s="308">
        <v>805726</v>
      </c>
      <c r="H346" s="308"/>
      <c r="I346" s="285">
        <v>22.97</v>
      </c>
      <c r="J346" s="286" t="str">
        <f t="shared" si="37"/>
        <v>อ้อยตอ 1</v>
      </c>
      <c r="K346" s="99">
        <v>21.04</v>
      </c>
      <c r="L346" s="99"/>
      <c r="M346" s="99">
        <f t="shared" si="40"/>
        <v>273.52</v>
      </c>
      <c r="N346" s="97">
        <v>13</v>
      </c>
      <c r="O346" s="287">
        <f t="shared" si="41"/>
        <v>273.52</v>
      </c>
      <c r="P346" s="288">
        <v>13</v>
      </c>
      <c r="Q346" s="288" t="str">
        <f>VLOOKUP(F346,[2]รายละเอียดรายแปลง!$D$1:$AU$65536,44,FALSE)</f>
        <v>A</v>
      </c>
      <c r="R346" s="288"/>
      <c r="S346" s="97">
        <f t="shared" si="36"/>
        <v>294.56</v>
      </c>
      <c r="T346" s="97">
        <v>14</v>
      </c>
      <c r="U346" s="289">
        <v>242880</v>
      </c>
      <c r="V346" s="290">
        <f t="shared" si="38"/>
        <v>-8096</v>
      </c>
      <c r="W346" s="291" t="s">
        <v>93</v>
      </c>
      <c r="X346" s="291" t="s">
        <v>2</v>
      </c>
      <c r="Y346" s="292" t="s">
        <v>498</v>
      </c>
      <c r="Z346" s="296" t="s">
        <v>280</v>
      </c>
      <c r="AA346" s="296" t="s">
        <v>90</v>
      </c>
      <c r="AB346" s="294" t="s">
        <v>99</v>
      </c>
      <c r="AC346" s="293">
        <v>1.85</v>
      </c>
      <c r="AD346" s="294" t="s">
        <v>232</v>
      </c>
      <c r="AE346" s="293" t="s">
        <v>220</v>
      </c>
      <c r="AF346" s="293" t="s">
        <v>306</v>
      </c>
      <c r="AG346" s="293" t="s">
        <v>236</v>
      </c>
    </row>
    <row r="347" spans="1:33" ht="24">
      <c r="A347" s="281">
        <v>2</v>
      </c>
      <c r="B347" s="95">
        <v>3</v>
      </c>
      <c r="C347" s="95" t="s">
        <v>228</v>
      </c>
      <c r="D347" s="298" t="s">
        <v>40</v>
      </c>
      <c r="E347" s="98">
        <f t="shared" si="39"/>
        <v>36</v>
      </c>
      <c r="F347" s="98">
        <v>805727</v>
      </c>
      <c r="G347" s="308">
        <v>805727</v>
      </c>
      <c r="H347" s="308"/>
      <c r="I347" s="285">
        <v>9.58</v>
      </c>
      <c r="J347" s="286" t="str">
        <f t="shared" si="37"/>
        <v>อ้อยตอ 1</v>
      </c>
      <c r="K347" s="99">
        <v>8.33</v>
      </c>
      <c r="L347" s="99"/>
      <c r="M347" s="99">
        <f t="shared" si="40"/>
        <v>108.29</v>
      </c>
      <c r="N347" s="97">
        <v>13</v>
      </c>
      <c r="O347" s="287">
        <f t="shared" si="41"/>
        <v>108.29</v>
      </c>
      <c r="P347" s="288">
        <v>13</v>
      </c>
      <c r="Q347" s="288" t="str">
        <f>VLOOKUP(F347,[2]รายละเอียดรายแปลง!$D$1:$AU$65536,44,FALSE)</f>
        <v>A</v>
      </c>
      <c r="R347" s="288"/>
      <c r="S347" s="97">
        <f t="shared" si="36"/>
        <v>108.29</v>
      </c>
      <c r="T347" s="97">
        <v>13</v>
      </c>
      <c r="U347" s="289">
        <v>242895</v>
      </c>
      <c r="V347" s="290">
        <f t="shared" si="38"/>
        <v>-8096.5</v>
      </c>
      <c r="W347" s="291" t="s">
        <v>93</v>
      </c>
      <c r="X347" s="291" t="s">
        <v>2</v>
      </c>
      <c r="Y347" s="292" t="s">
        <v>498</v>
      </c>
      <c r="Z347" s="296" t="s">
        <v>280</v>
      </c>
      <c r="AA347" s="296" t="s">
        <v>90</v>
      </c>
      <c r="AB347" s="294" t="s">
        <v>99</v>
      </c>
      <c r="AC347" s="293">
        <v>1.85</v>
      </c>
      <c r="AD347" s="294" t="s">
        <v>232</v>
      </c>
      <c r="AE347" s="293" t="s">
        <v>220</v>
      </c>
      <c r="AF347" s="293" t="s">
        <v>306</v>
      </c>
      <c r="AG347" s="293" t="s">
        <v>236</v>
      </c>
    </row>
    <row r="348" spans="1:33" ht="24">
      <c r="A348" s="281">
        <v>5</v>
      </c>
      <c r="B348" s="95">
        <v>3</v>
      </c>
      <c r="C348" s="95" t="s">
        <v>228</v>
      </c>
      <c r="D348" s="298" t="s">
        <v>40</v>
      </c>
      <c r="E348" s="98">
        <f t="shared" si="39"/>
        <v>37</v>
      </c>
      <c r="F348" s="98">
        <v>805728</v>
      </c>
      <c r="G348" s="308">
        <v>805728</v>
      </c>
      <c r="H348" s="308"/>
      <c r="I348" s="285">
        <v>22.03</v>
      </c>
      <c r="J348" s="286" t="str">
        <f t="shared" si="37"/>
        <v>อ้อยตอ 1</v>
      </c>
      <c r="K348" s="99">
        <v>21.22</v>
      </c>
      <c r="L348" s="99"/>
      <c r="M348" s="99">
        <f t="shared" si="40"/>
        <v>254.64</v>
      </c>
      <c r="N348" s="97">
        <v>12</v>
      </c>
      <c r="O348" s="287">
        <f t="shared" si="41"/>
        <v>275.86</v>
      </c>
      <c r="P348" s="288">
        <v>13</v>
      </c>
      <c r="Q348" s="288" t="str">
        <f>VLOOKUP(F348,[2]รายละเอียดรายแปลง!$D$1:$AU$65536,44,FALSE)</f>
        <v>A</v>
      </c>
      <c r="R348" s="288"/>
      <c r="S348" s="97">
        <f t="shared" si="36"/>
        <v>254.64</v>
      </c>
      <c r="T348" s="97">
        <v>12</v>
      </c>
      <c r="U348" s="289">
        <v>242925</v>
      </c>
      <c r="V348" s="290">
        <f t="shared" si="38"/>
        <v>-8097.5</v>
      </c>
      <c r="W348" s="291" t="s">
        <v>93</v>
      </c>
      <c r="X348" s="291" t="s">
        <v>2</v>
      </c>
      <c r="Y348" s="292">
        <v>0</v>
      </c>
      <c r="Z348" s="296" t="s">
        <v>280</v>
      </c>
      <c r="AA348" s="296" t="s">
        <v>90</v>
      </c>
      <c r="AB348" s="294" t="s">
        <v>99</v>
      </c>
      <c r="AC348" s="293">
        <v>1.85</v>
      </c>
      <c r="AD348" s="294" t="s">
        <v>232</v>
      </c>
      <c r="AE348" s="293" t="s">
        <v>220</v>
      </c>
      <c r="AF348" s="293" t="s">
        <v>306</v>
      </c>
      <c r="AG348" s="293" t="s">
        <v>236</v>
      </c>
    </row>
    <row r="349" spans="1:33" ht="24">
      <c r="A349" s="281">
        <v>2</v>
      </c>
      <c r="B349" s="95">
        <v>3</v>
      </c>
      <c r="C349" s="95" t="s">
        <v>228</v>
      </c>
      <c r="D349" s="298" t="s">
        <v>40</v>
      </c>
      <c r="E349" s="98">
        <f t="shared" si="39"/>
        <v>38</v>
      </c>
      <c r="F349" s="98">
        <v>805729</v>
      </c>
      <c r="G349" s="308">
        <v>805729</v>
      </c>
      <c r="H349" s="308"/>
      <c r="I349" s="285">
        <v>9.43</v>
      </c>
      <c r="J349" s="286" t="str">
        <f t="shared" si="37"/>
        <v>อ้อยตอ 2</v>
      </c>
      <c r="K349" s="99">
        <v>9.43</v>
      </c>
      <c r="L349" s="99"/>
      <c r="M349" s="99">
        <f t="shared" si="40"/>
        <v>113.16</v>
      </c>
      <c r="N349" s="97">
        <v>12</v>
      </c>
      <c r="O349" s="287">
        <f t="shared" si="41"/>
        <v>113.16</v>
      </c>
      <c r="P349" s="288">
        <v>12</v>
      </c>
      <c r="Q349" s="288" t="str">
        <f>VLOOKUP(F349,[2]รายละเอียดรายแปลง!$D$1:$AU$65536,44,FALSE)</f>
        <v>B</v>
      </c>
      <c r="R349" s="288"/>
      <c r="S349" s="97">
        <f t="shared" si="36"/>
        <v>113.16</v>
      </c>
      <c r="T349" s="97">
        <v>12</v>
      </c>
      <c r="U349" s="289">
        <v>242896</v>
      </c>
      <c r="V349" s="290">
        <f t="shared" si="38"/>
        <v>-8096.5333333333338</v>
      </c>
      <c r="W349" s="291" t="s">
        <v>95</v>
      </c>
      <c r="X349" s="291" t="s">
        <v>2</v>
      </c>
      <c r="Y349" s="292">
        <v>0</v>
      </c>
      <c r="Z349" s="296" t="s">
        <v>280</v>
      </c>
      <c r="AA349" s="296" t="s">
        <v>90</v>
      </c>
      <c r="AB349" s="294" t="s">
        <v>91</v>
      </c>
      <c r="AC349" s="293">
        <v>1.85</v>
      </c>
      <c r="AD349" s="294" t="s">
        <v>232</v>
      </c>
      <c r="AE349" s="293" t="s">
        <v>220</v>
      </c>
      <c r="AF349" s="293" t="s">
        <v>306</v>
      </c>
      <c r="AG349" s="293" t="s">
        <v>236</v>
      </c>
    </row>
    <row r="350" spans="1:33" ht="24">
      <c r="A350" s="281">
        <v>4</v>
      </c>
      <c r="B350" s="95">
        <v>3</v>
      </c>
      <c r="C350" s="95" t="s">
        <v>228</v>
      </c>
      <c r="D350" s="298" t="s">
        <v>40</v>
      </c>
      <c r="E350" s="98">
        <f t="shared" si="39"/>
        <v>39</v>
      </c>
      <c r="F350" s="98">
        <v>805730</v>
      </c>
      <c r="G350" s="308">
        <v>805730</v>
      </c>
      <c r="H350" s="308"/>
      <c r="I350" s="285">
        <v>16.73</v>
      </c>
      <c r="J350" s="286" t="str">
        <f t="shared" si="37"/>
        <v>อ้อยตอ 2</v>
      </c>
      <c r="K350" s="99">
        <v>16.73</v>
      </c>
      <c r="L350" s="99"/>
      <c r="M350" s="99">
        <f t="shared" si="40"/>
        <v>200.76</v>
      </c>
      <c r="N350" s="97">
        <v>12</v>
      </c>
      <c r="O350" s="287">
        <f t="shared" si="41"/>
        <v>150.57</v>
      </c>
      <c r="P350" s="288">
        <v>9</v>
      </c>
      <c r="Q350" s="288" t="str">
        <f>VLOOKUP(F350,[2]รายละเอียดรายแปลง!$D$1:$AU$65536,44,FALSE)</f>
        <v>C</v>
      </c>
      <c r="R350" s="288"/>
      <c r="S350" s="97">
        <f t="shared" si="36"/>
        <v>150.57</v>
      </c>
      <c r="T350" s="97">
        <v>9</v>
      </c>
      <c r="U350" s="289">
        <v>242900</v>
      </c>
      <c r="V350" s="290">
        <f t="shared" si="38"/>
        <v>-8096.666666666667</v>
      </c>
      <c r="W350" s="291" t="s">
        <v>95</v>
      </c>
      <c r="X350" s="291" t="s">
        <v>2</v>
      </c>
      <c r="Y350" s="292">
        <v>0</v>
      </c>
      <c r="Z350" s="296" t="s">
        <v>280</v>
      </c>
      <c r="AA350" s="296" t="s">
        <v>90</v>
      </c>
      <c r="AB350" s="294" t="s">
        <v>91</v>
      </c>
      <c r="AC350" s="293">
        <v>1.85</v>
      </c>
      <c r="AD350" s="294" t="s">
        <v>232</v>
      </c>
      <c r="AE350" s="293" t="s">
        <v>220</v>
      </c>
      <c r="AF350" s="293" t="s">
        <v>306</v>
      </c>
      <c r="AG350" s="293" t="s">
        <v>236</v>
      </c>
    </row>
    <row r="351" spans="1:33" ht="24">
      <c r="A351" s="281">
        <v>4</v>
      </c>
      <c r="B351" s="95">
        <v>3</v>
      </c>
      <c r="C351" s="95" t="s">
        <v>228</v>
      </c>
      <c r="D351" s="298" t="s">
        <v>40</v>
      </c>
      <c r="E351" s="98">
        <f t="shared" si="39"/>
        <v>40</v>
      </c>
      <c r="F351" s="98">
        <v>805731</v>
      </c>
      <c r="G351" s="308">
        <v>805731</v>
      </c>
      <c r="H351" s="308"/>
      <c r="I351" s="285">
        <v>16.73</v>
      </c>
      <c r="J351" s="286" t="str">
        <f t="shared" si="37"/>
        <v>อ้อยตอ 2</v>
      </c>
      <c r="K351" s="99">
        <v>15.84</v>
      </c>
      <c r="L351" s="99"/>
      <c r="M351" s="99">
        <f t="shared" si="40"/>
        <v>221.76</v>
      </c>
      <c r="N351" s="97">
        <v>14</v>
      </c>
      <c r="O351" s="287">
        <f t="shared" si="41"/>
        <v>205.92</v>
      </c>
      <c r="P351" s="288">
        <v>13</v>
      </c>
      <c r="Q351" s="288" t="str">
        <f>VLOOKUP(F351,[2]รายละเอียดรายแปลง!$D$1:$AU$65536,44,FALSE)</f>
        <v>A</v>
      </c>
      <c r="R351" s="288"/>
      <c r="S351" s="97">
        <f t="shared" si="36"/>
        <v>205.92</v>
      </c>
      <c r="T351" s="97">
        <v>13</v>
      </c>
      <c r="U351" s="289">
        <v>242903</v>
      </c>
      <c r="V351" s="290">
        <f t="shared" si="38"/>
        <v>-8096.7666666666664</v>
      </c>
      <c r="W351" s="291" t="s">
        <v>95</v>
      </c>
      <c r="X351" s="291" t="s">
        <v>2</v>
      </c>
      <c r="Y351" s="292">
        <v>0</v>
      </c>
      <c r="Z351" s="293" t="s">
        <v>234</v>
      </c>
      <c r="AA351" s="296" t="s">
        <v>90</v>
      </c>
      <c r="AB351" s="294" t="s">
        <v>149</v>
      </c>
      <c r="AC351" s="293">
        <v>1.85</v>
      </c>
      <c r="AD351" s="294" t="s">
        <v>232</v>
      </c>
      <c r="AE351" s="293" t="s">
        <v>220</v>
      </c>
      <c r="AF351" s="293" t="s">
        <v>306</v>
      </c>
      <c r="AG351" s="293" t="s">
        <v>236</v>
      </c>
    </row>
    <row r="352" spans="1:33" ht="24">
      <c r="A352" s="281">
        <v>5</v>
      </c>
      <c r="B352" s="95">
        <v>3</v>
      </c>
      <c r="C352" s="95" t="s">
        <v>228</v>
      </c>
      <c r="D352" s="298" t="s">
        <v>40</v>
      </c>
      <c r="E352" s="98">
        <f t="shared" si="39"/>
        <v>41</v>
      </c>
      <c r="F352" s="98">
        <v>805732</v>
      </c>
      <c r="G352" s="308">
        <v>805732</v>
      </c>
      <c r="H352" s="308"/>
      <c r="I352" s="285">
        <v>22.71</v>
      </c>
      <c r="J352" s="286" t="str">
        <f t="shared" si="37"/>
        <v>อ้อยตอ 2</v>
      </c>
      <c r="K352" s="99">
        <v>22.71</v>
      </c>
      <c r="L352" s="99"/>
      <c r="M352" s="99">
        <f t="shared" si="40"/>
        <v>272.52</v>
      </c>
      <c r="N352" s="97">
        <v>12</v>
      </c>
      <c r="O352" s="287">
        <f t="shared" si="41"/>
        <v>295.23</v>
      </c>
      <c r="P352" s="288">
        <v>13</v>
      </c>
      <c r="Q352" s="288" t="str">
        <f>VLOOKUP(F352,[2]รายละเอียดรายแปลง!$D$1:$AU$65536,44,FALSE)</f>
        <v>A</v>
      </c>
      <c r="R352" s="288"/>
      <c r="S352" s="97">
        <f t="shared" si="36"/>
        <v>227.10000000000002</v>
      </c>
      <c r="T352" s="97">
        <v>10</v>
      </c>
      <c r="U352" s="289">
        <v>242898</v>
      </c>
      <c r="V352" s="290">
        <f t="shared" si="38"/>
        <v>-8096.6</v>
      </c>
      <c r="W352" s="291" t="s">
        <v>95</v>
      </c>
      <c r="X352" s="291" t="s">
        <v>2</v>
      </c>
      <c r="Y352" s="292">
        <v>0</v>
      </c>
      <c r="Z352" s="293" t="s">
        <v>234</v>
      </c>
      <c r="AA352" s="296" t="s">
        <v>90</v>
      </c>
      <c r="AB352" s="294" t="s">
        <v>131</v>
      </c>
      <c r="AC352" s="293">
        <v>1.85</v>
      </c>
      <c r="AD352" s="294" t="s">
        <v>232</v>
      </c>
      <c r="AE352" s="293" t="s">
        <v>220</v>
      </c>
      <c r="AF352" s="293" t="s">
        <v>306</v>
      </c>
      <c r="AG352" s="293" t="s">
        <v>236</v>
      </c>
    </row>
    <row r="353" spans="1:33" ht="24">
      <c r="A353" s="281">
        <v>5</v>
      </c>
      <c r="B353" s="95">
        <v>3</v>
      </c>
      <c r="C353" s="95" t="s">
        <v>228</v>
      </c>
      <c r="D353" s="298" t="s">
        <v>40</v>
      </c>
      <c r="E353" s="98">
        <f t="shared" si="39"/>
        <v>42</v>
      </c>
      <c r="F353" s="98">
        <v>805733</v>
      </c>
      <c r="G353" s="308">
        <v>805733</v>
      </c>
      <c r="H353" s="308"/>
      <c r="I353" s="285">
        <v>20.18</v>
      </c>
      <c r="J353" s="286" t="str">
        <f t="shared" si="37"/>
        <v>อ้อยตอ 2</v>
      </c>
      <c r="K353" s="99">
        <v>20.18</v>
      </c>
      <c r="L353" s="99"/>
      <c r="M353" s="99">
        <f t="shared" si="40"/>
        <v>282.52</v>
      </c>
      <c r="N353" s="97">
        <v>14</v>
      </c>
      <c r="O353" s="287">
        <f t="shared" si="41"/>
        <v>242.16</v>
      </c>
      <c r="P353" s="288">
        <v>12</v>
      </c>
      <c r="Q353" s="288" t="str">
        <f>VLOOKUP(F353,[2]รายละเอียดรายแปลง!$D$1:$AU$65536,44,FALSE)</f>
        <v>B</v>
      </c>
      <c r="R353" s="288"/>
      <c r="S353" s="97">
        <f t="shared" si="36"/>
        <v>221.98</v>
      </c>
      <c r="T353" s="97">
        <v>11</v>
      </c>
      <c r="U353" s="289">
        <v>242897</v>
      </c>
      <c r="V353" s="290">
        <f t="shared" si="38"/>
        <v>-8096.5666666666666</v>
      </c>
      <c r="W353" s="291" t="s">
        <v>95</v>
      </c>
      <c r="X353" s="291" t="s">
        <v>2</v>
      </c>
      <c r="Y353" s="292">
        <v>0</v>
      </c>
      <c r="Z353" s="293" t="s">
        <v>234</v>
      </c>
      <c r="AA353" s="296" t="s">
        <v>90</v>
      </c>
      <c r="AB353" s="294" t="s">
        <v>138</v>
      </c>
      <c r="AC353" s="293">
        <v>1.85</v>
      </c>
      <c r="AD353" s="294" t="s">
        <v>232</v>
      </c>
      <c r="AE353" s="293" t="s">
        <v>220</v>
      </c>
      <c r="AF353" s="293" t="s">
        <v>306</v>
      </c>
      <c r="AG353" s="293" t="s">
        <v>236</v>
      </c>
    </row>
    <row r="354" spans="1:33" ht="24">
      <c r="A354" s="281">
        <v>5</v>
      </c>
      <c r="B354" s="95">
        <v>3</v>
      </c>
      <c r="C354" s="95" t="s">
        <v>228</v>
      </c>
      <c r="D354" s="298" t="s">
        <v>40</v>
      </c>
      <c r="E354" s="98">
        <f t="shared" si="39"/>
        <v>43</v>
      </c>
      <c r="F354" s="98">
        <v>805736</v>
      </c>
      <c r="G354" s="308">
        <v>805736</v>
      </c>
      <c r="H354" s="308"/>
      <c r="I354" s="285">
        <v>30.94</v>
      </c>
      <c r="J354" s="286" t="str">
        <f t="shared" si="37"/>
        <v>อ้อยตอ 1</v>
      </c>
      <c r="K354" s="99">
        <v>30.94</v>
      </c>
      <c r="L354" s="99"/>
      <c r="M354" s="99">
        <f t="shared" si="40"/>
        <v>402.22</v>
      </c>
      <c r="N354" s="97">
        <v>13</v>
      </c>
      <c r="O354" s="287">
        <f t="shared" si="41"/>
        <v>433.16</v>
      </c>
      <c r="P354" s="288">
        <v>14</v>
      </c>
      <c r="Q354" s="288" t="str">
        <f>VLOOKUP(F354,[2]รายละเอียดรายแปลง!$D$1:$AU$65536,44,FALSE)</f>
        <v>A</v>
      </c>
      <c r="R354" s="288"/>
      <c r="S354" s="97">
        <f t="shared" si="36"/>
        <v>340.34000000000003</v>
      </c>
      <c r="T354" s="97">
        <v>11</v>
      </c>
      <c r="U354" s="289">
        <v>242887</v>
      </c>
      <c r="V354" s="290">
        <f t="shared" si="38"/>
        <v>-8096.2333333333336</v>
      </c>
      <c r="W354" s="291" t="s">
        <v>93</v>
      </c>
      <c r="X354" s="291" t="s">
        <v>2</v>
      </c>
      <c r="Y354" s="292" t="s">
        <v>497</v>
      </c>
      <c r="Z354" s="293" t="s">
        <v>234</v>
      </c>
      <c r="AA354" s="296" t="s">
        <v>90</v>
      </c>
      <c r="AB354" s="294" t="s">
        <v>99</v>
      </c>
      <c r="AC354" s="293">
        <v>1.85</v>
      </c>
      <c r="AD354" s="294" t="s">
        <v>232</v>
      </c>
      <c r="AE354" s="293" t="s">
        <v>220</v>
      </c>
      <c r="AF354" s="293" t="s">
        <v>306</v>
      </c>
      <c r="AG354" s="293" t="s">
        <v>236</v>
      </c>
    </row>
    <row r="355" spans="1:33" ht="24">
      <c r="A355" s="281">
        <v>5</v>
      </c>
      <c r="B355" s="95">
        <v>3</v>
      </c>
      <c r="C355" s="95" t="s">
        <v>228</v>
      </c>
      <c r="D355" s="298" t="s">
        <v>40</v>
      </c>
      <c r="E355" s="98">
        <f t="shared" si="39"/>
        <v>44</v>
      </c>
      <c r="F355" s="98">
        <v>805738</v>
      </c>
      <c r="G355" s="308">
        <v>805738</v>
      </c>
      <c r="H355" s="308"/>
      <c r="I355" s="285">
        <v>36.47</v>
      </c>
      <c r="J355" s="286" t="str">
        <f t="shared" si="37"/>
        <v>อ้อยตอ 1</v>
      </c>
      <c r="K355" s="99">
        <v>35.020000000000003</v>
      </c>
      <c r="L355" s="99"/>
      <c r="M355" s="99">
        <f t="shared" si="40"/>
        <v>455.26000000000005</v>
      </c>
      <c r="N355" s="97">
        <v>13</v>
      </c>
      <c r="O355" s="287">
        <f t="shared" si="41"/>
        <v>455.26000000000005</v>
      </c>
      <c r="P355" s="288">
        <v>13</v>
      </c>
      <c r="Q355" s="288" t="str">
        <f>VLOOKUP(F355,[2]รายละเอียดรายแปลง!$D$1:$AU$65536,44,FALSE)</f>
        <v>A</v>
      </c>
      <c r="R355" s="288"/>
      <c r="S355" s="97">
        <f t="shared" si="36"/>
        <v>385.22</v>
      </c>
      <c r="T355" s="97">
        <v>11</v>
      </c>
      <c r="U355" s="289">
        <v>242892</v>
      </c>
      <c r="V355" s="290">
        <f t="shared" si="38"/>
        <v>-8096.4</v>
      </c>
      <c r="W355" s="291" t="s">
        <v>93</v>
      </c>
      <c r="X355" s="291" t="s">
        <v>2</v>
      </c>
      <c r="Y355" s="292">
        <v>0</v>
      </c>
      <c r="Z355" s="293" t="s">
        <v>280</v>
      </c>
      <c r="AA355" s="296" t="s">
        <v>90</v>
      </c>
      <c r="AB355" s="294" t="s">
        <v>149</v>
      </c>
      <c r="AC355" s="293">
        <v>1.85</v>
      </c>
      <c r="AD355" s="294" t="s">
        <v>232</v>
      </c>
      <c r="AE355" s="293" t="s">
        <v>220</v>
      </c>
      <c r="AF355" s="293" t="s">
        <v>306</v>
      </c>
      <c r="AG355" s="293" t="s">
        <v>236</v>
      </c>
    </row>
    <row r="356" spans="1:33" ht="24">
      <c r="A356" s="281">
        <v>5</v>
      </c>
      <c r="B356" s="95">
        <v>3</v>
      </c>
      <c r="C356" s="95" t="s">
        <v>228</v>
      </c>
      <c r="D356" s="298" t="s">
        <v>40</v>
      </c>
      <c r="E356" s="98">
        <f t="shared" si="39"/>
        <v>45</v>
      </c>
      <c r="F356" s="98">
        <v>805740</v>
      </c>
      <c r="G356" s="308">
        <v>805740</v>
      </c>
      <c r="H356" s="308"/>
      <c r="I356" s="285">
        <v>20.260000000000002</v>
      </c>
      <c r="J356" s="286" t="str">
        <f t="shared" si="37"/>
        <v>อ้อยตอ 1</v>
      </c>
      <c r="K356" s="99">
        <v>20.260000000000002</v>
      </c>
      <c r="L356" s="99"/>
      <c r="M356" s="99">
        <f t="shared" si="40"/>
        <v>263.38</v>
      </c>
      <c r="N356" s="97">
        <v>13</v>
      </c>
      <c r="O356" s="287">
        <f t="shared" si="41"/>
        <v>263.38</v>
      </c>
      <c r="P356" s="288">
        <v>13</v>
      </c>
      <c r="Q356" s="288" t="str">
        <f>VLOOKUP(F356,[2]รายละเอียดรายแปลง!$D$1:$AU$65536,44,FALSE)</f>
        <v>A</v>
      </c>
      <c r="R356" s="288"/>
      <c r="S356" s="97">
        <f t="shared" si="36"/>
        <v>283.64000000000004</v>
      </c>
      <c r="T356" s="97">
        <v>14</v>
      </c>
      <c r="U356" s="289">
        <v>242905</v>
      </c>
      <c r="V356" s="290">
        <f t="shared" si="38"/>
        <v>-8096.833333333333</v>
      </c>
      <c r="W356" s="291" t="s">
        <v>93</v>
      </c>
      <c r="X356" s="291" t="s">
        <v>2</v>
      </c>
      <c r="Y356" s="292">
        <v>0</v>
      </c>
      <c r="Z356" s="293" t="s">
        <v>280</v>
      </c>
      <c r="AA356" s="296" t="s">
        <v>90</v>
      </c>
      <c r="AB356" s="294" t="s">
        <v>91</v>
      </c>
      <c r="AC356" s="293">
        <v>1.85</v>
      </c>
      <c r="AD356" s="294" t="s">
        <v>232</v>
      </c>
      <c r="AE356" s="293" t="s">
        <v>220</v>
      </c>
      <c r="AF356" s="293" t="s">
        <v>306</v>
      </c>
      <c r="AG356" s="293" t="s">
        <v>236</v>
      </c>
    </row>
    <row r="357" spans="1:33" ht="24">
      <c r="A357" s="281">
        <v>4</v>
      </c>
      <c r="B357" s="95">
        <v>3</v>
      </c>
      <c r="C357" s="95" t="s">
        <v>228</v>
      </c>
      <c r="D357" s="298" t="s">
        <v>40</v>
      </c>
      <c r="E357" s="98">
        <f t="shared" si="39"/>
        <v>46</v>
      </c>
      <c r="F357" s="98">
        <v>805754</v>
      </c>
      <c r="G357" s="308">
        <v>805754</v>
      </c>
      <c r="H357" s="308"/>
      <c r="I357" s="285">
        <v>19.18</v>
      </c>
      <c r="J357" s="286" t="str">
        <f t="shared" si="37"/>
        <v>อ้อยตอ 2</v>
      </c>
      <c r="K357" s="99">
        <v>19.18</v>
      </c>
      <c r="L357" s="99"/>
      <c r="M357" s="99">
        <f t="shared" si="40"/>
        <v>249.34</v>
      </c>
      <c r="N357" s="97">
        <v>13</v>
      </c>
      <c r="O357" s="287">
        <f t="shared" si="41"/>
        <v>172.62</v>
      </c>
      <c r="P357" s="288">
        <v>9</v>
      </c>
      <c r="Q357" s="288" t="str">
        <f>VLOOKUP(F357,[2]รายละเอียดรายแปลง!$D$1:$AU$65536,44,FALSE)</f>
        <v>C</v>
      </c>
      <c r="R357" s="288"/>
      <c r="S357" s="97">
        <f t="shared" si="36"/>
        <v>191.8</v>
      </c>
      <c r="T357" s="97">
        <v>10</v>
      </c>
      <c r="U357" s="289">
        <v>242877</v>
      </c>
      <c r="V357" s="290">
        <f t="shared" si="38"/>
        <v>-8095.9</v>
      </c>
      <c r="W357" s="294" t="s">
        <v>95</v>
      </c>
      <c r="X357" s="291" t="s">
        <v>2</v>
      </c>
      <c r="Y357" s="292">
        <v>0</v>
      </c>
      <c r="Z357" s="293" t="s">
        <v>280</v>
      </c>
      <c r="AA357" s="296" t="s">
        <v>90</v>
      </c>
      <c r="AB357" s="294" t="s">
        <v>91</v>
      </c>
      <c r="AC357" s="293">
        <v>1.85</v>
      </c>
      <c r="AD357" s="294" t="s">
        <v>232</v>
      </c>
      <c r="AE357" s="293" t="s">
        <v>220</v>
      </c>
      <c r="AF357" s="293" t="s">
        <v>306</v>
      </c>
      <c r="AG357" s="293" t="s">
        <v>236</v>
      </c>
    </row>
    <row r="358" spans="1:33" ht="24">
      <c r="A358" s="281">
        <v>4</v>
      </c>
      <c r="B358" s="95">
        <v>3</v>
      </c>
      <c r="C358" s="95" t="s">
        <v>228</v>
      </c>
      <c r="D358" s="298" t="s">
        <v>40</v>
      </c>
      <c r="E358" s="98">
        <f t="shared" si="39"/>
        <v>47</v>
      </c>
      <c r="F358" s="98">
        <v>805755</v>
      </c>
      <c r="G358" s="308">
        <v>805755</v>
      </c>
      <c r="H358" s="308"/>
      <c r="I358" s="285">
        <v>19.2</v>
      </c>
      <c r="J358" s="286" t="str">
        <f t="shared" si="37"/>
        <v>อ้อยตอ 2</v>
      </c>
      <c r="K358" s="99">
        <v>19.2</v>
      </c>
      <c r="L358" s="99"/>
      <c r="M358" s="99">
        <f t="shared" si="40"/>
        <v>249.6</v>
      </c>
      <c r="N358" s="97">
        <v>13</v>
      </c>
      <c r="O358" s="287">
        <f t="shared" si="41"/>
        <v>172.79999999999998</v>
      </c>
      <c r="P358" s="288">
        <v>9</v>
      </c>
      <c r="Q358" s="288" t="str">
        <f>VLOOKUP(F358,[2]รายละเอียดรายแปลง!$D$1:$AU$65536,44,FALSE)</f>
        <v>C</v>
      </c>
      <c r="R358" s="288"/>
      <c r="S358" s="97">
        <f t="shared" si="36"/>
        <v>211.2</v>
      </c>
      <c r="T358" s="97">
        <v>11</v>
      </c>
      <c r="U358" s="289">
        <v>242876</v>
      </c>
      <c r="V358" s="290">
        <f t="shared" si="38"/>
        <v>-8095.8666666666668</v>
      </c>
      <c r="W358" s="294" t="s">
        <v>95</v>
      </c>
      <c r="X358" s="291" t="s">
        <v>2</v>
      </c>
      <c r="Y358" s="292">
        <v>0</v>
      </c>
      <c r="Z358" s="293" t="s">
        <v>280</v>
      </c>
      <c r="AA358" s="296" t="s">
        <v>90</v>
      </c>
      <c r="AB358" s="294" t="s">
        <v>91</v>
      </c>
      <c r="AC358" s="293">
        <v>1.85</v>
      </c>
      <c r="AD358" s="294" t="s">
        <v>232</v>
      </c>
      <c r="AE358" s="293" t="s">
        <v>220</v>
      </c>
      <c r="AF358" s="293" t="s">
        <v>306</v>
      </c>
      <c r="AG358" s="293" t="s">
        <v>236</v>
      </c>
    </row>
    <row r="359" spans="1:33" ht="24">
      <c r="A359" s="281">
        <v>4</v>
      </c>
      <c r="B359" s="95">
        <v>3</v>
      </c>
      <c r="C359" s="95" t="s">
        <v>228</v>
      </c>
      <c r="D359" s="298" t="s">
        <v>40</v>
      </c>
      <c r="E359" s="98">
        <f t="shared" si="39"/>
        <v>48</v>
      </c>
      <c r="F359" s="98">
        <v>805757</v>
      </c>
      <c r="G359" s="308">
        <v>805757</v>
      </c>
      <c r="H359" s="308"/>
      <c r="I359" s="285">
        <v>16.62</v>
      </c>
      <c r="J359" s="286" t="str">
        <f t="shared" si="37"/>
        <v>อ้อยตอ 2</v>
      </c>
      <c r="K359" s="99">
        <v>16.62</v>
      </c>
      <c r="L359" s="99"/>
      <c r="M359" s="99">
        <f t="shared" si="40"/>
        <v>216.06</v>
      </c>
      <c r="N359" s="97">
        <v>13</v>
      </c>
      <c r="O359" s="287">
        <f t="shared" si="41"/>
        <v>149.58000000000001</v>
      </c>
      <c r="P359" s="288">
        <v>9</v>
      </c>
      <c r="Q359" s="288" t="str">
        <f>VLOOKUP(F359,[2]รายละเอียดรายแปลง!$D$1:$AU$65536,44,FALSE)</f>
        <v>C</v>
      </c>
      <c r="R359" s="288"/>
      <c r="S359" s="97">
        <f t="shared" ref="S359:S389" si="42">K359*T359</f>
        <v>99.72</v>
      </c>
      <c r="T359" s="97">
        <v>6</v>
      </c>
      <c r="U359" s="289">
        <v>242875</v>
      </c>
      <c r="V359" s="290">
        <f t="shared" si="38"/>
        <v>-8095.833333333333</v>
      </c>
      <c r="W359" s="294" t="s">
        <v>95</v>
      </c>
      <c r="X359" s="291" t="s">
        <v>2</v>
      </c>
      <c r="Y359" s="292">
        <v>0</v>
      </c>
      <c r="Z359" s="293" t="s">
        <v>280</v>
      </c>
      <c r="AA359" s="296" t="s">
        <v>90</v>
      </c>
      <c r="AB359" s="294" t="s">
        <v>91</v>
      </c>
      <c r="AC359" s="293">
        <v>1.85</v>
      </c>
      <c r="AD359" s="294" t="s">
        <v>232</v>
      </c>
      <c r="AE359" s="293" t="s">
        <v>220</v>
      </c>
      <c r="AF359" s="293" t="s">
        <v>306</v>
      </c>
      <c r="AG359" s="293" t="s">
        <v>236</v>
      </c>
    </row>
    <row r="360" spans="1:33" ht="24">
      <c r="A360" s="281">
        <v>3</v>
      </c>
      <c r="B360" s="95">
        <v>4</v>
      </c>
      <c r="C360" s="95" t="s">
        <v>228</v>
      </c>
      <c r="D360" s="282" t="s">
        <v>49</v>
      </c>
      <c r="E360" s="98">
        <v>1</v>
      </c>
      <c r="F360" s="96">
        <v>1720</v>
      </c>
      <c r="G360" s="96">
        <v>1720</v>
      </c>
      <c r="H360" s="96"/>
      <c r="I360" s="285">
        <v>13.52</v>
      </c>
      <c r="J360" s="286" t="str">
        <f t="shared" si="37"/>
        <v>อ้อยตอ 2</v>
      </c>
      <c r="K360" s="99">
        <v>13.52</v>
      </c>
      <c r="L360" s="99"/>
      <c r="M360" s="99">
        <f t="shared" si="40"/>
        <v>148.72</v>
      </c>
      <c r="N360" s="97">
        <v>11</v>
      </c>
      <c r="O360" s="287">
        <f t="shared" si="41"/>
        <v>108.16</v>
      </c>
      <c r="P360" s="288">
        <v>8</v>
      </c>
      <c r="Q360" s="288" t="str">
        <f>VLOOKUP(F360,[2]รายละเอียดรายแปลง!$D$1:$AU$65536,44,FALSE)</f>
        <v>C</v>
      </c>
      <c r="R360" s="288"/>
      <c r="S360" s="97">
        <f t="shared" si="42"/>
        <v>94.64</v>
      </c>
      <c r="T360" s="97">
        <v>7</v>
      </c>
      <c r="U360" s="289">
        <v>242959</v>
      </c>
      <c r="V360" s="290">
        <f t="shared" si="38"/>
        <v>-8098.6333333333332</v>
      </c>
      <c r="W360" s="291" t="s">
        <v>95</v>
      </c>
      <c r="X360" s="291" t="s">
        <v>2</v>
      </c>
      <c r="Y360" s="292">
        <v>0</v>
      </c>
      <c r="Z360" s="293" t="s">
        <v>234</v>
      </c>
      <c r="AA360" s="296" t="s">
        <v>90</v>
      </c>
      <c r="AB360" s="294" t="s">
        <v>91</v>
      </c>
      <c r="AC360" s="293">
        <v>1.65</v>
      </c>
      <c r="AD360" s="294" t="s">
        <v>247</v>
      </c>
      <c r="AE360" s="293" t="s">
        <v>220</v>
      </c>
      <c r="AF360" s="293" t="s">
        <v>408</v>
      </c>
      <c r="AG360" s="293" t="s">
        <v>236</v>
      </c>
    </row>
    <row r="361" spans="1:33" ht="24">
      <c r="A361" s="281">
        <v>4</v>
      </c>
      <c r="B361" s="95">
        <v>4</v>
      </c>
      <c r="C361" s="95" t="s">
        <v>228</v>
      </c>
      <c r="D361" s="282" t="s">
        <v>49</v>
      </c>
      <c r="E361" s="98">
        <f t="shared" si="39"/>
        <v>2</v>
      </c>
      <c r="F361" s="98">
        <v>1721</v>
      </c>
      <c r="G361" s="98">
        <v>1721</v>
      </c>
      <c r="H361" s="98"/>
      <c r="I361" s="285">
        <v>18.61</v>
      </c>
      <c r="J361" s="286" t="str">
        <f t="shared" si="37"/>
        <v>อ้อยตอ 2</v>
      </c>
      <c r="K361" s="99">
        <v>15.2</v>
      </c>
      <c r="L361" s="99"/>
      <c r="M361" s="99">
        <f t="shared" si="40"/>
        <v>167.2</v>
      </c>
      <c r="N361" s="97">
        <v>11</v>
      </c>
      <c r="O361" s="287">
        <f t="shared" si="41"/>
        <v>152</v>
      </c>
      <c r="P361" s="288">
        <v>10</v>
      </c>
      <c r="Q361" s="288" t="str">
        <f>VLOOKUP(F361,[2]รายละเอียดรายแปลง!$D$1:$AU$65536,44,FALSE)</f>
        <v>B</v>
      </c>
      <c r="R361" s="288"/>
      <c r="S361" s="97">
        <f t="shared" si="42"/>
        <v>121.6</v>
      </c>
      <c r="T361" s="97">
        <v>8</v>
      </c>
      <c r="U361" s="289">
        <v>242954</v>
      </c>
      <c r="V361" s="290">
        <f t="shared" si="38"/>
        <v>-8098.4666666666662</v>
      </c>
      <c r="W361" s="291" t="s">
        <v>95</v>
      </c>
      <c r="X361" s="291" t="s">
        <v>2</v>
      </c>
      <c r="Y361" s="292">
        <v>0</v>
      </c>
      <c r="Z361" s="293" t="s">
        <v>234</v>
      </c>
      <c r="AA361" s="296" t="s">
        <v>90</v>
      </c>
      <c r="AB361" s="294" t="s">
        <v>91</v>
      </c>
      <c r="AC361" s="293">
        <v>1.85</v>
      </c>
      <c r="AD361" s="294" t="s">
        <v>232</v>
      </c>
      <c r="AE361" s="293" t="s">
        <v>220</v>
      </c>
      <c r="AF361" s="293" t="s">
        <v>408</v>
      </c>
      <c r="AG361" s="293" t="s">
        <v>236</v>
      </c>
    </row>
    <row r="362" spans="1:33" ht="24">
      <c r="A362" s="281">
        <v>2</v>
      </c>
      <c r="B362" s="95">
        <v>4</v>
      </c>
      <c r="C362" s="95" t="s">
        <v>228</v>
      </c>
      <c r="D362" s="282" t="s">
        <v>49</v>
      </c>
      <c r="E362" s="98">
        <f t="shared" si="39"/>
        <v>3</v>
      </c>
      <c r="F362" s="98" t="s">
        <v>150</v>
      </c>
      <c r="G362" s="98">
        <v>17211</v>
      </c>
      <c r="H362" s="299" t="s">
        <v>230</v>
      </c>
      <c r="I362" s="285">
        <v>9.4700000000000006</v>
      </c>
      <c r="J362" s="286" t="str">
        <f t="shared" si="37"/>
        <v>อ้อยตอ 2</v>
      </c>
      <c r="K362" s="99">
        <v>9.4700000000000006</v>
      </c>
      <c r="L362" s="99"/>
      <c r="M362" s="99">
        <f t="shared" si="40"/>
        <v>104.17</v>
      </c>
      <c r="N362" s="97">
        <v>11</v>
      </c>
      <c r="O362" s="287">
        <f t="shared" si="41"/>
        <v>85.23</v>
      </c>
      <c r="P362" s="288">
        <v>9</v>
      </c>
      <c r="Q362" s="288" t="str">
        <f>VLOOKUP(F362,[2]รายละเอียดรายแปลง!$D$1:$AU$65536,44,FALSE)</f>
        <v>C</v>
      </c>
      <c r="R362" s="288"/>
      <c r="S362" s="97">
        <f t="shared" si="42"/>
        <v>47.35</v>
      </c>
      <c r="T362" s="97">
        <v>5</v>
      </c>
      <c r="U362" s="289">
        <v>242961</v>
      </c>
      <c r="V362" s="290">
        <f t="shared" si="38"/>
        <v>-8098.7</v>
      </c>
      <c r="W362" s="291" t="s">
        <v>95</v>
      </c>
      <c r="X362" s="291" t="s">
        <v>2</v>
      </c>
      <c r="Y362" s="292">
        <v>0</v>
      </c>
      <c r="Z362" s="293" t="s">
        <v>234</v>
      </c>
      <c r="AA362" s="296" t="s">
        <v>90</v>
      </c>
      <c r="AB362" s="294" t="s">
        <v>91</v>
      </c>
      <c r="AC362" s="293">
        <v>1.85</v>
      </c>
      <c r="AD362" s="294" t="s">
        <v>232</v>
      </c>
      <c r="AE362" s="293" t="s">
        <v>220</v>
      </c>
      <c r="AF362" s="293" t="s">
        <v>408</v>
      </c>
      <c r="AG362" s="293" t="s">
        <v>236</v>
      </c>
    </row>
    <row r="363" spans="1:33" ht="24">
      <c r="A363" s="281">
        <v>3</v>
      </c>
      <c r="B363" s="95">
        <v>4</v>
      </c>
      <c r="C363" s="95" t="s">
        <v>228</v>
      </c>
      <c r="D363" s="282" t="s">
        <v>49</v>
      </c>
      <c r="E363" s="98">
        <f t="shared" si="39"/>
        <v>4</v>
      </c>
      <c r="F363" s="98" t="s">
        <v>151</v>
      </c>
      <c r="G363" s="98">
        <v>17212</v>
      </c>
      <c r="H363" s="299" t="s">
        <v>230</v>
      </c>
      <c r="I363" s="285">
        <v>13.59</v>
      </c>
      <c r="J363" s="286" t="str">
        <f t="shared" si="37"/>
        <v>อ้อยตอ 2</v>
      </c>
      <c r="K363" s="99">
        <v>13.59</v>
      </c>
      <c r="L363" s="99"/>
      <c r="M363" s="99">
        <f t="shared" si="40"/>
        <v>149.49</v>
      </c>
      <c r="N363" s="97">
        <v>11</v>
      </c>
      <c r="O363" s="287">
        <f t="shared" si="41"/>
        <v>149.49</v>
      </c>
      <c r="P363" s="288">
        <v>11</v>
      </c>
      <c r="Q363" s="288" t="str">
        <f>VLOOKUP(F363,[2]รายละเอียดรายแปลง!$D$1:$AU$65536,44,FALSE)</f>
        <v>B</v>
      </c>
      <c r="R363" s="288"/>
      <c r="S363" s="97">
        <f t="shared" si="42"/>
        <v>95.13</v>
      </c>
      <c r="T363" s="97">
        <v>7</v>
      </c>
      <c r="U363" s="289">
        <v>242961</v>
      </c>
      <c r="V363" s="290">
        <f t="shared" si="38"/>
        <v>-8098.7</v>
      </c>
      <c r="W363" s="291" t="s">
        <v>95</v>
      </c>
      <c r="X363" s="291" t="s">
        <v>2</v>
      </c>
      <c r="Y363" s="292">
        <v>0</v>
      </c>
      <c r="Z363" s="293" t="s">
        <v>234</v>
      </c>
      <c r="AA363" s="296" t="s">
        <v>90</v>
      </c>
      <c r="AB363" s="294" t="s">
        <v>91</v>
      </c>
      <c r="AC363" s="293">
        <v>1.85</v>
      </c>
      <c r="AD363" s="294" t="s">
        <v>232</v>
      </c>
      <c r="AE363" s="293" t="s">
        <v>220</v>
      </c>
      <c r="AF363" s="293" t="s">
        <v>408</v>
      </c>
      <c r="AG363" s="293" t="s">
        <v>236</v>
      </c>
    </row>
    <row r="364" spans="1:33" ht="24">
      <c r="A364" s="281">
        <v>2</v>
      </c>
      <c r="B364" s="95">
        <v>4</v>
      </c>
      <c r="C364" s="95" t="s">
        <v>228</v>
      </c>
      <c r="D364" s="282" t="s">
        <v>49</v>
      </c>
      <c r="E364" s="98">
        <f t="shared" si="39"/>
        <v>5</v>
      </c>
      <c r="F364" s="98">
        <v>1723</v>
      </c>
      <c r="G364" s="98">
        <v>1723</v>
      </c>
      <c r="H364" s="299" t="s">
        <v>230</v>
      </c>
      <c r="I364" s="285">
        <v>9.08</v>
      </c>
      <c r="J364" s="286" t="str">
        <f t="shared" si="37"/>
        <v>อ้อยตอ 2</v>
      </c>
      <c r="K364" s="99">
        <v>9.08</v>
      </c>
      <c r="L364" s="99"/>
      <c r="M364" s="99">
        <f t="shared" si="40"/>
        <v>99.88</v>
      </c>
      <c r="N364" s="97">
        <v>11</v>
      </c>
      <c r="O364" s="287">
        <f t="shared" si="41"/>
        <v>90.8</v>
      </c>
      <c r="P364" s="288">
        <v>10</v>
      </c>
      <c r="Q364" s="288" t="str">
        <f>VLOOKUP(F364,[2]รายละเอียดรายแปลง!$D$1:$AU$65536,44,FALSE)</f>
        <v>B</v>
      </c>
      <c r="R364" s="288"/>
      <c r="S364" s="97">
        <f t="shared" si="42"/>
        <v>63.56</v>
      </c>
      <c r="T364" s="97">
        <v>7</v>
      </c>
      <c r="U364" s="289">
        <v>242954</v>
      </c>
      <c r="V364" s="290">
        <f t="shared" si="38"/>
        <v>-8098.4666666666662</v>
      </c>
      <c r="W364" s="291" t="s">
        <v>95</v>
      </c>
      <c r="X364" s="291" t="s">
        <v>2</v>
      </c>
      <c r="Y364" s="292">
        <v>0</v>
      </c>
      <c r="Z364" s="293" t="s">
        <v>234</v>
      </c>
      <c r="AA364" s="296" t="s">
        <v>90</v>
      </c>
      <c r="AB364" s="294" t="s">
        <v>91</v>
      </c>
      <c r="AC364" s="293">
        <v>1.85</v>
      </c>
      <c r="AD364" s="294" t="s">
        <v>232</v>
      </c>
      <c r="AE364" s="293" t="s">
        <v>220</v>
      </c>
      <c r="AF364" s="293" t="s">
        <v>408</v>
      </c>
      <c r="AG364" s="293" t="s">
        <v>236</v>
      </c>
    </row>
    <row r="365" spans="1:33" ht="24">
      <c r="A365" s="281">
        <v>5</v>
      </c>
      <c r="B365" s="95">
        <v>4</v>
      </c>
      <c r="C365" s="95" t="s">
        <v>228</v>
      </c>
      <c r="D365" s="282" t="s">
        <v>49</v>
      </c>
      <c r="E365" s="98">
        <f t="shared" si="39"/>
        <v>6</v>
      </c>
      <c r="F365" s="98" t="s">
        <v>152</v>
      </c>
      <c r="G365" s="98">
        <v>17231</v>
      </c>
      <c r="H365" s="299" t="s">
        <v>230</v>
      </c>
      <c r="I365" s="285">
        <v>28.98</v>
      </c>
      <c r="J365" s="286" t="str">
        <f t="shared" si="37"/>
        <v>อ้อยตอ 2</v>
      </c>
      <c r="K365" s="99">
        <v>28.98</v>
      </c>
      <c r="L365" s="99"/>
      <c r="M365" s="99">
        <f t="shared" si="40"/>
        <v>318.78000000000003</v>
      </c>
      <c r="N365" s="97">
        <v>11</v>
      </c>
      <c r="O365" s="287">
        <f t="shared" si="41"/>
        <v>318.78000000000003</v>
      </c>
      <c r="P365" s="288">
        <v>11</v>
      </c>
      <c r="Q365" s="288" t="str">
        <f>VLOOKUP(F365,[2]รายละเอียดรายแปลง!$D$1:$AU$65536,44,FALSE)</f>
        <v>B</v>
      </c>
      <c r="R365" s="288"/>
      <c r="S365" s="97">
        <f t="shared" si="42"/>
        <v>173.88</v>
      </c>
      <c r="T365" s="97">
        <v>6</v>
      </c>
      <c r="U365" s="289">
        <v>242961</v>
      </c>
      <c r="V365" s="290">
        <f t="shared" si="38"/>
        <v>-8098.7</v>
      </c>
      <c r="W365" s="291" t="s">
        <v>95</v>
      </c>
      <c r="X365" s="291" t="s">
        <v>2</v>
      </c>
      <c r="Y365" s="292">
        <v>0</v>
      </c>
      <c r="Z365" s="293" t="s">
        <v>234</v>
      </c>
      <c r="AA365" s="296" t="s">
        <v>90</v>
      </c>
      <c r="AB365" s="294" t="s">
        <v>91</v>
      </c>
      <c r="AC365" s="293">
        <v>1.85</v>
      </c>
      <c r="AD365" s="294" t="s">
        <v>232</v>
      </c>
      <c r="AE365" s="293" t="s">
        <v>220</v>
      </c>
      <c r="AF365" s="293" t="s">
        <v>408</v>
      </c>
      <c r="AG365" s="293" t="s">
        <v>236</v>
      </c>
    </row>
    <row r="366" spans="1:33" ht="24">
      <c r="A366" s="281">
        <v>4</v>
      </c>
      <c r="B366" s="95">
        <v>4</v>
      </c>
      <c r="C366" s="95" t="s">
        <v>228</v>
      </c>
      <c r="D366" s="282" t="s">
        <v>49</v>
      </c>
      <c r="E366" s="98">
        <f t="shared" si="39"/>
        <v>7</v>
      </c>
      <c r="F366" s="98">
        <v>1724</v>
      </c>
      <c r="G366" s="98">
        <v>1724</v>
      </c>
      <c r="H366" s="299" t="s">
        <v>230</v>
      </c>
      <c r="I366" s="285">
        <v>17.399999999999999</v>
      </c>
      <c r="J366" s="286" t="str">
        <f t="shared" si="37"/>
        <v>อ้อยตอ 2</v>
      </c>
      <c r="K366" s="99">
        <v>17.399999999999999</v>
      </c>
      <c r="L366" s="99"/>
      <c r="M366" s="99">
        <f t="shared" si="40"/>
        <v>191.39999999999998</v>
      </c>
      <c r="N366" s="97">
        <v>11</v>
      </c>
      <c r="O366" s="287">
        <f t="shared" si="41"/>
        <v>191.39999999999998</v>
      </c>
      <c r="P366" s="288">
        <v>11</v>
      </c>
      <c r="Q366" s="288" t="str">
        <f>VLOOKUP(F366,[2]รายละเอียดรายแปลง!$D$1:$AU$65536,44,FALSE)</f>
        <v>B</v>
      </c>
      <c r="R366" s="288"/>
      <c r="S366" s="97">
        <f t="shared" si="42"/>
        <v>139.19999999999999</v>
      </c>
      <c r="T366" s="97">
        <v>8</v>
      </c>
      <c r="U366" s="289">
        <v>242956</v>
      </c>
      <c r="V366" s="290">
        <f t="shared" si="38"/>
        <v>-8098.5333333333338</v>
      </c>
      <c r="W366" s="291" t="s">
        <v>95</v>
      </c>
      <c r="X366" s="291" t="s">
        <v>2</v>
      </c>
      <c r="Y366" s="292">
        <v>0</v>
      </c>
      <c r="Z366" s="293" t="s">
        <v>234</v>
      </c>
      <c r="AA366" s="296" t="s">
        <v>90</v>
      </c>
      <c r="AB366" s="294" t="s">
        <v>91</v>
      </c>
      <c r="AC366" s="293">
        <v>1.85</v>
      </c>
      <c r="AD366" s="294" t="s">
        <v>232</v>
      </c>
      <c r="AE366" s="293" t="s">
        <v>220</v>
      </c>
      <c r="AF366" s="293" t="s">
        <v>408</v>
      </c>
      <c r="AG366" s="293" t="s">
        <v>236</v>
      </c>
    </row>
    <row r="367" spans="1:33" ht="24">
      <c r="A367" s="281">
        <v>3</v>
      </c>
      <c r="B367" s="95">
        <v>4</v>
      </c>
      <c r="C367" s="95" t="s">
        <v>228</v>
      </c>
      <c r="D367" s="282" t="s">
        <v>49</v>
      </c>
      <c r="E367" s="98">
        <f t="shared" si="39"/>
        <v>8</v>
      </c>
      <c r="F367" s="98">
        <v>1725</v>
      </c>
      <c r="G367" s="98">
        <v>1725</v>
      </c>
      <c r="H367" s="98"/>
      <c r="I367" s="285">
        <v>10.81</v>
      </c>
      <c r="J367" s="286" t="str">
        <f t="shared" si="37"/>
        <v>อ้อยตอ 1</v>
      </c>
      <c r="K367" s="99">
        <v>10.81</v>
      </c>
      <c r="L367" s="99"/>
      <c r="M367" s="99">
        <f t="shared" si="40"/>
        <v>108.10000000000001</v>
      </c>
      <c r="N367" s="97">
        <v>10</v>
      </c>
      <c r="O367" s="287">
        <f t="shared" si="41"/>
        <v>108.10000000000001</v>
      </c>
      <c r="P367" s="288">
        <v>10</v>
      </c>
      <c r="Q367" s="288" t="str">
        <f>VLOOKUP(F367,[2]รายละเอียดรายแปลง!$D$1:$AU$65536,44,FALSE)</f>
        <v>B</v>
      </c>
      <c r="R367" s="288"/>
      <c r="S367" s="97">
        <f t="shared" si="42"/>
        <v>75.67</v>
      </c>
      <c r="T367" s="97">
        <v>7</v>
      </c>
      <c r="U367" s="289">
        <v>242958</v>
      </c>
      <c r="V367" s="290">
        <f t="shared" si="38"/>
        <v>-8098.6</v>
      </c>
      <c r="W367" s="291" t="s">
        <v>93</v>
      </c>
      <c r="X367" s="291" t="s">
        <v>2</v>
      </c>
      <c r="Y367" s="292">
        <v>0</v>
      </c>
      <c r="Z367" s="293" t="s">
        <v>234</v>
      </c>
      <c r="AA367" s="296" t="s">
        <v>90</v>
      </c>
      <c r="AB367" s="294" t="s">
        <v>91</v>
      </c>
      <c r="AC367" s="293">
        <v>1.85</v>
      </c>
      <c r="AD367" s="294" t="s">
        <v>232</v>
      </c>
      <c r="AE367" s="293" t="s">
        <v>220</v>
      </c>
      <c r="AF367" s="293" t="s">
        <v>408</v>
      </c>
      <c r="AG367" s="293" t="s">
        <v>236</v>
      </c>
    </row>
    <row r="368" spans="1:33" ht="24">
      <c r="A368" s="281">
        <v>4</v>
      </c>
      <c r="B368" s="95">
        <v>4</v>
      </c>
      <c r="C368" s="95" t="s">
        <v>228</v>
      </c>
      <c r="D368" s="282" t="s">
        <v>49</v>
      </c>
      <c r="E368" s="98">
        <f t="shared" si="39"/>
        <v>9</v>
      </c>
      <c r="F368" s="98" t="s">
        <v>153</v>
      </c>
      <c r="G368" s="98">
        <v>17251</v>
      </c>
      <c r="H368" s="98"/>
      <c r="I368" s="285">
        <v>17.97</v>
      </c>
      <c r="J368" s="286" t="str">
        <f t="shared" si="37"/>
        <v>อ้อยตอ 1</v>
      </c>
      <c r="K368" s="99">
        <v>17.97</v>
      </c>
      <c r="L368" s="99"/>
      <c r="M368" s="99">
        <f t="shared" si="40"/>
        <v>179.7</v>
      </c>
      <c r="N368" s="97">
        <v>10</v>
      </c>
      <c r="O368" s="287">
        <f t="shared" si="41"/>
        <v>161.72999999999999</v>
      </c>
      <c r="P368" s="288">
        <v>9</v>
      </c>
      <c r="Q368" s="288" t="str">
        <f>VLOOKUP(F368,[2]รายละเอียดรายแปลง!$D$1:$AU$65536,44,FALSE)</f>
        <v>C</v>
      </c>
      <c r="R368" s="288"/>
      <c r="S368" s="97">
        <f t="shared" si="42"/>
        <v>125.78999999999999</v>
      </c>
      <c r="T368" s="97">
        <v>7</v>
      </c>
      <c r="U368" s="289">
        <v>242958</v>
      </c>
      <c r="V368" s="290">
        <f t="shared" si="38"/>
        <v>-8098.6</v>
      </c>
      <c r="W368" s="291" t="s">
        <v>93</v>
      </c>
      <c r="X368" s="291" t="s">
        <v>2</v>
      </c>
      <c r="Y368" s="292">
        <v>0</v>
      </c>
      <c r="Z368" s="293" t="s">
        <v>234</v>
      </c>
      <c r="AA368" s="296" t="s">
        <v>90</v>
      </c>
      <c r="AB368" s="294" t="s">
        <v>91</v>
      </c>
      <c r="AC368" s="293">
        <v>1.85</v>
      </c>
      <c r="AD368" s="294" t="s">
        <v>232</v>
      </c>
      <c r="AE368" s="293" t="s">
        <v>220</v>
      </c>
      <c r="AF368" s="293" t="s">
        <v>408</v>
      </c>
      <c r="AG368" s="293" t="s">
        <v>236</v>
      </c>
    </row>
    <row r="369" spans="1:33" ht="24">
      <c r="A369" s="281">
        <v>5</v>
      </c>
      <c r="B369" s="95">
        <v>4</v>
      </c>
      <c r="C369" s="95" t="s">
        <v>228</v>
      </c>
      <c r="D369" s="282" t="s">
        <v>49</v>
      </c>
      <c r="E369" s="98">
        <f t="shared" si="39"/>
        <v>10</v>
      </c>
      <c r="F369" s="98" t="s">
        <v>154</v>
      </c>
      <c r="G369" s="98">
        <v>17271</v>
      </c>
      <c r="H369" s="299" t="s">
        <v>230</v>
      </c>
      <c r="I369" s="285">
        <v>22.64</v>
      </c>
      <c r="J369" s="286" t="str">
        <f t="shared" si="37"/>
        <v>อ้อยตอ 2</v>
      </c>
      <c r="K369" s="99">
        <v>22.64</v>
      </c>
      <c r="L369" s="99"/>
      <c r="M369" s="99">
        <f t="shared" si="40"/>
        <v>249.04000000000002</v>
      </c>
      <c r="N369" s="97">
        <v>11</v>
      </c>
      <c r="O369" s="287">
        <f t="shared" si="41"/>
        <v>226.4</v>
      </c>
      <c r="P369" s="288">
        <v>10</v>
      </c>
      <c r="Q369" s="288" t="str">
        <f>VLOOKUP(F369,[2]รายละเอียดรายแปลง!$D$1:$AU$65536,44,FALSE)</f>
        <v>B</v>
      </c>
      <c r="R369" s="288"/>
      <c r="S369" s="97">
        <f t="shared" si="42"/>
        <v>181.12</v>
      </c>
      <c r="T369" s="97">
        <v>8</v>
      </c>
      <c r="U369" s="289">
        <v>242957</v>
      </c>
      <c r="V369" s="290">
        <f t="shared" si="38"/>
        <v>-8098.5666666666666</v>
      </c>
      <c r="W369" s="291" t="s">
        <v>95</v>
      </c>
      <c r="X369" s="291" t="s">
        <v>2</v>
      </c>
      <c r="Y369" s="292">
        <v>0</v>
      </c>
      <c r="Z369" s="296" t="s">
        <v>234</v>
      </c>
      <c r="AA369" s="296" t="s">
        <v>90</v>
      </c>
      <c r="AB369" s="294" t="s">
        <v>91</v>
      </c>
      <c r="AC369" s="293">
        <v>1.65</v>
      </c>
      <c r="AD369" s="294" t="s">
        <v>247</v>
      </c>
      <c r="AE369" s="293" t="s">
        <v>220</v>
      </c>
      <c r="AF369" s="293" t="s">
        <v>408</v>
      </c>
      <c r="AG369" s="293" t="s">
        <v>236</v>
      </c>
    </row>
    <row r="370" spans="1:33" ht="24">
      <c r="A370" s="281">
        <v>5</v>
      </c>
      <c r="B370" s="95">
        <v>4</v>
      </c>
      <c r="C370" s="95" t="s">
        <v>228</v>
      </c>
      <c r="D370" s="282" t="s">
        <v>49</v>
      </c>
      <c r="E370" s="98">
        <f t="shared" si="39"/>
        <v>11</v>
      </c>
      <c r="F370" s="98">
        <v>1862</v>
      </c>
      <c r="G370" s="98">
        <v>1862</v>
      </c>
      <c r="H370" s="299" t="s">
        <v>230</v>
      </c>
      <c r="I370" s="285">
        <v>77.19</v>
      </c>
      <c r="J370" s="286" t="str">
        <f t="shared" si="37"/>
        <v>อ้อยตอ 1</v>
      </c>
      <c r="K370" s="99">
        <v>77.19</v>
      </c>
      <c r="L370" s="99"/>
      <c r="M370" s="99">
        <f t="shared" si="40"/>
        <v>771.9</v>
      </c>
      <c r="N370" s="97">
        <v>10</v>
      </c>
      <c r="O370" s="287">
        <f t="shared" si="41"/>
        <v>771.9</v>
      </c>
      <c r="P370" s="288">
        <v>10</v>
      </c>
      <c r="Q370" s="288" t="str">
        <f>VLOOKUP(F370,[2]รายละเอียดรายแปลง!$D$1:$AU$65536,44,FALSE)</f>
        <v>B</v>
      </c>
      <c r="R370" s="288"/>
      <c r="S370" s="97">
        <f t="shared" si="42"/>
        <v>694.71</v>
      </c>
      <c r="T370" s="97">
        <v>9</v>
      </c>
      <c r="U370" s="289">
        <v>242960</v>
      </c>
      <c r="V370" s="290">
        <f t="shared" si="38"/>
        <v>-8098.666666666667</v>
      </c>
      <c r="W370" s="291" t="s">
        <v>93</v>
      </c>
      <c r="X370" s="291" t="s">
        <v>2</v>
      </c>
      <c r="Y370" s="292">
        <v>0</v>
      </c>
      <c r="Z370" s="296" t="s">
        <v>234</v>
      </c>
      <c r="AA370" s="296" t="s">
        <v>90</v>
      </c>
      <c r="AB370" s="294" t="s">
        <v>91</v>
      </c>
      <c r="AC370" s="293">
        <v>1.85</v>
      </c>
      <c r="AD370" s="294" t="s">
        <v>232</v>
      </c>
      <c r="AE370" s="293" t="s">
        <v>220</v>
      </c>
      <c r="AF370" s="293" t="s">
        <v>408</v>
      </c>
      <c r="AG370" s="293" t="s">
        <v>236</v>
      </c>
    </row>
    <row r="371" spans="1:33" ht="24">
      <c r="A371" s="281">
        <v>4</v>
      </c>
      <c r="B371" s="95">
        <v>4</v>
      </c>
      <c r="C371" s="95" t="s">
        <v>228</v>
      </c>
      <c r="D371" s="282" t="s">
        <v>49</v>
      </c>
      <c r="E371" s="98">
        <f t="shared" si="39"/>
        <v>12</v>
      </c>
      <c r="F371" s="98">
        <v>1866</v>
      </c>
      <c r="G371" s="98">
        <v>1866</v>
      </c>
      <c r="H371" s="98"/>
      <c r="I371" s="285">
        <v>18.34</v>
      </c>
      <c r="J371" s="286" t="str">
        <f t="shared" si="37"/>
        <v>อ้อยน้ำราด</v>
      </c>
      <c r="K371" s="99">
        <v>18.34</v>
      </c>
      <c r="L371" s="99"/>
      <c r="M371" s="99">
        <f t="shared" si="40"/>
        <v>256.76</v>
      </c>
      <c r="N371" s="97">
        <v>14</v>
      </c>
      <c r="O371" s="287">
        <f t="shared" si="41"/>
        <v>165.06</v>
      </c>
      <c r="P371" s="288">
        <v>9</v>
      </c>
      <c r="Q371" s="288" t="str">
        <f>VLOOKUP(F371,[2]รายละเอียดรายแปลง!$D$1:$AU$65536,44,FALSE)</f>
        <v>D</v>
      </c>
      <c r="R371" s="288"/>
      <c r="S371" s="97">
        <f t="shared" si="42"/>
        <v>128.38</v>
      </c>
      <c r="T371" s="97">
        <v>7</v>
      </c>
      <c r="U371" s="289">
        <v>242908</v>
      </c>
      <c r="V371" s="290">
        <f t="shared" si="38"/>
        <v>-8096.9333333333334</v>
      </c>
      <c r="W371" s="291" t="s">
        <v>1</v>
      </c>
      <c r="X371" s="291" t="s">
        <v>88</v>
      </c>
      <c r="Y371" s="292">
        <v>0</v>
      </c>
      <c r="Z371" s="293" t="s">
        <v>234</v>
      </c>
      <c r="AA371" s="296" t="s">
        <v>90</v>
      </c>
      <c r="AB371" s="294" t="s">
        <v>109</v>
      </c>
      <c r="AC371" s="293">
        <v>1.85</v>
      </c>
      <c r="AD371" s="291" t="s">
        <v>232</v>
      </c>
      <c r="AE371" s="293" t="s">
        <v>220</v>
      </c>
      <c r="AF371" s="293" t="s">
        <v>408</v>
      </c>
      <c r="AG371" s="293" t="s">
        <v>236</v>
      </c>
    </row>
    <row r="372" spans="1:33" ht="24">
      <c r="A372" s="281">
        <v>4</v>
      </c>
      <c r="B372" s="95">
        <v>4</v>
      </c>
      <c r="C372" s="95" t="s">
        <v>228</v>
      </c>
      <c r="D372" s="282" t="s">
        <v>49</v>
      </c>
      <c r="E372" s="98">
        <f t="shared" si="39"/>
        <v>13</v>
      </c>
      <c r="F372" s="98">
        <v>1867</v>
      </c>
      <c r="G372" s="98">
        <v>1867</v>
      </c>
      <c r="H372" s="98"/>
      <c r="I372" s="285">
        <v>16.989999999999998</v>
      </c>
      <c r="J372" s="286" t="str">
        <f t="shared" si="37"/>
        <v>อ้อยน้ำราด</v>
      </c>
      <c r="K372" s="99">
        <v>16.989999999999998</v>
      </c>
      <c r="L372" s="99"/>
      <c r="M372" s="99">
        <f t="shared" si="40"/>
        <v>237.85999999999999</v>
      </c>
      <c r="N372" s="97">
        <v>14</v>
      </c>
      <c r="O372" s="287">
        <f t="shared" si="41"/>
        <v>152.91</v>
      </c>
      <c r="P372" s="288">
        <v>9</v>
      </c>
      <c r="Q372" s="288" t="str">
        <f>VLOOKUP(F372,[2]รายละเอียดรายแปลง!$D$1:$AU$65536,44,FALSE)</f>
        <v>D</v>
      </c>
      <c r="R372" s="288"/>
      <c r="S372" s="97">
        <f t="shared" si="42"/>
        <v>101.94</v>
      </c>
      <c r="T372" s="97">
        <v>6</v>
      </c>
      <c r="U372" s="289">
        <v>242908</v>
      </c>
      <c r="V372" s="290">
        <f t="shared" si="38"/>
        <v>-8096.9333333333334</v>
      </c>
      <c r="W372" s="291" t="s">
        <v>1</v>
      </c>
      <c r="X372" s="291" t="s">
        <v>88</v>
      </c>
      <c r="Y372" s="292">
        <v>0</v>
      </c>
      <c r="Z372" s="293" t="s">
        <v>234</v>
      </c>
      <c r="AA372" s="296" t="s">
        <v>90</v>
      </c>
      <c r="AB372" s="294" t="s">
        <v>109</v>
      </c>
      <c r="AC372" s="293">
        <v>1.85</v>
      </c>
      <c r="AD372" s="291" t="s">
        <v>232</v>
      </c>
      <c r="AE372" s="293" t="s">
        <v>220</v>
      </c>
      <c r="AF372" s="293" t="s">
        <v>408</v>
      </c>
      <c r="AG372" s="293" t="s">
        <v>236</v>
      </c>
    </row>
    <row r="373" spans="1:33" ht="24">
      <c r="A373" s="281">
        <v>3</v>
      </c>
      <c r="B373" s="95">
        <v>4</v>
      </c>
      <c r="C373" s="95" t="s">
        <v>228</v>
      </c>
      <c r="D373" s="282" t="s">
        <v>49</v>
      </c>
      <c r="E373" s="98">
        <f t="shared" si="39"/>
        <v>14</v>
      </c>
      <c r="F373" s="98">
        <v>1868</v>
      </c>
      <c r="G373" s="98">
        <v>1868</v>
      </c>
      <c r="H373" s="299" t="s">
        <v>230</v>
      </c>
      <c r="I373" s="285">
        <v>14.84</v>
      </c>
      <c r="J373" s="286" t="str">
        <f t="shared" si="37"/>
        <v>อ้อยตอ 2</v>
      </c>
      <c r="K373" s="99">
        <v>14.84</v>
      </c>
      <c r="L373" s="99"/>
      <c r="M373" s="99">
        <f t="shared" si="40"/>
        <v>163.24</v>
      </c>
      <c r="N373" s="97">
        <v>11</v>
      </c>
      <c r="O373" s="287">
        <f t="shared" si="41"/>
        <v>148.4</v>
      </c>
      <c r="P373" s="288">
        <v>10</v>
      </c>
      <c r="Q373" s="288" t="str">
        <f>VLOOKUP(F373,[2]รายละเอียดรายแปลง!$D$1:$AU$65536,44,FALSE)</f>
        <v>B</v>
      </c>
      <c r="R373" s="288"/>
      <c r="S373" s="97">
        <f t="shared" si="42"/>
        <v>89.039999999999992</v>
      </c>
      <c r="T373" s="97">
        <v>6</v>
      </c>
      <c r="U373" s="289">
        <v>242951</v>
      </c>
      <c r="V373" s="290">
        <f t="shared" si="38"/>
        <v>-8098.3666666666668</v>
      </c>
      <c r="W373" s="291" t="s">
        <v>95</v>
      </c>
      <c r="X373" s="291" t="s">
        <v>2</v>
      </c>
      <c r="Y373" s="292">
        <v>0</v>
      </c>
      <c r="Z373" s="293" t="s">
        <v>234</v>
      </c>
      <c r="AA373" s="296" t="s">
        <v>90</v>
      </c>
      <c r="AB373" s="294" t="s">
        <v>91</v>
      </c>
      <c r="AC373" s="293">
        <v>1.65</v>
      </c>
      <c r="AD373" s="294" t="s">
        <v>247</v>
      </c>
      <c r="AE373" s="293" t="s">
        <v>220</v>
      </c>
      <c r="AF373" s="293" t="s">
        <v>408</v>
      </c>
      <c r="AG373" s="293" t="s">
        <v>236</v>
      </c>
    </row>
    <row r="374" spans="1:33" ht="24">
      <c r="A374" s="281">
        <v>2</v>
      </c>
      <c r="B374" s="95">
        <v>4</v>
      </c>
      <c r="C374" s="95" t="s">
        <v>228</v>
      </c>
      <c r="D374" s="282" t="s">
        <v>49</v>
      </c>
      <c r="E374" s="98">
        <f t="shared" si="39"/>
        <v>15</v>
      </c>
      <c r="F374" s="98">
        <v>1870</v>
      </c>
      <c r="G374" s="98">
        <v>1870</v>
      </c>
      <c r="H374" s="299" t="s">
        <v>230</v>
      </c>
      <c r="I374" s="285">
        <v>8.85</v>
      </c>
      <c r="J374" s="286" t="str">
        <f t="shared" ref="J374:J425" si="43">W374</f>
        <v>อ้อยตอ 1</v>
      </c>
      <c r="K374" s="99">
        <v>8.85</v>
      </c>
      <c r="L374" s="99"/>
      <c r="M374" s="99">
        <f t="shared" si="40"/>
        <v>88.5</v>
      </c>
      <c r="N374" s="97">
        <v>10</v>
      </c>
      <c r="O374" s="287">
        <f t="shared" si="41"/>
        <v>70.8</v>
      </c>
      <c r="P374" s="288">
        <v>8</v>
      </c>
      <c r="Q374" s="288" t="str">
        <f>VLOOKUP(F374,[2]รายละเอียดรายแปลง!$D$1:$AU$65536,44,FALSE)</f>
        <v>C</v>
      </c>
      <c r="R374" s="288"/>
      <c r="S374" s="97">
        <f t="shared" si="42"/>
        <v>44.25</v>
      </c>
      <c r="T374" s="97">
        <v>5</v>
      </c>
      <c r="U374" s="289" t="s">
        <v>155</v>
      </c>
      <c r="V374" s="309">
        <v>0</v>
      </c>
      <c r="W374" s="291" t="s">
        <v>93</v>
      </c>
      <c r="X374" s="291" t="s">
        <v>2</v>
      </c>
      <c r="Y374" s="292">
        <v>0</v>
      </c>
      <c r="Z374" s="296" t="s">
        <v>234</v>
      </c>
      <c r="AA374" s="296" t="s">
        <v>90</v>
      </c>
      <c r="AB374" s="294" t="s">
        <v>91</v>
      </c>
      <c r="AC374" s="293">
        <v>1.65</v>
      </c>
      <c r="AD374" s="294" t="s">
        <v>247</v>
      </c>
      <c r="AE374" s="293" t="s">
        <v>220</v>
      </c>
      <c r="AF374" s="293" t="s">
        <v>408</v>
      </c>
      <c r="AG374" s="293" t="s">
        <v>236</v>
      </c>
    </row>
    <row r="375" spans="1:33" ht="24">
      <c r="A375" s="281">
        <v>5</v>
      </c>
      <c r="B375" s="95">
        <v>4</v>
      </c>
      <c r="C375" s="95" t="s">
        <v>228</v>
      </c>
      <c r="D375" s="298" t="s">
        <v>47</v>
      </c>
      <c r="E375" s="98">
        <f t="shared" si="39"/>
        <v>16</v>
      </c>
      <c r="F375" s="98">
        <v>1702</v>
      </c>
      <c r="G375" s="98">
        <v>1702</v>
      </c>
      <c r="H375" s="98"/>
      <c r="I375" s="285">
        <v>31.7</v>
      </c>
      <c r="J375" s="286" t="str">
        <f t="shared" si="43"/>
        <v>อ้อยตอ 1</v>
      </c>
      <c r="K375" s="99">
        <v>29.18</v>
      </c>
      <c r="L375" s="99"/>
      <c r="M375" s="99">
        <f t="shared" si="40"/>
        <v>350.15999999999997</v>
      </c>
      <c r="N375" s="97">
        <v>12</v>
      </c>
      <c r="O375" s="287">
        <f t="shared" si="41"/>
        <v>291.8</v>
      </c>
      <c r="P375" s="288">
        <v>10</v>
      </c>
      <c r="Q375" s="288" t="str">
        <f>VLOOKUP(F375,[2]รายละเอียดรายแปลง!$D$1:$AU$65536,44,FALSE)</f>
        <v>B</v>
      </c>
      <c r="R375" s="288"/>
      <c r="S375" s="97">
        <f t="shared" si="42"/>
        <v>204.26</v>
      </c>
      <c r="T375" s="97">
        <v>7</v>
      </c>
      <c r="U375" s="289">
        <v>242879</v>
      </c>
      <c r="V375" s="290">
        <f t="shared" ref="V375:V391" si="44">($V$428-U375)/30</f>
        <v>-8095.9666666666662</v>
      </c>
      <c r="W375" s="291" t="s">
        <v>93</v>
      </c>
      <c r="X375" s="291" t="s">
        <v>2</v>
      </c>
      <c r="Y375" s="292">
        <v>0</v>
      </c>
      <c r="Z375" s="293" t="s">
        <v>234</v>
      </c>
      <c r="AA375" s="294" t="s">
        <v>119</v>
      </c>
      <c r="AB375" s="294" t="s">
        <v>96</v>
      </c>
      <c r="AC375" s="293">
        <v>1.85</v>
      </c>
      <c r="AD375" s="294" t="s">
        <v>232</v>
      </c>
      <c r="AE375" s="293" t="s">
        <v>220</v>
      </c>
      <c r="AF375" s="293" t="s">
        <v>408</v>
      </c>
      <c r="AG375" s="293" t="s">
        <v>236</v>
      </c>
    </row>
    <row r="376" spans="1:33" ht="24">
      <c r="A376" s="281">
        <v>5</v>
      </c>
      <c r="B376" s="95">
        <v>4</v>
      </c>
      <c r="C376" s="95" t="s">
        <v>228</v>
      </c>
      <c r="D376" s="298" t="s">
        <v>47</v>
      </c>
      <c r="E376" s="98">
        <f t="shared" si="39"/>
        <v>17</v>
      </c>
      <c r="F376" s="98">
        <v>1703</v>
      </c>
      <c r="G376" s="98">
        <v>1703</v>
      </c>
      <c r="H376" s="98"/>
      <c r="I376" s="285">
        <v>36.83</v>
      </c>
      <c r="J376" s="286" t="str">
        <f t="shared" si="43"/>
        <v>อ้อยตอ 1</v>
      </c>
      <c r="K376" s="99">
        <v>35.049999999999997</v>
      </c>
      <c r="L376" s="99"/>
      <c r="M376" s="99">
        <f t="shared" si="40"/>
        <v>420.59999999999997</v>
      </c>
      <c r="N376" s="97">
        <v>12</v>
      </c>
      <c r="O376" s="287">
        <f t="shared" si="41"/>
        <v>420.59999999999997</v>
      </c>
      <c r="P376" s="288">
        <v>12</v>
      </c>
      <c r="Q376" s="288" t="str">
        <f>VLOOKUP(F376,[2]รายละเอียดรายแปลง!$D$1:$AU$65536,44,FALSE)</f>
        <v>B</v>
      </c>
      <c r="R376" s="288"/>
      <c r="S376" s="97">
        <f t="shared" si="42"/>
        <v>280.39999999999998</v>
      </c>
      <c r="T376" s="97">
        <v>8</v>
      </c>
      <c r="U376" s="289">
        <v>242879</v>
      </c>
      <c r="V376" s="290">
        <f t="shared" si="44"/>
        <v>-8095.9666666666662</v>
      </c>
      <c r="W376" s="291" t="s">
        <v>93</v>
      </c>
      <c r="X376" s="291" t="s">
        <v>2</v>
      </c>
      <c r="Y376" s="292">
        <v>0</v>
      </c>
      <c r="Z376" s="293" t="s">
        <v>234</v>
      </c>
      <c r="AA376" s="294" t="s">
        <v>119</v>
      </c>
      <c r="AB376" s="294" t="s">
        <v>91</v>
      </c>
      <c r="AC376" s="293">
        <v>1.85</v>
      </c>
      <c r="AD376" s="294" t="s">
        <v>232</v>
      </c>
      <c r="AE376" s="293" t="s">
        <v>220</v>
      </c>
      <c r="AF376" s="293" t="s">
        <v>408</v>
      </c>
      <c r="AG376" s="293" t="s">
        <v>236</v>
      </c>
    </row>
    <row r="377" spans="1:33" ht="24">
      <c r="A377" s="281">
        <v>5</v>
      </c>
      <c r="B377" s="95">
        <v>4</v>
      </c>
      <c r="C377" s="95" t="s">
        <v>228</v>
      </c>
      <c r="D377" s="298" t="s">
        <v>47</v>
      </c>
      <c r="E377" s="98">
        <f t="shared" si="39"/>
        <v>18</v>
      </c>
      <c r="F377" s="98">
        <v>1704</v>
      </c>
      <c r="G377" s="98">
        <v>1704</v>
      </c>
      <c r="H377" s="98"/>
      <c r="I377" s="285">
        <v>25.01</v>
      </c>
      <c r="J377" s="286" t="str">
        <f t="shared" si="43"/>
        <v>อ้อยตอ 2</v>
      </c>
      <c r="K377" s="99">
        <v>25.01</v>
      </c>
      <c r="L377" s="99"/>
      <c r="M377" s="99">
        <f t="shared" si="40"/>
        <v>300.12</v>
      </c>
      <c r="N377" s="97">
        <v>12</v>
      </c>
      <c r="O377" s="287">
        <f t="shared" si="41"/>
        <v>200.08</v>
      </c>
      <c r="P377" s="288">
        <v>8</v>
      </c>
      <c r="Q377" s="288" t="str">
        <f>VLOOKUP(F377,[2]รายละเอียดรายแปลง!$D$1:$AU$65536,44,FALSE)</f>
        <v>C</v>
      </c>
      <c r="R377" s="288"/>
      <c r="S377" s="97">
        <f t="shared" si="42"/>
        <v>175.07000000000002</v>
      </c>
      <c r="T377" s="97">
        <v>7</v>
      </c>
      <c r="U377" s="289">
        <v>242875</v>
      </c>
      <c r="V377" s="290">
        <f t="shared" si="44"/>
        <v>-8095.833333333333</v>
      </c>
      <c r="W377" s="291" t="s">
        <v>95</v>
      </c>
      <c r="X377" s="291" t="s">
        <v>2</v>
      </c>
      <c r="Y377" s="292">
        <v>0</v>
      </c>
      <c r="Z377" s="293" t="s">
        <v>234</v>
      </c>
      <c r="AA377" s="294" t="s">
        <v>119</v>
      </c>
      <c r="AB377" s="294" t="s">
        <v>91</v>
      </c>
      <c r="AC377" s="293">
        <v>1.85</v>
      </c>
      <c r="AD377" s="294" t="s">
        <v>232</v>
      </c>
      <c r="AE377" s="293" t="s">
        <v>220</v>
      </c>
      <c r="AF377" s="293" t="s">
        <v>408</v>
      </c>
      <c r="AG377" s="293" t="s">
        <v>236</v>
      </c>
    </row>
    <row r="378" spans="1:33" ht="24">
      <c r="A378" s="281">
        <v>4</v>
      </c>
      <c r="B378" s="95">
        <v>4</v>
      </c>
      <c r="C378" s="95" t="s">
        <v>228</v>
      </c>
      <c r="D378" s="298" t="s">
        <v>47</v>
      </c>
      <c r="E378" s="98">
        <f t="shared" si="39"/>
        <v>19</v>
      </c>
      <c r="F378" s="98" t="s">
        <v>156</v>
      </c>
      <c r="G378" s="98">
        <v>17041</v>
      </c>
      <c r="H378" s="98"/>
      <c r="I378" s="285">
        <v>16.010000000000002</v>
      </c>
      <c r="J378" s="286" t="str">
        <f t="shared" si="43"/>
        <v>อ้อยน้ำราด</v>
      </c>
      <c r="K378" s="99">
        <v>16.010000000000002</v>
      </c>
      <c r="L378" s="99"/>
      <c r="M378" s="99">
        <f t="shared" si="40"/>
        <v>208.13000000000002</v>
      </c>
      <c r="N378" s="97">
        <v>13</v>
      </c>
      <c r="O378" s="287">
        <f t="shared" si="41"/>
        <v>112.07000000000001</v>
      </c>
      <c r="P378" s="288">
        <v>7</v>
      </c>
      <c r="Q378" s="288" t="str">
        <f>VLOOKUP(F378,[2]รายละเอียดรายแปลง!$D$1:$AU$65536,44,FALSE)</f>
        <v>D</v>
      </c>
      <c r="R378" s="288"/>
      <c r="S378" s="97">
        <f t="shared" si="42"/>
        <v>64.040000000000006</v>
      </c>
      <c r="T378" s="97">
        <v>4</v>
      </c>
      <c r="U378" s="289">
        <v>242898</v>
      </c>
      <c r="V378" s="290">
        <f t="shared" si="44"/>
        <v>-8096.6</v>
      </c>
      <c r="W378" s="291" t="s">
        <v>1</v>
      </c>
      <c r="X378" s="291" t="s">
        <v>88</v>
      </c>
      <c r="Y378" s="292">
        <v>0</v>
      </c>
      <c r="Z378" s="293" t="s">
        <v>234</v>
      </c>
      <c r="AA378" s="294" t="s">
        <v>119</v>
      </c>
      <c r="AB378" s="294" t="s">
        <v>109</v>
      </c>
      <c r="AC378" s="293">
        <v>1.85</v>
      </c>
      <c r="AD378" s="291" t="s">
        <v>232</v>
      </c>
      <c r="AE378" s="293" t="s">
        <v>220</v>
      </c>
      <c r="AF378" s="293" t="s">
        <v>408</v>
      </c>
      <c r="AG378" s="293" t="s">
        <v>236</v>
      </c>
    </row>
    <row r="379" spans="1:33" ht="24">
      <c r="A379" s="281">
        <v>4</v>
      </c>
      <c r="B379" s="95">
        <v>4</v>
      </c>
      <c r="C379" s="95" t="s">
        <v>228</v>
      </c>
      <c r="D379" s="298" t="s">
        <v>47</v>
      </c>
      <c r="E379" s="98">
        <f t="shared" si="39"/>
        <v>20</v>
      </c>
      <c r="F379" s="98">
        <v>1705</v>
      </c>
      <c r="G379" s="98">
        <v>1705</v>
      </c>
      <c r="H379" s="299" t="s">
        <v>230</v>
      </c>
      <c r="I379" s="285">
        <v>17.8</v>
      </c>
      <c r="J379" s="286" t="str">
        <f t="shared" si="43"/>
        <v>อ้อยตอ 1</v>
      </c>
      <c r="K379" s="99">
        <v>17.8</v>
      </c>
      <c r="L379" s="99"/>
      <c r="M379" s="99">
        <f t="shared" si="40"/>
        <v>213.60000000000002</v>
      </c>
      <c r="N379" s="97">
        <v>12</v>
      </c>
      <c r="O379" s="287">
        <f t="shared" si="41"/>
        <v>160.20000000000002</v>
      </c>
      <c r="P379" s="288">
        <v>9</v>
      </c>
      <c r="Q379" s="288" t="str">
        <f>VLOOKUP(F379,[2]รายละเอียดรายแปลง!$D$1:$AU$65536,44,FALSE)</f>
        <v>C</v>
      </c>
      <c r="R379" s="288"/>
      <c r="S379" s="97">
        <f t="shared" si="42"/>
        <v>124.60000000000001</v>
      </c>
      <c r="T379" s="97">
        <v>7</v>
      </c>
      <c r="U379" s="289">
        <v>242922</v>
      </c>
      <c r="V379" s="290">
        <f t="shared" si="44"/>
        <v>-8097.4</v>
      </c>
      <c r="W379" s="291" t="s">
        <v>93</v>
      </c>
      <c r="X379" s="291" t="s">
        <v>2</v>
      </c>
      <c r="Y379" s="292">
        <v>0</v>
      </c>
      <c r="Z379" s="293" t="s">
        <v>234</v>
      </c>
      <c r="AA379" s="294" t="s">
        <v>119</v>
      </c>
      <c r="AB379" s="294" t="s">
        <v>91</v>
      </c>
      <c r="AC379" s="293">
        <v>1.85</v>
      </c>
      <c r="AD379" s="294" t="s">
        <v>232</v>
      </c>
      <c r="AE379" s="293" t="s">
        <v>220</v>
      </c>
      <c r="AF379" s="293" t="s">
        <v>408</v>
      </c>
      <c r="AG379" s="293" t="s">
        <v>236</v>
      </c>
    </row>
    <row r="380" spans="1:33" ht="24">
      <c r="A380" s="281">
        <v>5</v>
      </c>
      <c r="B380" s="95">
        <v>4</v>
      </c>
      <c r="C380" s="95" t="s">
        <v>228</v>
      </c>
      <c r="D380" s="298" t="s">
        <v>47</v>
      </c>
      <c r="E380" s="98">
        <f t="shared" si="39"/>
        <v>21</v>
      </c>
      <c r="F380" s="98" t="s">
        <v>157</v>
      </c>
      <c r="G380" s="98">
        <v>17051</v>
      </c>
      <c r="H380" s="98"/>
      <c r="I380" s="285">
        <v>20.89</v>
      </c>
      <c r="J380" s="286" t="str">
        <f t="shared" si="43"/>
        <v>อ้อยน้ำราด</v>
      </c>
      <c r="K380" s="99">
        <v>20.89</v>
      </c>
      <c r="L380" s="99"/>
      <c r="M380" s="99">
        <f t="shared" si="40"/>
        <v>271.57</v>
      </c>
      <c r="N380" s="97">
        <v>13</v>
      </c>
      <c r="O380" s="287">
        <f t="shared" si="41"/>
        <v>167.12</v>
      </c>
      <c r="P380" s="288">
        <v>8</v>
      </c>
      <c r="Q380" s="288" t="str">
        <f>VLOOKUP(F380,[2]รายละเอียดรายแปลง!$D$1:$AU$65536,44,FALSE)</f>
        <v>D</v>
      </c>
      <c r="R380" s="288"/>
      <c r="S380" s="97">
        <f t="shared" si="42"/>
        <v>146.23000000000002</v>
      </c>
      <c r="T380" s="97">
        <v>7</v>
      </c>
      <c r="U380" s="289">
        <v>242901</v>
      </c>
      <c r="V380" s="290">
        <f t="shared" si="44"/>
        <v>-8096.7</v>
      </c>
      <c r="W380" s="291" t="s">
        <v>1</v>
      </c>
      <c r="X380" s="291" t="s">
        <v>88</v>
      </c>
      <c r="Y380" s="292">
        <v>0</v>
      </c>
      <c r="Z380" s="293" t="s">
        <v>234</v>
      </c>
      <c r="AA380" s="294" t="s">
        <v>119</v>
      </c>
      <c r="AB380" s="294" t="s">
        <v>158</v>
      </c>
      <c r="AC380" s="293">
        <v>1.85</v>
      </c>
      <c r="AD380" s="291" t="s">
        <v>232</v>
      </c>
      <c r="AE380" s="293" t="s">
        <v>220</v>
      </c>
      <c r="AF380" s="293" t="s">
        <v>408</v>
      </c>
      <c r="AG380" s="293" t="s">
        <v>236</v>
      </c>
    </row>
    <row r="381" spans="1:33" ht="24">
      <c r="A381" s="281">
        <v>5</v>
      </c>
      <c r="B381" s="95">
        <v>4</v>
      </c>
      <c r="C381" s="95" t="s">
        <v>228</v>
      </c>
      <c r="D381" s="298" t="s">
        <v>47</v>
      </c>
      <c r="E381" s="98">
        <f t="shared" si="39"/>
        <v>22</v>
      </c>
      <c r="F381" s="98">
        <v>1706</v>
      </c>
      <c r="G381" s="98">
        <v>1706</v>
      </c>
      <c r="H381" s="299" t="s">
        <v>230</v>
      </c>
      <c r="I381" s="285">
        <v>24.35</v>
      </c>
      <c r="J381" s="286" t="str">
        <f t="shared" si="43"/>
        <v>อ้อยน้ำราด</v>
      </c>
      <c r="K381" s="99">
        <v>24.35</v>
      </c>
      <c r="L381" s="99"/>
      <c r="M381" s="99">
        <f t="shared" si="40"/>
        <v>316.55</v>
      </c>
      <c r="N381" s="97">
        <v>13</v>
      </c>
      <c r="O381" s="287">
        <f t="shared" si="41"/>
        <v>219.15</v>
      </c>
      <c r="P381" s="288">
        <v>9</v>
      </c>
      <c r="Q381" s="288" t="str">
        <f>VLOOKUP(F381,[2]รายละเอียดรายแปลง!$D$1:$AU$65536,44,FALSE)</f>
        <v>D</v>
      </c>
      <c r="R381" s="288"/>
      <c r="S381" s="97">
        <f t="shared" si="42"/>
        <v>170.45000000000002</v>
      </c>
      <c r="T381" s="97">
        <v>7</v>
      </c>
      <c r="U381" s="289">
        <v>242900</v>
      </c>
      <c r="V381" s="290">
        <f t="shared" si="44"/>
        <v>-8096.666666666667</v>
      </c>
      <c r="W381" s="291" t="s">
        <v>1</v>
      </c>
      <c r="X381" s="291" t="s">
        <v>88</v>
      </c>
      <c r="Y381" s="292">
        <v>0</v>
      </c>
      <c r="Z381" s="293" t="s">
        <v>234</v>
      </c>
      <c r="AA381" s="294" t="s">
        <v>119</v>
      </c>
      <c r="AB381" s="294" t="s">
        <v>158</v>
      </c>
      <c r="AC381" s="293">
        <v>1.85</v>
      </c>
      <c r="AD381" s="291" t="s">
        <v>232</v>
      </c>
      <c r="AE381" s="293" t="s">
        <v>220</v>
      </c>
      <c r="AF381" s="293" t="s">
        <v>408</v>
      </c>
      <c r="AG381" s="293" t="s">
        <v>236</v>
      </c>
    </row>
    <row r="382" spans="1:33" ht="24">
      <c r="A382" s="281">
        <v>3</v>
      </c>
      <c r="B382" s="95">
        <v>4</v>
      </c>
      <c r="C382" s="95" t="s">
        <v>228</v>
      </c>
      <c r="D382" s="298" t="s">
        <v>47</v>
      </c>
      <c r="E382" s="98">
        <f t="shared" si="39"/>
        <v>23</v>
      </c>
      <c r="F382" s="98" t="s">
        <v>159</v>
      </c>
      <c r="G382" s="98">
        <v>17061</v>
      </c>
      <c r="H382" s="299" t="s">
        <v>230</v>
      </c>
      <c r="I382" s="285">
        <v>11.31</v>
      </c>
      <c r="J382" s="286" t="str">
        <f t="shared" si="43"/>
        <v>อ้อยตอ 2</v>
      </c>
      <c r="K382" s="99">
        <v>11.31</v>
      </c>
      <c r="L382" s="99"/>
      <c r="M382" s="99">
        <f t="shared" si="40"/>
        <v>113.10000000000001</v>
      </c>
      <c r="N382" s="97">
        <v>10</v>
      </c>
      <c r="O382" s="287">
        <f t="shared" si="41"/>
        <v>90.48</v>
      </c>
      <c r="P382" s="288">
        <v>8</v>
      </c>
      <c r="Q382" s="288" t="str">
        <f>VLOOKUP(F382,[2]รายละเอียดรายแปลง!$D$1:$AU$65536,44,FALSE)</f>
        <v>C</v>
      </c>
      <c r="R382" s="288"/>
      <c r="S382" s="97">
        <f t="shared" si="42"/>
        <v>67.86</v>
      </c>
      <c r="T382" s="97">
        <v>6</v>
      </c>
      <c r="U382" s="289">
        <v>242961</v>
      </c>
      <c r="V382" s="290">
        <f t="shared" si="44"/>
        <v>-8098.7</v>
      </c>
      <c r="W382" s="291" t="s">
        <v>95</v>
      </c>
      <c r="X382" s="291" t="s">
        <v>2</v>
      </c>
      <c r="Y382" s="292">
        <v>0</v>
      </c>
      <c r="Z382" s="293" t="s">
        <v>234</v>
      </c>
      <c r="AA382" s="294" t="s">
        <v>119</v>
      </c>
      <c r="AB382" s="294" t="s">
        <v>91</v>
      </c>
      <c r="AC382" s="293">
        <v>1.85</v>
      </c>
      <c r="AD382" s="294" t="s">
        <v>232</v>
      </c>
      <c r="AE382" s="293" t="s">
        <v>220</v>
      </c>
      <c r="AF382" s="293" t="s">
        <v>408</v>
      </c>
      <c r="AG382" s="293" t="s">
        <v>236</v>
      </c>
    </row>
    <row r="383" spans="1:33" ht="24">
      <c r="A383" s="281">
        <v>4</v>
      </c>
      <c r="B383" s="95">
        <v>4</v>
      </c>
      <c r="C383" s="95" t="s">
        <v>228</v>
      </c>
      <c r="D383" s="298" t="s">
        <v>47</v>
      </c>
      <c r="E383" s="98">
        <f t="shared" si="39"/>
        <v>24</v>
      </c>
      <c r="F383" s="98">
        <v>1707</v>
      </c>
      <c r="G383" s="98">
        <v>1707</v>
      </c>
      <c r="H383" s="299" t="s">
        <v>230</v>
      </c>
      <c r="I383" s="285">
        <v>19.93</v>
      </c>
      <c r="J383" s="286" t="str">
        <f t="shared" si="43"/>
        <v>อ้อยตอ 2</v>
      </c>
      <c r="K383" s="99">
        <v>19.93</v>
      </c>
      <c r="L383" s="99"/>
      <c r="M383" s="99">
        <f t="shared" si="40"/>
        <v>219.23</v>
      </c>
      <c r="N383" s="97">
        <v>11</v>
      </c>
      <c r="O383" s="287">
        <f t="shared" si="41"/>
        <v>179.37</v>
      </c>
      <c r="P383" s="288">
        <v>9</v>
      </c>
      <c r="Q383" s="288" t="str">
        <f>VLOOKUP(F383,[2]รายละเอียดรายแปลง!$D$1:$AU$65536,44,FALSE)</f>
        <v>C</v>
      </c>
      <c r="R383" s="288"/>
      <c r="S383" s="97">
        <f t="shared" si="42"/>
        <v>139.51</v>
      </c>
      <c r="T383" s="97">
        <v>7</v>
      </c>
      <c r="U383" s="289">
        <v>242928</v>
      </c>
      <c r="V383" s="290">
        <f t="shared" si="44"/>
        <v>-8097.6</v>
      </c>
      <c r="W383" s="291" t="s">
        <v>95</v>
      </c>
      <c r="X383" s="291" t="s">
        <v>2</v>
      </c>
      <c r="Y383" s="292">
        <v>0</v>
      </c>
      <c r="Z383" s="293" t="s">
        <v>234</v>
      </c>
      <c r="AA383" s="294" t="s">
        <v>119</v>
      </c>
      <c r="AB383" s="294" t="s">
        <v>91</v>
      </c>
      <c r="AC383" s="293">
        <v>1.65</v>
      </c>
      <c r="AD383" s="294" t="s">
        <v>247</v>
      </c>
      <c r="AE383" s="293" t="s">
        <v>220</v>
      </c>
      <c r="AF383" s="293" t="s">
        <v>408</v>
      </c>
      <c r="AG383" s="293" t="s">
        <v>236</v>
      </c>
    </row>
    <row r="384" spans="1:33" ht="24">
      <c r="A384" s="281">
        <v>4</v>
      </c>
      <c r="B384" s="95">
        <v>4</v>
      </c>
      <c r="C384" s="95" t="s">
        <v>228</v>
      </c>
      <c r="D384" s="298" t="s">
        <v>47</v>
      </c>
      <c r="E384" s="98">
        <f t="shared" si="39"/>
        <v>25</v>
      </c>
      <c r="F384" s="98" t="s">
        <v>160</v>
      </c>
      <c r="G384" s="98">
        <v>17071</v>
      </c>
      <c r="H384" s="299" t="s">
        <v>230</v>
      </c>
      <c r="I384" s="285">
        <v>16.02</v>
      </c>
      <c r="J384" s="286" t="str">
        <f t="shared" si="43"/>
        <v>อ้อยตอ 2</v>
      </c>
      <c r="K384" s="99">
        <v>16.02</v>
      </c>
      <c r="L384" s="99"/>
      <c r="M384" s="99">
        <f t="shared" si="40"/>
        <v>176.22</v>
      </c>
      <c r="N384" s="97">
        <v>11</v>
      </c>
      <c r="O384" s="287">
        <f t="shared" si="41"/>
        <v>160.19999999999999</v>
      </c>
      <c r="P384" s="288">
        <v>10</v>
      </c>
      <c r="Q384" s="288" t="str">
        <f>VLOOKUP(F384,[2]รายละเอียดรายแปลง!$D$1:$AU$65536,44,FALSE)</f>
        <v>B</v>
      </c>
      <c r="R384" s="288"/>
      <c r="S384" s="97">
        <f t="shared" si="42"/>
        <v>112.14</v>
      </c>
      <c r="T384" s="97">
        <v>7</v>
      </c>
      <c r="U384" s="289">
        <v>242929</v>
      </c>
      <c r="V384" s="290">
        <f t="shared" si="44"/>
        <v>-8097.6333333333332</v>
      </c>
      <c r="W384" s="291" t="s">
        <v>95</v>
      </c>
      <c r="X384" s="291" t="s">
        <v>2</v>
      </c>
      <c r="Y384" s="292">
        <v>0</v>
      </c>
      <c r="Z384" s="293" t="s">
        <v>234</v>
      </c>
      <c r="AA384" s="294" t="s">
        <v>119</v>
      </c>
      <c r="AB384" s="294" t="s">
        <v>91</v>
      </c>
      <c r="AC384" s="293">
        <v>1.65</v>
      </c>
      <c r="AD384" s="294" t="s">
        <v>247</v>
      </c>
      <c r="AE384" s="293" t="s">
        <v>220</v>
      </c>
      <c r="AF384" s="293" t="s">
        <v>408</v>
      </c>
      <c r="AG384" s="293" t="s">
        <v>236</v>
      </c>
    </row>
    <row r="385" spans="1:33" ht="24">
      <c r="A385" s="281">
        <v>5</v>
      </c>
      <c r="B385" s="95">
        <v>4</v>
      </c>
      <c r="C385" s="95" t="s">
        <v>228</v>
      </c>
      <c r="D385" s="298" t="s">
        <v>47</v>
      </c>
      <c r="E385" s="98">
        <f t="shared" si="39"/>
        <v>26</v>
      </c>
      <c r="F385" s="98">
        <v>1708</v>
      </c>
      <c r="G385" s="98">
        <v>1708</v>
      </c>
      <c r="H385" s="299" t="s">
        <v>230</v>
      </c>
      <c r="I385" s="285">
        <v>24.32</v>
      </c>
      <c r="J385" s="286" t="str">
        <f t="shared" si="43"/>
        <v>อ้อยตอ 2</v>
      </c>
      <c r="K385" s="99">
        <v>24.32</v>
      </c>
      <c r="L385" s="99"/>
      <c r="M385" s="99">
        <f t="shared" si="40"/>
        <v>243.2</v>
      </c>
      <c r="N385" s="97">
        <v>10</v>
      </c>
      <c r="O385" s="287">
        <f t="shared" si="41"/>
        <v>170.24</v>
      </c>
      <c r="P385" s="288">
        <v>7</v>
      </c>
      <c r="Q385" s="288" t="str">
        <f>VLOOKUP(F385,[2]รายละเอียดรายแปลง!$D$1:$AU$65536,44,FALSE)</f>
        <v>D</v>
      </c>
      <c r="R385" s="288"/>
      <c r="S385" s="97">
        <f t="shared" si="42"/>
        <v>121.6</v>
      </c>
      <c r="T385" s="97">
        <v>5</v>
      </c>
      <c r="U385" s="289">
        <v>242960</v>
      </c>
      <c r="V385" s="290">
        <f t="shared" si="44"/>
        <v>-8098.666666666667</v>
      </c>
      <c r="W385" s="291" t="s">
        <v>95</v>
      </c>
      <c r="X385" s="291" t="s">
        <v>2</v>
      </c>
      <c r="Y385" s="292">
        <v>0</v>
      </c>
      <c r="Z385" s="293" t="s">
        <v>234</v>
      </c>
      <c r="AA385" s="294" t="s">
        <v>119</v>
      </c>
      <c r="AB385" s="294" t="s">
        <v>91</v>
      </c>
      <c r="AC385" s="293">
        <v>1.85</v>
      </c>
      <c r="AD385" s="294" t="s">
        <v>232</v>
      </c>
      <c r="AE385" s="293" t="s">
        <v>220</v>
      </c>
      <c r="AF385" s="293" t="s">
        <v>408</v>
      </c>
      <c r="AG385" s="293" t="s">
        <v>236</v>
      </c>
    </row>
    <row r="386" spans="1:33" ht="24">
      <c r="A386" s="281">
        <v>5</v>
      </c>
      <c r="B386" s="95">
        <v>4</v>
      </c>
      <c r="C386" s="95" t="s">
        <v>228</v>
      </c>
      <c r="D386" s="298" t="s">
        <v>47</v>
      </c>
      <c r="E386" s="98">
        <f t="shared" si="39"/>
        <v>27</v>
      </c>
      <c r="F386" s="98">
        <v>1709</v>
      </c>
      <c r="G386" s="98">
        <v>1709</v>
      </c>
      <c r="H386" s="299" t="s">
        <v>230</v>
      </c>
      <c r="I386" s="285">
        <v>53.92</v>
      </c>
      <c r="J386" s="286" t="str">
        <f t="shared" si="43"/>
        <v>อ้อยตอ 1</v>
      </c>
      <c r="K386" s="99">
        <v>53.92</v>
      </c>
      <c r="L386" s="99"/>
      <c r="M386" s="99">
        <f t="shared" si="40"/>
        <v>647.04</v>
      </c>
      <c r="N386" s="97">
        <v>12</v>
      </c>
      <c r="O386" s="287">
        <f t="shared" si="41"/>
        <v>539.20000000000005</v>
      </c>
      <c r="P386" s="288">
        <v>10</v>
      </c>
      <c r="Q386" s="288" t="str">
        <f>VLOOKUP(F386,[2]รายละเอียดรายแปลง!$D$1:$AU$65536,44,FALSE)</f>
        <v>B</v>
      </c>
      <c r="R386" s="288"/>
      <c r="S386" s="97">
        <f t="shared" si="42"/>
        <v>485.28000000000003</v>
      </c>
      <c r="T386" s="97">
        <v>9</v>
      </c>
      <c r="U386" s="289">
        <v>242927</v>
      </c>
      <c r="V386" s="290">
        <f t="shared" si="44"/>
        <v>-8097.5666666666666</v>
      </c>
      <c r="W386" s="291" t="s">
        <v>93</v>
      </c>
      <c r="X386" s="291" t="s">
        <v>2</v>
      </c>
      <c r="Y386" s="292">
        <v>0</v>
      </c>
      <c r="Z386" s="293" t="s">
        <v>234</v>
      </c>
      <c r="AA386" s="296" t="s">
        <v>90</v>
      </c>
      <c r="AB386" s="294" t="s">
        <v>91</v>
      </c>
      <c r="AC386" s="293">
        <v>1.85</v>
      </c>
      <c r="AD386" s="294" t="s">
        <v>232</v>
      </c>
      <c r="AE386" s="293" t="s">
        <v>220</v>
      </c>
      <c r="AF386" s="293" t="s">
        <v>408</v>
      </c>
      <c r="AG386" s="293" t="s">
        <v>236</v>
      </c>
    </row>
    <row r="387" spans="1:33" ht="24">
      <c r="A387" s="281">
        <v>5</v>
      </c>
      <c r="B387" s="95">
        <v>4</v>
      </c>
      <c r="C387" s="95" t="s">
        <v>228</v>
      </c>
      <c r="D387" s="298" t="s">
        <v>47</v>
      </c>
      <c r="E387" s="98">
        <f t="shared" si="39"/>
        <v>28</v>
      </c>
      <c r="F387" s="98">
        <v>1711</v>
      </c>
      <c r="G387" s="98">
        <v>1711</v>
      </c>
      <c r="H387" s="98"/>
      <c r="I387" s="285">
        <v>41.17</v>
      </c>
      <c r="J387" s="286" t="str">
        <f t="shared" si="43"/>
        <v>อ้อยน้ำราด</v>
      </c>
      <c r="K387" s="99">
        <v>41.17</v>
      </c>
      <c r="L387" s="99"/>
      <c r="M387" s="99">
        <f t="shared" si="40"/>
        <v>576.38</v>
      </c>
      <c r="N387" s="97">
        <v>14</v>
      </c>
      <c r="O387" s="287">
        <f t="shared" si="41"/>
        <v>329.36</v>
      </c>
      <c r="P387" s="288">
        <v>8</v>
      </c>
      <c r="Q387" s="288" t="str">
        <f>VLOOKUP(F387,[2]รายละเอียดรายแปลง!$D$1:$AU$65536,44,FALSE)</f>
        <v>D</v>
      </c>
      <c r="R387" s="288"/>
      <c r="S387" s="97">
        <f t="shared" si="42"/>
        <v>247.02</v>
      </c>
      <c r="T387" s="97">
        <v>6</v>
      </c>
      <c r="U387" s="289">
        <v>242891</v>
      </c>
      <c r="V387" s="290">
        <f t="shared" si="44"/>
        <v>-8096.3666666666668</v>
      </c>
      <c r="W387" s="291" t="s">
        <v>1</v>
      </c>
      <c r="X387" s="291" t="s">
        <v>88</v>
      </c>
      <c r="Y387" s="292">
        <v>0</v>
      </c>
      <c r="Z387" s="293" t="s">
        <v>234</v>
      </c>
      <c r="AA387" s="296" t="s">
        <v>90</v>
      </c>
      <c r="AB387" s="294" t="s">
        <v>109</v>
      </c>
      <c r="AC387" s="293">
        <v>1.85</v>
      </c>
      <c r="AD387" s="291" t="s">
        <v>232</v>
      </c>
      <c r="AE387" s="293" t="s">
        <v>220</v>
      </c>
      <c r="AF387" s="293" t="s">
        <v>408</v>
      </c>
      <c r="AG387" s="293" t="s">
        <v>236</v>
      </c>
    </row>
    <row r="388" spans="1:33" ht="24">
      <c r="A388" s="281">
        <v>5</v>
      </c>
      <c r="B388" s="95">
        <v>4</v>
      </c>
      <c r="C388" s="95" t="s">
        <v>228</v>
      </c>
      <c r="D388" s="298" t="s">
        <v>47</v>
      </c>
      <c r="E388" s="98">
        <f t="shared" si="39"/>
        <v>29</v>
      </c>
      <c r="F388" s="98" t="s">
        <v>161</v>
      </c>
      <c r="G388" s="98">
        <v>17111</v>
      </c>
      <c r="H388" s="299" t="s">
        <v>230</v>
      </c>
      <c r="I388" s="285">
        <v>24.87</v>
      </c>
      <c r="J388" s="286" t="str">
        <f t="shared" si="43"/>
        <v>อ้อยตอ 1</v>
      </c>
      <c r="K388" s="99">
        <v>24.87</v>
      </c>
      <c r="L388" s="99"/>
      <c r="M388" s="99">
        <f t="shared" si="40"/>
        <v>248.70000000000002</v>
      </c>
      <c r="N388" s="97">
        <v>10</v>
      </c>
      <c r="O388" s="287">
        <f t="shared" si="41"/>
        <v>223.83</v>
      </c>
      <c r="P388" s="288">
        <v>9</v>
      </c>
      <c r="Q388" s="288" t="str">
        <f>VLOOKUP(F388,[2]รายละเอียดรายแปลง!$D$1:$AU$65536,44,FALSE)</f>
        <v>C</v>
      </c>
      <c r="R388" s="288"/>
      <c r="S388" s="97">
        <f t="shared" si="42"/>
        <v>149.22</v>
      </c>
      <c r="T388" s="97">
        <v>6</v>
      </c>
      <c r="U388" s="289">
        <v>242954</v>
      </c>
      <c r="V388" s="290">
        <f t="shared" si="44"/>
        <v>-8098.4666666666662</v>
      </c>
      <c r="W388" s="291" t="s">
        <v>93</v>
      </c>
      <c r="X388" s="291" t="s">
        <v>2</v>
      </c>
      <c r="Y388" s="292">
        <v>0</v>
      </c>
      <c r="Z388" s="293" t="s">
        <v>234</v>
      </c>
      <c r="AA388" s="296" t="s">
        <v>90</v>
      </c>
      <c r="AB388" s="294" t="s">
        <v>91</v>
      </c>
      <c r="AC388" s="293">
        <v>1.85</v>
      </c>
      <c r="AD388" s="294" t="s">
        <v>232</v>
      </c>
      <c r="AE388" s="293" t="s">
        <v>220</v>
      </c>
      <c r="AF388" s="293" t="s">
        <v>408</v>
      </c>
      <c r="AG388" s="293" t="s">
        <v>236</v>
      </c>
    </row>
    <row r="389" spans="1:33" ht="24">
      <c r="A389" s="281">
        <v>5</v>
      </c>
      <c r="B389" s="95">
        <v>4</v>
      </c>
      <c r="C389" s="95" t="s">
        <v>228</v>
      </c>
      <c r="D389" s="298" t="s">
        <v>47</v>
      </c>
      <c r="E389" s="98">
        <f t="shared" ref="E389:E425" si="45">E388+1</f>
        <v>30</v>
      </c>
      <c r="F389" s="98" t="s">
        <v>162</v>
      </c>
      <c r="G389" s="98">
        <v>17126</v>
      </c>
      <c r="H389" s="299" t="s">
        <v>230</v>
      </c>
      <c r="I389" s="285">
        <v>148.62</v>
      </c>
      <c r="J389" s="286" t="str">
        <f t="shared" si="43"/>
        <v>อ้อยตอ 1</v>
      </c>
      <c r="K389" s="99">
        <v>148.62</v>
      </c>
      <c r="L389" s="99"/>
      <c r="M389" s="99">
        <f t="shared" si="40"/>
        <v>1486.2</v>
      </c>
      <c r="N389" s="97">
        <v>10</v>
      </c>
      <c r="O389" s="287">
        <f t="shared" si="41"/>
        <v>1337.58</v>
      </c>
      <c r="P389" s="288">
        <v>9</v>
      </c>
      <c r="Q389" s="288" t="str">
        <f>VLOOKUP(F389,[2]รายละเอียดรายแปลง!$D$1:$AU$65536,44,FALSE)</f>
        <v>C</v>
      </c>
      <c r="R389" s="288"/>
      <c r="S389" s="97">
        <f t="shared" si="42"/>
        <v>1040.3400000000001</v>
      </c>
      <c r="T389" s="97">
        <v>7</v>
      </c>
      <c r="U389" s="289">
        <v>242956</v>
      </c>
      <c r="V389" s="290">
        <f t="shared" si="44"/>
        <v>-8098.5333333333338</v>
      </c>
      <c r="W389" s="291" t="s">
        <v>93</v>
      </c>
      <c r="X389" s="291" t="s">
        <v>2</v>
      </c>
      <c r="Y389" s="292">
        <v>0</v>
      </c>
      <c r="Z389" s="293" t="s">
        <v>234</v>
      </c>
      <c r="AA389" s="296" t="s">
        <v>90</v>
      </c>
      <c r="AB389" s="294" t="s">
        <v>91</v>
      </c>
      <c r="AC389" s="293">
        <v>1.85</v>
      </c>
      <c r="AD389" s="294" t="s">
        <v>232</v>
      </c>
      <c r="AE389" s="293" t="s">
        <v>220</v>
      </c>
      <c r="AF389" s="293" t="s">
        <v>408</v>
      </c>
      <c r="AG389" s="293" t="s">
        <v>236</v>
      </c>
    </row>
    <row r="390" spans="1:33" ht="24">
      <c r="A390" s="281">
        <v>5</v>
      </c>
      <c r="B390" s="95">
        <v>4</v>
      </c>
      <c r="C390" s="95" t="s">
        <v>228</v>
      </c>
      <c r="D390" s="298" t="s">
        <v>47</v>
      </c>
      <c r="E390" s="98">
        <f t="shared" si="45"/>
        <v>31</v>
      </c>
      <c r="F390" s="98">
        <v>1715</v>
      </c>
      <c r="G390" s="98">
        <v>1715</v>
      </c>
      <c r="H390" s="98"/>
      <c r="I390" s="285">
        <v>30.05</v>
      </c>
      <c r="J390" s="286" t="str">
        <f t="shared" si="43"/>
        <v>อ้อยน้ำราด</v>
      </c>
      <c r="K390" s="99"/>
      <c r="L390" s="99">
        <v>30.05</v>
      </c>
      <c r="M390" s="99">
        <f t="shared" si="40"/>
        <v>0</v>
      </c>
      <c r="N390" s="97">
        <v>13</v>
      </c>
      <c r="O390" s="288"/>
      <c r="P390" s="288"/>
      <c r="Q390" s="288"/>
      <c r="R390" s="288"/>
      <c r="S390" s="97"/>
      <c r="T390" s="97"/>
      <c r="U390" s="289">
        <v>242905</v>
      </c>
      <c r="V390" s="290">
        <f t="shared" si="44"/>
        <v>-8096.833333333333</v>
      </c>
      <c r="W390" s="291" t="s">
        <v>1</v>
      </c>
      <c r="X390" s="291" t="s">
        <v>88</v>
      </c>
      <c r="Y390" s="292">
        <v>0</v>
      </c>
      <c r="Z390" s="293" t="s">
        <v>234</v>
      </c>
      <c r="AA390" s="294" t="s">
        <v>119</v>
      </c>
      <c r="AB390" s="294" t="s">
        <v>109</v>
      </c>
      <c r="AC390" s="293">
        <v>1.85</v>
      </c>
      <c r="AD390" s="291" t="s">
        <v>232</v>
      </c>
      <c r="AE390" s="293" t="s">
        <v>220</v>
      </c>
      <c r="AF390" s="293" t="s">
        <v>408</v>
      </c>
      <c r="AG390" s="293" t="s">
        <v>236</v>
      </c>
    </row>
    <row r="391" spans="1:33" ht="24">
      <c r="A391" s="281">
        <v>3</v>
      </c>
      <c r="B391" s="95">
        <v>4</v>
      </c>
      <c r="C391" s="95" t="s">
        <v>228</v>
      </c>
      <c r="D391" s="298" t="s">
        <v>47</v>
      </c>
      <c r="E391" s="98">
        <f t="shared" si="45"/>
        <v>32</v>
      </c>
      <c r="F391" s="98">
        <v>1715</v>
      </c>
      <c r="G391" s="98">
        <v>1715</v>
      </c>
      <c r="H391" s="98"/>
      <c r="I391" s="285">
        <v>12.150000000000002</v>
      </c>
      <c r="J391" s="286" t="str">
        <f t="shared" si="43"/>
        <v>อ้อยตอ 2</v>
      </c>
      <c r="K391" s="99">
        <v>12.150000000000002</v>
      </c>
      <c r="L391" s="99"/>
      <c r="M391" s="99">
        <f t="shared" si="40"/>
        <v>157.95000000000002</v>
      </c>
      <c r="N391" s="97">
        <v>13</v>
      </c>
      <c r="O391" s="287">
        <f t="shared" ref="O391:O396" si="46">K391*P391</f>
        <v>109.35000000000002</v>
      </c>
      <c r="P391" s="288">
        <v>9</v>
      </c>
      <c r="Q391" s="288" t="str">
        <f>VLOOKUP(F391,[2]รายละเอียดรายแปลง!$D$1:$AU$65536,44,FALSE)</f>
        <v>C</v>
      </c>
      <c r="R391" s="288"/>
      <c r="S391" s="97">
        <f t="shared" ref="S391:S396" si="47">K391*T391</f>
        <v>72.900000000000006</v>
      </c>
      <c r="T391" s="97">
        <v>6</v>
      </c>
      <c r="U391" s="289">
        <v>242882</v>
      </c>
      <c r="V391" s="290">
        <f t="shared" si="44"/>
        <v>-8096.0666666666666</v>
      </c>
      <c r="W391" s="291" t="s">
        <v>95</v>
      </c>
      <c r="X391" s="291" t="s">
        <v>2</v>
      </c>
      <c r="Y391" s="292">
        <v>0</v>
      </c>
      <c r="Z391" s="293" t="s">
        <v>234</v>
      </c>
      <c r="AA391" s="294"/>
      <c r="AB391" s="294" t="s">
        <v>91</v>
      </c>
      <c r="AC391" s="293">
        <v>1.65</v>
      </c>
      <c r="AD391" s="291" t="s">
        <v>247</v>
      </c>
      <c r="AE391" s="293" t="s">
        <v>220</v>
      </c>
      <c r="AF391" s="293" t="s">
        <v>408</v>
      </c>
      <c r="AG391" s="293" t="s">
        <v>236</v>
      </c>
    </row>
    <row r="392" spans="1:33" ht="24">
      <c r="A392" s="281">
        <v>3</v>
      </c>
      <c r="B392" s="95">
        <v>4</v>
      </c>
      <c r="C392" s="95" t="s">
        <v>228</v>
      </c>
      <c r="D392" s="298" t="s">
        <v>47</v>
      </c>
      <c r="E392" s="98">
        <f t="shared" si="45"/>
        <v>33</v>
      </c>
      <c r="F392" s="98">
        <v>1716</v>
      </c>
      <c r="G392" s="98">
        <v>1716</v>
      </c>
      <c r="H392" s="299" t="s">
        <v>230</v>
      </c>
      <c r="I392" s="285">
        <v>19.490000000000002</v>
      </c>
      <c r="J392" s="286" t="str">
        <f t="shared" si="43"/>
        <v>อ้อยตอ 2</v>
      </c>
      <c r="K392" s="99">
        <v>10</v>
      </c>
      <c r="L392" s="99">
        <v>9.49</v>
      </c>
      <c r="M392" s="99">
        <f t="shared" si="40"/>
        <v>90</v>
      </c>
      <c r="N392" s="97">
        <v>9</v>
      </c>
      <c r="O392" s="287">
        <f t="shared" si="46"/>
        <v>90</v>
      </c>
      <c r="P392" s="288">
        <v>9</v>
      </c>
      <c r="Q392" s="288" t="str">
        <f>VLOOKUP(F392,[2]รายละเอียดรายแปลง!$D$1:$AU$65536,44,FALSE)</f>
        <v>C</v>
      </c>
      <c r="R392" s="288"/>
      <c r="S392" s="97">
        <f t="shared" si="47"/>
        <v>60</v>
      </c>
      <c r="T392" s="97">
        <v>6</v>
      </c>
      <c r="U392" s="289"/>
      <c r="V392" s="309">
        <v>0</v>
      </c>
      <c r="W392" s="291" t="s">
        <v>95</v>
      </c>
      <c r="X392" s="291" t="s">
        <v>2</v>
      </c>
      <c r="Y392" s="292">
        <v>0</v>
      </c>
      <c r="Z392" s="293" t="s">
        <v>234</v>
      </c>
      <c r="AA392" s="294" t="s">
        <v>119</v>
      </c>
      <c r="AB392" s="294"/>
      <c r="AC392" s="293"/>
      <c r="AD392" s="291"/>
      <c r="AE392" s="293" t="e">
        <f>VLOOKUP(F392,'[1]รายแปลง6465 (พื้นที่ 10,005 (2'!#REF!,54,0)</f>
        <v>#REF!</v>
      </c>
      <c r="AF392" s="293" t="s">
        <v>408</v>
      </c>
      <c r="AG392" s="293" t="s">
        <v>236</v>
      </c>
    </row>
    <row r="393" spans="1:33" ht="24">
      <c r="A393" s="281">
        <v>3</v>
      </c>
      <c r="B393" s="95">
        <v>4</v>
      </c>
      <c r="C393" s="95" t="s">
        <v>228</v>
      </c>
      <c r="D393" s="298" t="s">
        <v>47</v>
      </c>
      <c r="E393" s="98">
        <f t="shared" si="45"/>
        <v>34</v>
      </c>
      <c r="F393" s="98">
        <v>1717</v>
      </c>
      <c r="G393" s="98">
        <v>1717</v>
      </c>
      <c r="H393" s="299" t="s">
        <v>230</v>
      </c>
      <c r="I393" s="285">
        <v>11.35</v>
      </c>
      <c r="J393" s="286" t="str">
        <f t="shared" si="43"/>
        <v>อ้อยตอ 2</v>
      </c>
      <c r="K393" s="99">
        <v>10</v>
      </c>
      <c r="L393" s="99">
        <v>1.35</v>
      </c>
      <c r="M393" s="99">
        <f t="shared" ref="M393:M419" si="48">K393*N393</f>
        <v>90</v>
      </c>
      <c r="N393" s="97">
        <v>9</v>
      </c>
      <c r="O393" s="287">
        <f t="shared" si="46"/>
        <v>90</v>
      </c>
      <c r="P393" s="288">
        <v>9</v>
      </c>
      <c r="Q393" s="288" t="str">
        <f>VLOOKUP(F393,[2]รายละเอียดรายแปลง!$D$1:$AU$65536,44,FALSE)</f>
        <v>C</v>
      </c>
      <c r="R393" s="288"/>
      <c r="S393" s="97">
        <f t="shared" si="47"/>
        <v>60</v>
      </c>
      <c r="T393" s="97">
        <v>6</v>
      </c>
      <c r="U393" s="289"/>
      <c r="V393" s="309">
        <v>0</v>
      </c>
      <c r="W393" s="291" t="s">
        <v>95</v>
      </c>
      <c r="X393" s="291" t="s">
        <v>2</v>
      </c>
      <c r="Y393" s="292">
        <v>0</v>
      </c>
      <c r="Z393" s="293" t="s">
        <v>234</v>
      </c>
      <c r="AA393" s="294" t="s">
        <v>119</v>
      </c>
      <c r="AB393" s="294"/>
      <c r="AC393" s="293"/>
      <c r="AD393" s="291"/>
      <c r="AE393" s="293" t="e">
        <f>VLOOKUP(F393,'[1]รายแปลง6465 (พื้นที่ 10,005 (2'!#REF!,54,0)</f>
        <v>#REF!</v>
      </c>
      <c r="AF393" s="293" t="s">
        <v>408</v>
      </c>
      <c r="AG393" s="293" t="s">
        <v>236</v>
      </c>
    </row>
    <row r="394" spans="1:33" ht="24">
      <c r="A394" s="281">
        <v>2</v>
      </c>
      <c r="B394" s="95">
        <v>4</v>
      </c>
      <c r="C394" s="95" t="s">
        <v>228</v>
      </c>
      <c r="D394" s="298" t="s">
        <v>47</v>
      </c>
      <c r="E394" s="98">
        <f t="shared" si="45"/>
        <v>35</v>
      </c>
      <c r="F394" s="98" t="s">
        <v>163</v>
      </c>
      <c r="G394" s="98">
        <v>17171</v>
      </c>
      <c r="H394" s="98"/>
      <c r="I394" s="285">
        <v>6.26</v>
      </c>
      <c r="J394" s="286" t="str">
        <f t="shared" si="43"/>
        <v>อ้อยน้ำราด</v>
      </c>
      <c r="K394" s="99">
        <v>6.26</v>
      </c>
      <c r="L394" s="99"/>
      <c r="M394" s="99">
        <f t="shared" si="48"/>
        <v>81.38</v>
      </c>
      <c r="N394" s="97">
        <v>13</v>
      </c>
      <c r="O394" s="287">
        <f t="shared" si="46"/>
        <v>50.08</v>
      </c>
      <c r="P394" s="288">
        <v>8</v>
      </c>
      <c r="Q394" s="288" t="str">
        <f>VLOOKUP(F394,[2]รายละเอียดรายแปลง!$D$1:$AU$65536,44,FALSE)</f>
        <v>D</v>
      </c>
      <c r="R394" s="288"/>
      <c r="S394" s="97">
        <f t="shared" si="47"/>
        <v>50.08</v>
      </c>
      <c r="T394" s="97">
        <v>8</v>
      </c>
      <c r="U394" s="289">
        <v>242869</v>
      </c>
      <c r="V394" s="290">
        <f t="shared" ref="V394:V425" si="49">($V$428-U394)/30</f>
        <v>-8095.6333333333332</v>
      </c>
      <c r="W394" s="291" t="s">
        <v>1</v>
      </c>
      <c r="X394" s="291" t="s">
        <v>88</v>
      </c>
      <c r="Y394" s="292">
        <v>0</v>
      </c>
      <c r="Z394" s="293" t="s">
        <v>234</v>
      </c>
      <c r="AA394" s="294" t="s">
        <v>119</v>
      </c>
      <c r="AB394" s="294" t="s">
        <v>109</v>
      </c>
      <c r="AC394" s="293">
        <v>1.85</v>
      </c>
      <c r="AD394" s="291" t="s">
        <v>232</v>
      </c>
      <c r="AE394" s="293" t="s">
        <v>220</v>
      </c>
      <c r="AF394" s="293" t="s">
        <v>408</v>
      </c>
      <c r="AG394" s="293" t="s">
        <v>236</v>
      </c>
    </row>
    <row r="395" spans="1:33" ht="24">
      <c r="A395" s="281">
        <v>5</v>
      </c>
      <c r="B395" s="95">
        <v>4</v>
      </c>
      <c r="C395" s="95" t="s">
        <v>228</v>
      </c>
      <c r="D395" s="298" t="s">
        <v>47</v>
      </c>
      <c r="E395" s="98">
        <f t="shared" si="45"/>
        <v>36</v>
      </c>
      <c r="F395" s="98">
        <v>1718</v>
      </c>
      <c r="G395" s="98">
        <v>1718</v>
      </c>
      <c r="H395" s="299" t="s">
        <v>230</v>
      </c>
      <c r="I395" s="285">
        <v>52.74</v>
      </c>
      <c r="J395" s="286" t="str">
        <f t="shared" si="43"/>
        <v>อ้อยตอ 2</v>
      </c>
      <c r="K395" s="99">
        <v>52.74</v>
      </c>
      <c r="L395" s="99"/>
      <c r="M395" s="99">
        <f t="shared" si="48"/>
        <v>527.4</v>
      </c>
      <c r="N395" s="97">
        <v>10</v>
      </c>
      <c r="O395" s="287">
        <f t="shared" si="46"/>
        <v>369.18</v>
      </c>
      <c r="P395" s="288">
        <v>7</v>
      </c>
      <c r="Q395" s="288" t="str">
        <f>VLOOKUP(F395,[2]รายละเอียดรายแปลง!$D$1:$AU$65536,44,FALSE)</f>
        <v>D</v>
      </c>
      <c r="R395" s="288"/>
      <c r="S395" s="97">
        <f t="shared" si="47"/>
        <v>369.18</v>
      </c>
      <c r="T395" s="97">
        <v>7</v>
      </c>
      <c r="U395" s="289">
        <v>242958</v>
      </c>
      <c r="V395" s="290">
        <f t="shared" si="49"/>
        <v>-8098.6</v>
      </c>
      <c r="W395" s="291" t="s">
        <v>95</v>
      </c>
      <c r="X395" s="291" t="s">
        <v>2</v>
      </c>
      <c r="Y395" s="292">
        <v>0</v>
      </c>
      <c r="Z395" s="293" t="s">
        <v>234</v>
      </c>
      <c r="AA395" s="294" t="s">
        <v>119</v>
      </c>
      <c r="AB395" s="294" t="s">
        <v>91</v>
      </c>
      <c r="AC395" s="293">
        <v>1.85</v>
      </c>
      <c r="AD395" s="294" t="s">
        <v>232</v>
      </c>
      <c r="AE395" s="293" t="s">
        <v>220</v>
      </c>
      <c r="AF395" s="293" t="s">
        <v>408</v>
      </c>
      <c r="AG395" s="293" t="s">
        <v>236</v>
      </c>
    </row>
    <row r="396" spans="1:33" ht="24">
      <c r="A396" s="281">
        <v>5</v>
      </c>
      <c r="B396" s="95">
        <v>4</v>
      </c>
      <c r="C396" s="95" t="s">
        <v>228</v>
      </c>
      <c r="D396" s="298" t="s">
        <v>37</v>
      </c>
      <c r="E396" s="98">
        <f t="shared" si="45"/>
        <v>37</v>
      </c>
      <c r="F396" s="98">
        <v>1801</v>
      </c>
      <c r="G396" s="98">
        <v>1801</v>
      </c>
      <c r="H396" s="299" t="s">
        <v>230</v>
      </c>
      <c r="I396" s="285">
        <v>24.73</v>
      </c>
      <c r="J396" s="286" t="str">
        <f t="shared" si="43"/>
        <v>อ้อยตอ 1</v>
      </c>
      <c r="K396" s="99">
        <v>22.11</v>
      </c>
      <c r="L396" s="99"/>
      <c r="M396" s="99">
        <f t="shared" si="48"/>
        <v>265.32</v>
      </c>
      <c r="N396" s="97">
        <v>12</v>
      </c>
      <c r="O396" s="287">
        <f t="shared" si="46"/>
        <v>221.1</v>
      </c>
      <c r="P396" s="288">
        <v>10</v>
      </c>
      <c r="Q396" s="288" t="str">
        <f>VLOOKUP(F396,[2]รายละเอียดรายแปลง!$D$1:$AU$65536,44,FALSE)</f>
        <v>B</v>
      </c>
      <c r="R396" s="288"/>
      <c r="S396" s="97">
        <f t="shared" si="47"/>
        <v>132.66</v>
      </c>
      <c r="T396" s="97">
        <v>6</v>
      </c>
      <c r="U396" s="289">
        <v>242870</v>
      </c>
      <c r="V396" s="290">
        <f t="shared" si="49"/>
        <v>-8095.666666666667</v>
      </c>
      <c r="W396" s="291" t="s">
        <v>93</v>
      </c>
      <c r="X396" s="291" t="s">
        <v>2</v>
      </c>
      <c r="Y396" s="292">
        <v>0</v>
      </c>
      <c r="Z396" s="293" t="s">
        <v>234</v>
      </c>
      <c r="AA396" s="294" t="s">
        <v>119</v>
      </c>
      <c r="AB396" s="294" t="s">
        <v>96</v>
      </c>
      <c r="AC396" s="293">
        <v>1.85</v>
      </c>
      <c r="AD396" s="294" t="s">
        <v>232</v>
      </c>
      <c r="AE396" s="293" t="s">
        <v>220</v>
      </c>
      <c r="AF396" s="293" t="s">
        <v>408</v>
      </c>
      <c r="AG396" s="293" t="s">
        <v>236</v>
      </c>
    </row>
    <row r="397" spans="1:33" ht="24">
      <c r="A397" s="281">
        <v>5</v>
      </c>
      <c r="B397" s="95">
        <v>4</v>
      </c>
      <c r="C397" s="95" t="s">
        <v>228</v>
      </c>
      <c r="D397" s="298" t="s">
        <v>37</v>
      </c>
      <c r="E397" s="98">
        <f t="shared" si="45"/>
        <v>38</v>
      </c>
      <c r="F397" s="98">
        <v>1802</v>
      </c>
      <c r="G397" s="98">
        <v>1802</v>
      </c>
      <c r="H397" s="98"/>
      <c r="I397" s="285">
        <v>23.43</v>
      </c>
      <c r="J397" s="286" t="str">
        <f t="shared" si="43"/>
        <v>อ้อยน้ำราด</v>
      </c>
      <c r="K397" s="99"/>
      <c r="L397" s="99">
        <v>23.43</v>
      </c>
      <c r="M397" s="99">
        <f t="shared" si="48"/>
        <v>0</v>
      </c>
      <c r="N397" s="97">
        <v>12</v>
      </c>
      <c r="O397" s="288"/>
      <c r="P397" s="288"/>
      <c r="Q397" s="288"/>
      <c r="R397" s="288"/>
      <c r="S397" s="97"/>
      <c r="T397" s="97"/>
      <c r="U397" s="289">
        <v>242881</v>
      </c>
      <c r="V397" s="290">
        <f t="shared" si="49"/>
        <v>-8096.0333333333338</v>
      </c>
      <c r="W397" s="291" t="s">
        <v>1</v>
      </c>
      <c r="X397" s="291" t="s">
        <v>88</v>
      </c>
      <c r="Y397" s="292">
        <v>0</v>
      </c>
      <c r="Z397" s="293" t="s">
        <v>234</v>
      </c>
      <c r="AA397" s="294" t="s">
        <v>119</v>
      </c>
      <c r="AB397" s="294" t="s">
        <v>99</v>
      </c>
      <c r="AC397" s="293">
        <v>1.85</v>
      </c>
      <c r="AD397" s="291" t="s">
        <v>232</v>
      </c>
      <c r="AE397" s="293" t="s">
        <v>220</v>
      </c>
      <c r="AF397" s="293" t="s">
        <v>408</v>
      </c>
      <c r="AG397" s="293" t="s">
        <v>236</v>
      </c>
    </row>
    <row r="398" spans="1:33" ht="24">
      <c r="A398" s="281">
        <v>5</v>
      </c>
      <c r="B398" s="95">
        <v>4</v>
      </c>
      <c r="C398" s="95" t="s">
        <v>228</v>
      </c>
      <c r="D398" s="298" t="s">
        <v>37</v>
      </c>
      <c r="E398" s="98">
        <f t="shared" si="45"/>
        <v>39</v>
      </c>
      <c r="F398" s="98">
        <v>1804</v>
      </c>
      <c r="G398" s="98">
        <v>1804</v>
      </c>
      <c r="H398" s="299" t="s">
        <v>230</v>
      </c>
      <c r="I398" s="285">
        <v>48.96</v>
      </c>
      <c r="J398" s="286" t="str">
        <f t="shared" si="43"/>
        <v>อ้อยตอ 1</v>
      </c>
      <c r="K398" s="99">
        <v>48.96</v>
      </c>
      <c r="L398" s="99"/>
      <c r="M398" s="99">
        <f t="shared" si="48"/>
        <v>587.52</v>
      </c>
      <c r="N398" s="97">
        <v>12</v>
      </c>
      <c r="O398" s="287">
        <f t="shared" ref="O398:O425" si="50">K398*P398</f>
        <v>342.72</v>
      </c>
      <c r="P398" s="288">
        <v>7</v>
      </c>
      <c r="Q398" s="288" t="str">
        <f>VLOOKUP(F398,[2]รายละเอียดรายแปลง!$D$1:$AU$65536,44,FALSE)</f>
        <v>D</v>
      </c>
      <c r="R398" s="288"/>
      <c r="S398" s="97">
        <f t="shared" ref="S398:S425" si="51">K398*T398</f>
        <v>293.76</v>
      </c>
      <c r="T398" s="97">
        <v>6</v>
      </c>
      <c r="U398" s="289">
        <v>242917</v>
      </c>
      <c r="V398" s="290">
        <f t="shared" si="49"/>
        <v>-8097.2333333333336</v>
      </c>
      <c r="W398" s="291" t="s">
        <v>93</v>
      </c>
      <c r="X398" s="291" t="s">
        <v>2</v>
      </c>
      <c r="Y398" s="292">
        <v>0</v>
      </c>
      <c r="Z398" s="293" t="s">
        <v>234</v>
      </c>
      <c r="AA398" s="294" t="s">
        <v>119</v>
      </c>
      <c r="AB398" s="294" t="s">
        <v>91</v>
      </c>
      <c r="AC398" s="293">
        <v>1.85</v>
      </c>
      <c r="AD398" s="294" t="s">
        <v>232</v>
      </c>
      <c r="AE398" s="293" t="s">
        <v>220</v>
      </c>
      <c r="AF398" s="293" t="s">
        <v>408</v>
      </c>
      <c r="AG398" s="293" t="s">
        <v>236</v>
      </c>
    </row>
    <row r="399" spans="1:33" ht="24">
      <c r="A399" s="281">
        <v>3</v>
      </c>
      <c r="B399" s="95">
        <v>4</v>
      </c>
      <c r="C399" s="95" t="s">
        <v>228</v>
      </c>
      <c r="D399" s="298" t="s">
        <v>37</v>
      </c>
      <c r="E399" s="98">
        <f t="shared" si="45"/>
        <v>40</v>
      </c>
      <c r="F399" s="98">
        <v>1805</v>
      </c>
      <c r="G399" s="98">
        <v>1805</v>
      </c>
      <c r="H399" s="299" t="s">
        <v>230</v>
      </c>
      <c r="I399" s="285">
        <v>12</v>
      </c>
      <c r="J399" s="286" t="str">
        <f t="shared" si="43"/>
        <v>อ้อยน้ำราด</v>
      </c>
      <c r="K399" s="99">
        <v>12</v>
      </c>
      <c r="L399" s="99"/>
      <c r="M399" s="99">
        <f t="shared" si="48"/>
        <v>156</v>
      </c>
      <c r="N399" s="97">
        <v>13</v>
      </c>
      <c r="O399" s="287">
        <f t="shared" si="50"/>
        <v>108</v>
      </c>
      <c r="P399" s="288">
        <v>9</v>
      </c>
      <c r="Q399" s="288" t="str">
        <f>VLOOKUP(F399,[2]รายละเอียดรายแปลง!$D$1:$AU$65536,44,FALSE)</f>
        <v>D</v>
      </c>
      <c r="R399" s="288"/>
      <c r="S399" s="97">
        <f t="shared" si="51"/>
        <v>72</v>
      </c>
      <c r="T399" s="97">
        <v>6</v>
      </c>
      <c r="U399" s="289">
        <v>242886</v>
      </c>
      <c r="V399" s="290">
        <f t="shared" si="49"/>
        <v>-8096.2</v>
      </c>
      <c r="W399" s="291" t="s">
        <v>1</v>
      </c>
      <c r="X399" s="291" t="s">
        <v>88</v>
      </c>
      <c r="Y399" s="292">
        <v>0</v>
      </c>
      <c r="Z399" s="293" t="s">
        <v>234</v>
      </c>
      <c r="AA399" s="294" t="s">
        <v>119</v>
      </c>
      <c r="AB399" s="294" t="s">
        <v>99</v>
      </c>
      <c r="AC399" s="293">
        <v>1.85</v>
      </c>
      <c r="AD399" s="291" t="s">
        <v>232</v>
      </c>
      <c r="AE399" s="293" t="s">
        <v>220</v>
      </c>
      <c r="AF399" s="293" t="s">
        <v>408</v>
      </c>
      <c r="AG399" s="293" t="s">
        <v>236</v>
      </c>
    </row>
    <row r="400" spans="1:33" ht="24">
      <c r="A400" s="281">
        <v>5</v>
      </c>
      <c r="B400" s="95">
        <v>4</v>
      </c>
      <c r="C400" s="95" t="s">
        <v>228</v>
      </c>
      <c r="D400" s="298" t="s">
        <v>37</v>
      </c>
      <c r="E400" s="98">
        <f t="shared" si="45"/>
        <v>41</v>
      </c>
      <c r="F400" s="98">
        <v>1805</v>
      </c>
      <c r="G400" s="98">
        <v>1805</v>
      </c>
      <c r="H400" s="299" t="s">
        <v>230</v>
      </c>
      <c r="I400" s="285">
        <v>32.209999999999994</v>
      </c>
      <c r="J400" s="286" t="str">
        <f t="shared" si="43"/>
        <v>อ้อยตุลาคม</v>
      </c>
      <c r="K400" s="99">
        <v>32.209999999999994</v>
      </c>
      <c r="L400" s="99"/>
      <c r="M400" s="99">
        <f t="shared" si="48"/>
        <v>483.14999999999992</v>
      </c>
      <c r="N400" s="97">
        <v>15</v>
      </c>
      <c r="O400" s="287">
        <f t="shared" si="50"/>
        <v>289.88999999999993</v>
      </c>
      <c r="P400" s="288">
        <v>9</v>
      </c>
      <c r="Q400" s="288" t="str">
        <f>VLOOKUP(F400,[2]รายละเอียดรายแปลง!$D$1:$AU$65536,44,FALSE)</f>
        <v>D</v>
      </c>
      <c r="R400" s="288"/>
      <c r="S400" s="97">
        <f t="shared" si="51"/>
        <v>257.67999999999995</v>
      </c>
      <c r="T400" s="97">
        <v>8</v>
      </c>
      <c r="U400" s="289">
        <v>242866</v>
      </c>
      <c r="V400" s="290">
        <f t="shared" si="49"/>
        <v>-8095.5333333333338</v>
      </c>
      <c r="W400" s="291" t="s">
        <v>98</v>
      </c>
      <c r="X400" s="291" t="s">
        <v>88</v>
      </c>
      <c r="Y400" s="292">
        <v>0</v>
      </c>
      <c r="Z400" s="293" t="s">
        <v>234</v>
      </c>
      <c r="AA400" s="294" t="s">
        <v>119</v>
      </c>
      <c r="AB400" s="294" t="s">
        <v>109</v>
      </c>
      <c r="AC400" s="293">
        <v>1.85</v>
      </c>
      <c r="AD400" s="294" t="s">
        <v>232</v>
      </c>
      <c r="AE400" s="293" t="s">
        <v>220</v>
      </c>
      <c r="AF400" s="293" t="s">
        <v>408</v>
      </c>
      <c r="AG400" s="293" t="s">
        <v>236</v>
      </c>
    </row>
    <row r="401" spans="1:33" ht="24">
      <c r="A401" s="281">
        <v>3</v>
      </c>
      <c r="B401" s="95">
        <v>4</v>
      </c>
      <c r="C401" s="95" t="s">
        <v>228</v>
      </c>
      <c r="D401" s="298" t="s">
        <v>37</v>
      </c>
      <c r="E401" s="98">
        <f t="shared" si="45"/>
        <v>42</v>
      </c>
      <c r="F401" s="98">
        <v>1810</v>
      </c>
      <c r="G401" s="98">
        <v>1810</v>
      </c>
      <c r="H401" s="299" t="s">
        <v>230</v>
      </c>
      <c r="I401" s="285">
        <v>12.65</v>
      </c>
      <c r="J401" s="286" t="str">
        <f t="shared" si="43"/>
        <v>อ้อยตอ 1</v>
      </c>
      <c r="K401" s="99">
        <v>12.65</v>
      </c>
      <c r="L401" s="99"/>
      <c r="M401" s="99">
        <f t="shared" si="48"/>
        <v>126.5</v>
      </c>
      <c r="N401" s="97">
        <v>10</v>
      </c>
      <c r="O401" s="287">
        <f t="shared" si="50"/>
        <v>101.2</v>
      </c>
      <c r="P401" s="288">
        <v>8</v>
      </c>
      <c r="Q401" s="288" t="str">
        <f>VLOOKUP(F401,[2]รายละเอียดรายแปลง!$D$1:$AU$65536,44,FALSE)</f>
        <v>C</v>
      </c>
      <c r="R401" s="288"/>
      <c r="S401" s="97">
        <f t="shared" si="51"/>
        <v>88.55</v>
      </c>
      <c r="T401" s="97">
        <v>7</v>
      </c>
      <c r="U401" s="289">
        <v>242960</v>
      </c>
      <c r="V401" s="290">
        <f t="shared" si="49"/>
        <v>-8098.666666666667</v>
      </c>
      <c r="W401" s="291" t="s">
        <v>93</v>
      </c>
      <c r="X401" s="291" t="s">
        <v>2</v>
      </c>
      <c r="Y401" s="292">
        <v>0</v>
      </c>
      <c r="Z401" s="293" t="s">
        <v>234</v>
      </c>
      <c r="AA401" s="294" t="s">
        <v>119</v>
      </c>
      <c r="AB401" s="294" t="s">
        <v>91</v>
      </c>
      <c r="AC401" s="293">
        <v>1.65</v>
      </c>
      <c r="AD401" s="294" t="s">
        <v>247</v>
      </c>
      <c r="AE401" s="293" t="s">
        <v>220</v>
      </c>
      <c r="AF401" s="293" t="s">
        <v>408</v>
      </c>
      <c r="AG401" s="293" t="s">
        <v>236</v>
      </c>
    </row>
    <row r="402" spans="1:33" ht="24">
      <c r="A402" s="281">
        <v>5</v>
      </c>
      <c r="B402" s="95">
        <v>4</v>
      </c>
      <c r="C402" s="95" t="s">
        <v>228</v>
      </c>
      <c r="D402" s="298" t="s">
        <v>37</v>
      </c>
      <c r="E402" s="98">
        <f t="shared" si="45"/>
        <v>43</v>
      </c>
      <c r="F402" s="98">
        <v>1812</v>
      </c>
      <c r="G402" s="98">
        <v>1812</v>
      </c>
      <c r="H402" s="299" t="s">
        <v>230</v>
      </c>
      <c r="I402" s="285">
        <v>67.44</v>
      </c>
      <c r="J402" s="286" t="str">
        <f t="shared" si="43"/>
        <v>อ้อยตอ 1</v>
      </c>
      <c r="K402" s="99">
        <v>67.44</v>
      </c>
      <c r="L402" s="99"/>
      <c r="M402" s="99">
        <f t="shared" si="48"/>
        <v>809.28</v>
      </c>
      <c r="N402" s="97">
        <v>12</v>
      </c>
      <c r="O402" s="287">
        <f t="shared" si="50"/>
        <v>674.4</v>
      </c>
      <c r="P402" s="288">
        <v>10</v>
      </c>
      <c r="Q402" s="288" t="str">
        <f>VLOOKUP(F402,[2]รายละเอียดรายแปลง!$D$1:$AU$65536,44,FALSE)</f>
        <v>B</v>
      </c>
      <c r="R402" s="288"/>
      <c r="S402" s="97">
        <f t="shared" si="51"/>
        <v>337.2</v>
      </c>
      <c r="T402" s="97">
        <v>5</v>
      </c>
      <c r="U402" s="289">
        <v>242920</v>
      </c>
      <c r="V402" s="290">
        <f t="shared" si="49"/>
        <v>-8097.333333333333</v>
      </c>
      <c r="W402" s="291" t="s">
        <v>93</v>
      </c>
      <c r="X402" s="291" t="s">
        <v>2</v>
      </c>
      <c r="Y402" s="292">
        <v>0</v>
      </c>
      <c r="Z402" s="293" t="s">
        <v>234</v>
      </c>
      <c r="AA402" s="294" t="s">
        <v>119</v>
      </c>
      <c r="AB402" s="294" t="s">
        <v>91</v>
      </c>
      <c r="AC402" s="293">
        <v>1.85</v>
      </c>
      <c r="AD402" s="294" t="s">
        <v>232</v>
      </c>
      <c r="AE402" s="293" t="s">
        <v>220</v>
      </c>
      <c r="AF402" s="293" t="s">
        <v>408</v>
      </c>
      <c r="AG402" s="293" t="s">
        <v>236</v>
      </c>
    </row>
    <row r="403" spans="1:33" ht="24">
      <c r="A403" s="281">
        <v>5</v>
      </c>
      <c r="B403" s="95">
        <v>4</v>
      </c>
      <c r="C403" s="95" t="s">
        <v>228</v>
      </c>
      <c r="D403" s="298" t="s">
        <v>37</v>
      </c>
      <c r="E403" s="98">
        <f t="shared" si="45"/>
        <v>44</v>
      </c>
      <c r="F403" s="98">
        <v>1814</v>
      </c>
      <c r="G403" s="98">
        <v>1814</v>
      </c>
      <c r="H403" s="299" t="s">
        <v>230</v>
      </c>
      <c r="I403" s="285">
        <v>32.25</v>
      </c>
      <c r="J403" s="286" t="str">
        <f t="shared" si="43"/>
        <v>อ้อยน้ำราด</v>
      </c>
      <c r="K403" s="99">
        <v>32.25</v>
      </c>
      <c r="L403" s="99"/>
      <c r="M403" s="99">
        <f t="shared" si="48"/>
        <v>387</v>
      </c>
      <c r="N403" s="97">
        <v>12</v>
      </c>
      <c r="O403" s="287">
        <f t="shared" si="50"/>
        <v>225.75</v>
      </c>
      <c r="P403" s="288">
        <v>7</v>
      </c>
      <c r="Q403" s="288" t="str">
        <f>VLOOKUP(F403,[2]รายละเอียดรายแปลง!$D$1:$AU$65536,44,FALSE)</f>
        <v>D</v>
      </c>
      <c r="R403" s="288"/>
      <c r="S403" s="97">
        <f t="shared" si="51"/>
        <v>129</v>
      </c>
      <c r="T403" s="97">
        <v>4</v>
      </c>
      <c r="U403" s="289">
        <v>242885</v>
      </c>
      <c r="V403" s="290">
        <f t="shared" si="49"/>
        <v>-8096.166666666667</v>
      </c>
      <c r="W403" s="291" t="s">
        <v>1</v>
      </c>
      <c r="X403" s="291" t="s">
        <v>88</v>
      </c>
      <c r="Y403" s="292">
        <v>0</v>
      </c>
      <c r="Z403" s="293" t="s">
        <v>234</v>
      </c>
      <c r="AA403" s="294" t="s">
        <v>119</v>
      </c>
      <c r="AB403" s="294" t="s">
        <v>99</v>
      </c>
      <c r="AC403" s="293">
        <v>1.85</v>
      </c>
      <c r="AD403" s="291" t="s">
        <v>232</v>
      </c>
      <c r="AE403" s="293" t="s">
        <v>220</v>
      </c>
      <c r="AF403" s="293" t="s">
        <v>408</v>
      </c>
      <c r="AG403" s="293" t="s">
        <v>236</v>
      </c>
    </row>
    <row r="404" spans="1:33" ht="24">
      <c r="A404" s="281">
        <v>4</v>
      </c>
      <c r="B404" s="95">
        <v>4</v>
      </c>
      <c r="C404" s="95" t="s">
        <v>228</v>
      </c>
      <c r="D404" s="298" t="s">
        <v>37</v>
      </c>
      <c r="E404" s="98">
        <f t="shared" si="45"/>
        <v>45</v>
      </c>
      <c r="F404" s="98">
        <v>1816</v>
      </c>
      <c r="G404" s="98">
        <v>1816</v>
      </c>
      <c r="H404" s="98"/>
      <c r="I404" s="285">
        <v>17.7</v>
      </c>
      <c r="J404" s="286" t="str">
        <f t="shared" si="43"/>
        <v>อ้อยตอ 2</v>
      </c>
      <c r="K404" s="99">
        <v>17.7</v>
      </c>
      <c r="L404" s="99"/>
      <c r="M404" s="99">
        <f t="shared" si="48"/>
        <v>177</v>
      </c>
      <c r="N404" s="97">
        <v>10</v>
      </c>
      <c r="O404" s="287">
        <f t="shared" si="50"/>
        <v>123.89999999999999</v>
      </c>
      <c r="P404" s="288">
        <v>7</v>
      </c>
      <c r="Q404" s="288" t="str">
        <f>VLOOKUP(F404,[2]รายละเอียดรายแปลง!$D$1:$AU$65536,44,FALSE)</f>
        <v>D</v>
      </c>
      <c r="R404" s="288"/>
      <c r="S404" s="97">
        <f t="shared" si="51"/>
        <v>106.19999999999999</v>
      </c>
      <c r="T404" s="97">
        <v>6</v>
      </c>
      <c r="U404" s="289">
        <v>242908</v>
      </c>
      <c r="V404" s="290">
        <f t="shared" si="49"/>
        <v>-8096.9333333333334</v>
      </c>
      <c r="W404" s="291" t="s">
        <v>95</v>
      </c>
      <c r="X404" s="291" t="s">
        <v>2</v>
      </c>
      <c r="Y404" s="292">
        <v>0</v>
      </c>
      <c r="Z404" s="293" t="s">
        <v>234</v>
      </c>
      <c r="AA404" s="294" t="s">
        <v>119</v>
      </c>
      <c r="AB404" s="294" t="s">
        <v>91</v>
      </c>
      <c r="AC404" s="293">
        <v>1.65</v>
      </c>
      <c r="AD404" s="294" t="s">
        <v>247</v>
      </c>
      <c r="AE404" s="293" t="s">
        <v>220</v>
      </c>
      <c r="AF404" s="293" t="s">
        <v>408</v>
      </c>
      <c r="AG404" s="293" t="s">
        <v>236</v>
      </c>
    </row>
    <row r="405" spans="1:33" ht="24">
      <c r="A405" s="281">
        <v>5</v>
      </c>
      <c r="B405" s="95">
        <v>4</v>
      </c>
      <c r="C405" s="95" t="s">
        <v>228</v>
      </c>
      <c r="D405" s="298" t="s">
        <v>37</v>
      </c>
      <c r="E405" s="98">
        <f t="shared" si="45"/>
        <v>46</v>
      </c>
      <c r="F405" s="98">
        <v>1817</v>
      </c>
      <c r="G405" s="98">
        <v>1817</v>
      </c>
      <c r="H405" s="299" t="s">
        <v>230</v>
      </c>
      <c r="I405" s="285">
        <v>35.86</v>
      </c>
      <c r="J405" s="286" t="str">
        <f t="shared" si="43"/>
        <v>อ้อยตอ 2</v>
      </c>
      <c r="K405" s="99">
        <v>32.6</v>
      </c>
      <c r="L405" s="99"/>
      <c r="M405" s="99">
        <f t="shared" si="48"/>
        <v>326</v>
      </c>
      <c r="N405" s="97">
        <v>10</v>
      </c>
      <c r="O405" s="287">
        <f t="shared" si="50"/>
        <v>260.8</v>
      </c>
      <c r="P405" s="288">
        <v>8</v>
      </c>
      <c r="Q405" s="288" t="str">
        <f>VLOOKUP(F405,[2]รายละเอียดรายแปลง!$D$1:$AU$65536,44,FALSE)</f>
        <v>C</v>
      </c>
      <c r="R405" s="288"/>
      <c r="S405" s="97">
        <f t="shared" si="51"/>
        <v>195.60000000000002</v>
      </c>
      <c r="T405" s="97">
        <v>6</v>
      </c>
      <c r="U405" s="289">
        <v>242910</v>
      </c>
      <c r="V405" s="290">
        <f t="shared" si="49"/>
        <v>-8097</v>
      </c>
      <c r="W405" s="291" t="s">
        <v>95</v>
      </c>
      <c r="X405" s="291" t="s">
        <v>2</v>
      </c>
      <c r="Y405" s="292">
        <v>0</v>
      </c>
      <c r="Z405" s="293" t="s">
        <v>234</v>
      </c>
      <c r="AA405" s="294" t="s">
        <v>119</v>
      </c>
      <c r="AB405" s="294" t="s">
        <v>91</v>
      </c>
      <c r="AC405" s="293">
        <v>1.85</v>
      </c>
      <c r="AD405" s="294" t="s">
        <v>232</v>
      </c>
      <c r="AE405" s="293" t="s">
        <v>220</v>
      </c>
      <c r="AF405" s="293" t="s">
        <v>408</v>
      </c>
      <c r="AG405" s="293" t="s">
        <v>236</v>
      </c>
    </row>
    <row r="406" spans="1:33" ht="24">
      <c r="A406" s="281">
        <v>5</v>
      </c>
      <c r="B406" s="95">
        <v>4</v>
      </c>
      <c r="C406" s="95" t="s">
        <v>228</v>
      </c>
      <c r="D406" s="298" t="s">
        <v>37</v>
      </c>
      <c r="E406" s="98">
        <f t="shared" si="45"/>
        <v>47</v>
      </c>
      <c r="F406" s="98">
        <v>1818</v>
      </c>
      <c r="G406" s="98">
        <v>1818</v>
      </c>
      <c r="H406" s="299" t="s">
        <v>230</v>
      </c>
      <c r="I406" s="310">
        <v>36.03</v>
      </c>
      <c r="J406" s="286" t="str">
        <f t="shared" si="43"/>
        <v>อ้อยตุลาคม</v>
      </c>
      <c r="K406" s="99">
        <v>36.03</v>
      </c>
      <c r="L406" s="99"/>
      <c r="M406" s="99">
        <f t="shared" si="48"/>
        <v>540.45000000000005</v>
      </c>
      <c r="N406" s="97">
        <v>15</v>
      </c>
      <c r="O406" s="287">
        <f t="shared" si="50"/>
        <v>324.27</v>
      </c>
      <c r="P406" s="288">
        <v>9</v>
      </c>
      <c r="Q406" s="288" t="str">
        <f>VLOOKUP(F406,[2]รายละเอียดรายแปลง!$D$1:$AU$65536,44,FALSE)</f>
        <v>D</v>
      </c>
      <c r="R406" s="288"/>
      <c r="S406" s="97">
        <f t="shared" si="51"/>
        <v>252.21</v>
      </c>
      <c r="T406" s="97">
        <v>7</v>
      </c>
      <c r="U406" s="289">
        <v>242864</v>
      </c>
      <c r="V406" s="290">
        <f t="shared" si="49"/>
        <v>-8095.4666666666662</v>
      </c>
      <c r="W406" s="291" t="s">
        <v>98</v>
      </c>
      <c r="X406" s="291" t="s">
        <v>88</v>
      </c>
      <c r="Y406" s="292">
        <v>0</v>
      </c>
      <c r="Z406" s="293" t="s">
        <v>234</v>
      </c>
      <c r="AA406" s="294" t="s">
        <v>119</v>
      </c>
      <c r="AB406" s="294" t="s">
        <v>109</v>
      </c>
      <c r="AC406" s="293">
        <v>1.85</v>
      </c>
      <c r="AD406" s="294" t="s">
        <v>232</v>
      </c>
      <c r="AE406" s="293" t="s">
        <v>220</v>
      </c>
      <c r="AF406" s="293" t="s">
        <v>408</v>
      </c>
      <c r="AG406" s="293" t="s">
        <v>236</v>
      </c>
    </row>
    <row r="407" spans="1:33" ht="24">
      <c r="A407" s="281">
        <v>5</v>
      </c>
      <c r="B407" s="95">
        <v>4</v>
      </c>
      <c r="C407" s="95" t="s">
        <v>228</v>
      </c>
      <c r="D407" s="298" t="s">
        <v>37</v>
      </c>
      <c r="E407" s="98">
        <f t="shared" si="45"/>
        <v>48</v>
      </c>
      <c r="F407" s="98">
        <v>1819</v>
      </c>
      <c r="G407" s="98">
        <v>1819</v>
      </c>
      <c r="H407" s="299" t="s">
        <v>230</v>
      </c>
      <c r="I407" s="310">
        <v>25.15</v>
      </c>
      <c r="J407" s="286" t="str">
        <f t="shared" si="43"/>
        <v>อ้อยตุลาคม</v>
      </c>
      <c r="K407" s="99">
        <v>23.74</v>
      </c>
      <c r="L407" s="99"/>
      <c r="M407" s="99">
        <f t="shared" si="48"/>
        <v>356.09999999999997</v>
      </c>
      <c r="N407" s="97">
        <v>15</v>
      </c>
      <c r="O407" s="287">
        <f t="shared" si="50"/>
        <v>261.14</v>
      </c>
      <c r="P407" s="288">
        <v>11</v>
      </c>
      <c r="Q407" s="288" t="str">
        <f>VLOOKUP(F407,[2]รายละเอียดรายแปลง!$D$1:$AU$65536,44,FALSE)</f>
        <v>C</v>
      </c>
      <c r="R407" s="288"/>
      <c r="S407" s="97">
        <f t="shared" si="51"/>
        <v>189.92</v>
      </c>
      <c r="T407" s="97">
        <v>8</v>
      </c>
      <c r="U407" s="289">
        <v>242860</v>
      </c>
      <c r="V407" s="290">
        <f t="shared" si="49"/>
        <v>-8095.333333333333</v>
      </c>
      <c r="W407" s="291" t="s">
        <v>98</v>
      </c>
      <c r="X407" s="291" t="s">
        <v>88</v>
      </c>
      <c r="Y407" s="292">
        <v>0</v>
      </c>
      <c r="Z407" s="293" t="s">
        <v>234</v>
      </c>
      <c r="AA407" s="294" t="s">
        <v>119</v>
      </c>
      <c r="AB407" s="294" t="s">
        <v>109</v>
      </c>
      <c r="AC407" s="293">
        <v>1.85</v>
      </c>
      <c r="AD407" s="294" t="s">
        <v>232</v>
      </c>
      <c r="AE407" s="293" t="s">
        <v>220</v>
      </c>
      <c r="AF407" s="293" t="s">
        <v>408</v>
      </c>
      <c r="AG407" s="293" t="s">
        <v>236</v>
      </c>
    </row>
    <row r="408" spans="1:33" ht="24">
      <c r="A408" s="281">
        <v>4</v>
      </c>
      <c r="B408" s="95">
        <v>4</v>
      </c>
      <c r="C408" s="95" t="s">
        <v>228</v>
      </c>
      <c r="D408" s="298" t="s">
        <v>32</v>
      </c>
      <c r="E408" s="98">
        <v>1</v>
      </c>
      <c r="F408" s="98">
        <v>1901</v>
      </c>
      <c r="G408" s="98">
        <v>1901</v>
      </c>
      <c r="H408" s="98"/>
      <c r="I408" s="285">
        <v>15.96</v>
      </c>
      <c r="J408" s="286" t="str">
        <f t="shared" si="43"/>
        <v>อ้อยตอ 2</v>
      </c>
      <c r="K408" s="99">
        <v>15.96</v>
      </c>
      <c r="L408" s="99"/>
      <c r="M408" s="99">
        <f t="shared" si="48"/>
        <v>191.52</v>
      </c>
      <c r="N408" s="97">
        <v>12</v>
      </c>
      <c r="O408" s="287">
        <f t="shared" si="50"/>
        <v>143.64000000000001</v>
      </c>
      <c r="P408" s="288">
        <v>9</v>
      </c>
      <c r="Q408" s="288" t="str">
        <f>VLOOKUP(F408,[2]รายละเอียดรายแปลง!$D$1:$AU$65536,44,FALSE)</f>
        <v>C</v>
      </c>
      <c r="R408" s="288"/>
      <c r="S408" s="97">
        <f t="shared" si="51"/>
        <v>143.64000000000001</v>
      </c>
      <c r="T408" s="97">
        <v>9</v>
      </c>
      <c r="U408" s="289">
        <v>242919</v>
      </c>
      <c r="V408" s="290">
        <f t="shared" si="49"/>
        <v>-8097.3</v>
      </c>
      <c r="W408" s="291" t="s">
        <v>95</v>
      </c>
      <c r="X408" s="291" t="s">
        <v>2</v>
      </c>
      <c r="Y408" s="292">
        <v>0</v>
      </c>
      <c r="Z408" s="293" t="s">
        <v>234</v>
      </c>
      <c r="AA408" s="296" t="s">
        <v>90</v>
      </c>
      <c r="AB408" s="294" t="s">
        <v>91</v>
      </c>
      <c r="AC408" s="293" t="s">
        <v>432</v>
      </c>
      <c r="AD408" s="294" t="s">
        <v>433</v>
      </c>
      <c r="AE408" s="293" t="s">
        <v>220</v>
      </c>
      <c r="AF408" s="293" t="s">
        <v>408</v>
      </c>
      <c r="AG408" s="293" t="s">
        <v>236</v>
      </c>
    </row>
    <row r="409" spans="1:33" ht="24">
      <c r="A409" s="281">
        <v>4</v>
      </c>
      <c r="B409" s="95">
        <v>4</v>
      </c>
      <c r="C409" s="95" t="s">
        <v>228</v>
      </c>
      <c r="D409" s="298" t="s">
        <v>32</v>
      </c>
      <c r="E409" s="98">
        <f t="shared" si="45"/>
        <v>2</v>
      </c>
      <c r="F409" s="98">
        <v>1902</v>
      </c>
      <c r="G409" s="98">
        <v>1902</v>
      </c>
      <c r="H409" s="98"/>
      <c r="I409" s="285">
        <v>27.67</v>
      </c>
      <c r="J409" s="286" t="str">
        <f t="shared" si="43"/>
        <v>อ้อยตอ 2</v>
      </c>
      <c r="K409" s="99">
        <v>18.02</v>
      </c>
      <c r="L409" s="99"/>
      <c r="M409" s="99">
        <f t="shared" si="48"/>
        <v>180.2</v>
      </c>
      <c r="N409" s="97">
        <v>10</v>
      </c>
      <c r="O409" s="287">
        <f t="shared" si="50"/>
        <v>126.14</v>
      </c>
      <c r="P409" s="288">
        <v>7</v>
      </c>
      <c r="Q409" s="288" t="str">
        <f>VLOOKUP(F409,[2]รายละเอียดรายแปลง!$D$1:$AU$65536,44,FALSE)</f>
        <v>D</v>
      </c>
      <c r="R409" s="288"/>
      <c r="S409" s="97">
        <f t="shared" si="51"/>
        <v>126.14</v>
      </c>
      <c r="T409" s="97">
        <v>7</v>
      </c>
      <c r="U409" s="289">
        <v>242918</v>
      </c>
      <c r="V409" s="290">
        <f t="shared" si="49"/>
        <v>-8097.2666666666664</v>
      </c>
      <c r="W409" s="291" t="s">
        <v>95</v>
      </c>
      <c r="X409" s="291" t="s">
        <v>2</v>
      </c>
      <c r="Y409" s="292">
        <v>0</v>
      </c>
      <c r="Z409" s="293" t="s">
        <v>234</v>
      </c>
      <c r="AA409" s="296" t="s">
        <v>90</v>
      </c>
      <c r="AB409" s="294" t="s">
        <v>91</v>
      </c>
      <c r="AC409" s="293">
        <v>1.85</v>
      </c>
      <c r="AD409" s="294" t="s">
        <v>232</v>
      </c>
      <c r="AE409" s="293" t="s">
        <v>220</v>
      </c>
      <c r="AF409" s="293" t="s">
        <v>408</v>
      </c>
      <c r="AG409" s="293" t="s">
        <v>236</v>
      </c>
    </row>
    <row r="410" spans="1:33" ht="24">
      <c r="A410" s="281">
        <v>5</v>
      </c>
      <c r="B410" s="95">
        <v>4</v>
      </c>
      <c r="C410" s="95" t="s">
        <v>228</v>
      </c>
      <c r="D410" s="298" t="s">
        <v>32</v>
      </c>
      <c r="E410" s="98">
        <f t="shared" si="45"/>
        <v>3</v>
      </c>
      <c r="F410" s="98">
        <v>1903</v>
      </c>
      <c r="G410" s="98">
        <v>1903</v>
      </c>
      <c r="H410" s="98"/>
      <c r="I410" s="285">
        <v>24.68</v>
      </c>
      <c r="J410" s="286" t="str">
        <f t="shared" si="43"/>
        <v>อ้อยตอ 1</v>
      </c>
      <c r="K410" s="99">
        <v>24.68</v>
      </c>
      <c r="L410" s="99"/>
      <c r="M410" s="99">
        <f t="shared" si="48"/>
        <v>296.15999999999997</v>
      </c>
      <c r="N410" s="97">
        <v>12</v>
      </c>
      <c r="O410" s="287">
        <f t="shared" si="50"/>
        <v>222.12</v>
      </c>
      <c r="P410" s="288">
        <v>9</v>
      </c>
      <c r="Q410" s="288" t="str">
        <f>VLOOKUP(F410,[2]รายละเอียดรายแปลง!$D$1:$AU$65536,44,FALSE)</f>
        <v>C</v>
      </c>
      <c r="R410" s="288"/>
      <c r="S410" s="97">
        <f t="shared" si="51"/>
        <v>172.76</v>
      </c>
      <c r="T410" s="97">
        <v>7</v>
      </c>
      <c r="U410" s="289">
        <v>242895</v>
      </c>
      <c r="V410" s="290">
        <f t="shared" si="49"/>
        <v>-8096.5</v>
      </c>
      <c r="W410" s="291" t="s">
        <v>93</v>
      </c>
      <c r="X410" s="291" t="s">
        <v>2</v>
      </c>
      <c r="Y410" s="292">
        <v>0</v>
      </c>
      <c r="Z410" s="293" t="s">
        <v>234</v>
      </c>
      <c r="AA410" s="296" t="s">
        <v>90</v>
      </c>
      <c r="AB410" s="294" t="s">
        <v>109</v>
      </c>
      <c r="AC410" s="293">
        <v>1.85</v>
      </c>
      <c r="AD410" s="294" t="s">
        <v>232</v>
      </c>
      <c r="AE410" s="293" t="s">
        <v>220</v>
      </c>
      <c r="AF410" s="293" t="s">
        <v>408</v>
      </c>
      <c r="AG410" s="293" t="s">
        <v>236</v>
      </c>
    </row>
    <row r="411" spans="1:33" ht="24">
      <c r="A411" s="281">
        <v>5</v>
      </c>
      <c r="B411" s="95">
        <v>4</v>
      </c>
      <c r="C411" s="95" t="s">
        <v>228</v>
      </c>
      <c r="D411" s="298" t="s">
        <v>32</v>
      </c>
      <c r="E411" s="98">
        <f t="shared" si="45"/>
        <v>4</v>
      </c>
      <c r="F411" s="98">
        <v>1904</v>
      </c>
      <c r="G411" s="98">
        <v>1904</v>
      </c>
      <c r="H411" s="98"/>
      <c r="I411" s="285">
        <v>25.65</v>
      </c>
      <c r="J411" s="286" t="str">
        <f t="shared" si="43"/>
        <v>อ้อยตอ 1</v>
      </c>
      <c r="K411" s="99">
        <v>25.65</v>
      </c>
      <c r="L411" s="99"/>
      <c r="M411" s="99">
        <f t="shared" si="48"/>
        <v>307.79999999999995</v>
      </c>
      <c r="N411" s="97">
        <v>12</v>
      </c>
      <c r="O411" s="287">
        <f t="shared" si="50"/>
        <v>256.5</v>
      </c>
      <c r="P411" s="288">
        <v>10</v>
      </c>
      <c r="Q411" s="288" t="str">
        <f>VLOOKUP(F411,[2]รายละเอียดรายแปลง!$D$1:$AU$65536,44,FALSE)</f>
        <v>B</v>
      </c>
      <c r="R411" s="288"/>
      <c r="S411" s="97">
        <f t="shared" si="51"/>
        <v>179.54999999999998</v>
      </c>
      <c r="T411" s="97">
        <v>7</v>
      </c>
      <c r="U411" s="289">
        <v>242912</v>
      </c>
      <c r="V411" s="290">
        <f t="shared" si="49"/>
        <v>-8097.0666666666666</v>
      </c>
      <c r="W411" s="291" t="s">
        <v>93</v>
      </c>
      <c r="X411" s="291" t="s">
        <v>2</v>
      </c>
      <c r="Y411" s="292">
        <v>0</v>
      </c>
      <c r="Z411" s="293" t="s">
        <v>234</v>
      </c>
      <c r="AA411" s="296" t="s">
        <v>90</v>
      </c>
      <c r="AB411" s="294" t="s">
        <v>114</v>
      </c>
      <c r="AC411" s="293">
        <v>1.85</v>
      </c>
      <c r="AD411" s="294" t="s">
        <v>232</v>
      </c>
      <c r="AE411" s="293" t="s">
        <v>220</v>
      </c>
      <c r="AF411" s="293" t="s">
        <v>408</v>
      </c>
      <c r="AG411" s="293" t="s">
        <v>236</v>
      </c>
    </row>
    <row r="412" spans="1:33" ht="24">
      <c r="A412" s="281">
        <v>4</v>
      </c>
      <c r="B412" s="95">
        <v>4</v>
      </c>
      <c r="C412" s="95" t="s">
        <v>228</v>
      </c>
      <c r="D412" s="298" t="s">
        <v>32</v>
      </c>
      <c r="E412" s="98">
        <f t="shared" si="45"/>
        <v>5</v>
      </c>
      <c r="F412" s="98">
        <v>1905</v>
      </c>
      <c r="G412" s="98">
        <v>1905</v>
      </c>
      <c r="H412" s="98"/>
      <c r="I412" s="285">
        <v>19.170000000000002</v>
      </c>
      <c r="J412" s="286" t="str">
        <f t="shared" si="43"/>
        <v>อ้อยตอ 1</v>
      </c>
      <c r="K412" s="99">
        <v>19.170000000000002</v>
      </c>
      <c r="L412" s="99"/>
      <c r="M412" s="99">
        <f t="shared" si="48"/>
        <v>230.04000000000002</v>
      </c>
      <c r="N412" s="97">
        <v>12</v>
      </c>
      <c r="O412" s="287">
        <f t="shared" si="50"/>
        <v>172.53000000000003</v>
      </c>
      <c r="P412" s="288">
        <v>9</v>
      </c>
      <c r="Q412" s="288" t="str">
        <f>VLOOKUP(F412,[2]รายละเอียดรายแปลง!$D$1:$AU$65536,44,FALSE)</f>
        <v>C</v>
      </c>
      <c r="R412" s="288"/>
      <c r="S412" s="97">
        <f t="shared" si="51"/>
        <v>134.19</v>
      </c>
      <c r="T412" s="97">
        <v>7</v>
      </c>
      <c r="U412" s="289">
        <v>242913</v>
      </c>
      <c r="V412" s="290">
        <f t="shared" si="49"/>
        <v>-8097.1</v>
      </c>
      <c r="W412" s="291" t="s">
        <v>93</v>
      </c>
      <c r="X412" s="291" t="s">
        <v>2</v>
      </c>
      <c r="Y412" s="292">
        <v>0</v>
      </c>
      <c r="Z412" s="293" t="s">
        <v>234</v>
      </c>
      <c r="AA412" s="296" t="s">
        <v>90</v>
      </c>
      <c r="AB412" s="294" t="s">
        <v>99</v>
      </c>
      <c r="AC412" s="293">
        <v>1.85</v>
      </c>
      <c r="AD412" s="294" t="s">
        <v>232</v>
      </c>
      <c r="AE412" s="293" t="s">
        <v>220</v>
      </c>
      <c r="AF412" s="293" t="s">
        <v>408</v>
      </c>
      <c r="AG412" s="293" t="s">
        <v>236</v>
      </c>
    </row>
    <row r="413" spans="1:33" ht="24">
      <c r="A413" s="281">
        <v>4</v>
      </c>
      <c r="B413" s="95">
        <v>4</v>
      </c>
      <c r="C413" s="95" t="s">
        <v>228</v>
      </c>
      <c r="D413" s="298" t="s">
        <v>32</v>
      </c>
      <c r="E413" s="98">
        <f t="shared" si="45"/>
        <v>6</v>
      </c>
      <c r="F413" s="98">
        <v>1907</v>
      </c>
      <c r="G413" s="98">
        <v>1907</v>
      </c>
      <c r="H413" s="98"/>
      <c r="I413" s="285">
        <v>16.149999999999999</v>
      </c>
      <c r="J413" s="286" t="str">
        <f t="shared" si="43"/>
        <v>อ้อยตอ 2</v>
      </c>
      <c r="K413" s="99">
        <v>15.15</v>
      </c>
      <c r="L413" s="99"/>
      <c r="M413" s="99">
        <f t="shared" si="48"/>
        <v>151.5</v>
      </c>
      <c r="N413" s="97">
        <v>10</v>
      </c>
      <c r="O413" s="287">
        <f t="shared" si="50"/>
        <v>121.2</v>
      </c>
      <c r="P413" s="288">
        <v>8</v>
      </c>
      <c r="Q413" s="288" t="str">
        <f>VLOOKUP(F413,[2]รายละเอียดรายแปลง!$D$1:$AU$65536,44,FALSE)</f>
        <v>C</v>
      </c>
      <c r="R413" s="288"/>
      <c r="S413" s="97">
        <f t="shared" si="51"/>
        <v>121.2</v>
      </c>
      <c r="T413" s="97">
        <v>8</v>
      </c>
      <c r="U413" s="289">
        <v>242917</v>
      </c>
      <c r="V413" s="290">
        <f t="shared" si="49"/>
        <v>-8097.2333333333336</v>
      </c>
      <c r="W413" s="291" t="s">
        <v>95</v>
      </c>
      <c r="X413" s="291" t="s">
        <v>2</v>
      </c>
      <c r="Y413" s="292">
        <v>0</v>
      </c>
      <c r="Z413" s="293" t="s">
        <v>234</v>
      </c>
      <c r="AA413" s="296" t="s">
        <v>90</v>
      </c>
      <c r="AB413" s="294" t="s">
        <v>91</v>
      </c>
      <c r="AC413" s="293">
        <v>1.65</v>
      </c>
      <c r="AD413" s="294" t="s">
        <v>247</v>
      </c>
      <c r="AE413" s="293" t="s">
        <v>220</v>
      </c>
      <c r="AF413" s="293" t="s">
        <v>408</v>
      </c>
      <c r="AG413" s="293" t="s">
        <v>236</v>
      </c>
    </row>
    <row r="414" spans="1:33" ht="24">
      <c r="A414" s="281">
        <v>2</v>
      </c>
      <c r="B414" s="95">
        <v>4</v>
      </c>
      <c r="C414" s="95" t="s">
        <v>228</v>
      </c>
      <c r="D414" s="298" t="s">
        <v>32</v>
      </c>
      <c r="E414" s="98">
        <f t="shared" si="45"/>
        <v>7</v>
      </c>
      <c r="F414" s="98" t="s">
        <v>164</v>
      </c>
      <c r="G414" s="98">
        <v>19071</v>
      </c>
      <c r="H414" s="98"/>
      <c r="I414" s="285">
        <v>9.81</v>
      </c>
      <c r="J414" s="286" t="str">
        <f t="shared" si="43"/>
        <v>อ้อยตอ 1</v>
      </c>
      <c r="K414" s="99">
        <v>5.94</v>
      </c>
      <c r="L414" s="99"/>
      <c r="M414" s="99">
        <f t="shared" si="48"/>
        <v>77.22</v>
      </c>
      <c r="N414" s="97">
        <v>13</v>
      </c>
      <c r="O414" s="287">
        <f t="shared" si="50"/>
        <v>47.52</v>
      </c>
      <c r="P414" s="288">
        <v>8</v>
      </c>
      <c r="Q414" s="288" t="str">
        <f>VLOOKUP(F414,[2]รายละเอียดรายแปลง!$D$1:$AU$65536,44,FALSE)</f>
        <v>C</v>
      </c>
      <c r="R414" s="288"/>
      <c r="S414" s="97">
        <f t="shared" si="51"/>
        <v>47.52</v>
      </c>
      <c r="T414" s="97">
        <v>8</v>
      </c>
      <c r="U414" s="289">
        <v>242917</v>
      </c>
      <c r="V414" s="290">
        <f t="shared" si="49"/>
        <v>-8097.2333333333336</v>
      </c>
      <c r="W414" s="291" t="s">
        <v>93</v>
      </c>
      <c r="X414" s="291" t="s">
        <v>2</v>
      </c>
      <c r="Y414" s="292">
        <v>0</v>
      </c>
      <c r="Z414" s="293" t="s">
        <v>234</v>
      </c>
      <c r="AA414" s="296" t="s">
        <v>90</v>
      </c>
      <c r="AB414" s="294" t="s">
        <v>91</v>
      </c>
      <c r="AC414" s="293">
        <v>1.85</v>
      </c>
      <c r="AD414" s="294" t="s">
        <v>232</v>
      </c>
      <c r="AE414" s="293" t="s">
        <v>220</v>
      </c>
      <c r="AF414" s="293" t="s">
        <v>408</v>
      </c>
      <c r="AG414" s="293" t="s">
        <v>236</v>
      </c>
    </row>
    <row r="415" spans="1:33" ht="24">
      <c r="A415" s="281">
        <v>2</v>
      </c>
      <c r="B415" s="95">
        <v>4</v>
      </c>
      <c r="C415" s="95" t="s">
        <v>228</v>
      </c>
      <c r="D415" s="298" t="s">
        <v>32</v>
      </c>
      <c r="E415" s="98">
        <f t="shared" si="45"/>
        <v>8</v>
      </c>
      <c r="F415" s="98" t="s">
        <v>165</v>
      </c>
      <c r="G415" s="98">
        <v>19072</v>
      </c>
      <c r="H415" s="98"/>
      <c r="I415" s="285">
        <v>13.27</v>
      </c>
      <c r="J415" s="286" t="str">
        <f t="shared" si="43"/>
        <v>อ้อยตอ 1</v>
      </c>
      <c r="K415" s="99">
        <v>5.09</v>
      </c>
      <c r="L415" s="99"/>
      <c r="M415" s="99">
        <f t="shared" si="48"/>
        <v>66.17</v>
      </c>
      <c r="N415" s="97">
        <v>13</v>
      </c>
      <c r="O415" s="287">
        <f t="shared" si="50"/>
        <v>35.629999999999995</v>
      </c>
      <c r="P415" s="288">
        <v>7</v>
      </c>
      <c r="Q415" s="288" t="str">
        <f>VLOOKUP(F415,[2]รายละเอียดรายแปลง!$D$1:$AU$65536,44,FALSE)</f>
        <v>D</v>
      </c>
      <c r="R415" s="288"/>
      <c r="S415" s="97">
        <f t="shared" si="51"/>
        <v>35.629999999999995</v>
      </c>
      <c r="T415" s="97">
        <v>7</v>
      </c>
      <c r="U415" s="289">
        <v>242915</v>
      </c>
      <c r="V415" s="290">
        <f t="shared" si="49"/>
        <v>-8097.166666666667</v>
      </c>
      <c r="W415" s="291" t="s">
        <v>93</v>
      </c>
      <c r="X415" s="291" t="s">
        <v>2</v>
      </c>
      <c r="Y415" s="292">
        <v>0</v>
      </c>
      <c r="Z415" s="293" t="s">
        <v>234</v>
      </c>
      <c r="AA415" s="296" t="s">
        <v>90</v>
      </c>
      <c r="AB415" s="294" t="s">
        <v>91</v>
      </c>
      <c r="AC415" s="293">
        <v>1.85</v>
      </c>
      <c r="AD415" s="294" t="s">
        <v>232</v>
      </c>
      <c r="AE415" s="293" t="s">
        <v>220</v>
      </c>
      <c r="AF415" s="293" t="s">
        <v>408</v>
      </c>
      <c r="AG415" s="293" t="s">
        <v>236</v>
      </c>
    </row>
    <row r="416" spans="1:33" ht="24">
      <c r="A416" s="281">
        <v>5</v>
      </c>
      <c r="B416" s="95">
        <v>4</v>
      </c>
      <c r="C416" s="95" t="s">
        <v>228</v>
      </c>
      <c r="D416" s="298" t="s">
        <v>32</v>
      </c>
      <c r="E416" s="98">
        <f t="shared" si="45"/>
        <v>9</v>
      </c>
      <c r="F416" s="98">
        <v>1908</v>
      </c>
      <c r="G416" s="98">
        <v>1908</v>
      </c>
      <c r="H416" s="98"/>
      <c r="I416" s="285">
        <v>29.11</v>
      </c>
      <c r="J416" s="286" t="str">
        <f t="shared" si="43"/>
        <v>อ้อยตอ 1</v>
      </c>
      <c r="K416" s="99">
        <v>27.59</v>
      </c>
      <c r="L416" s="99"/>
      <c r="M416" s="99">
        <f t="shared" si="48"/>
        <v>358.67</v>
      </c>
      <c r="N416" s="97">
        <v>13</v>
      </c>
      <c r="O416" s="287">
        <f t="shared" si="50"/>
        <v>275.89999999999998</v>
      </c>
      <c r="P416" s="288">
        <v>10</v>
      </c>
      <c r="Q416" s="288" t="str">
        <f>VLOOKUP(F416,[2]รายละเอียดรายแปลง!$D$1:$AU$65536,44,FALSE)</f>
        <v>B</v>
      </c>
      <c r="R416" s="288"/>
      <c r="S416" s="97">
        <f t="shared" si="51"/>
        <v>220.72</v>
      </c>
      <c r="T416" s="97">
        <v>8</v>
      </c>
      <c r="U416" s="289">
        <v>242918</v>
      </c>
      <c r="V416" s="290">
        <f t="shared" si="49"/>
        <v>-8097.2666666666664</v>
      </c>
      <c r="W416" s="291" t="s">
        <v>93</v>
      </c>
      <c r="X416" s="291" t="s">
        <v>2</v>
      </c>
      <c r="Y416" s="292">
        <v>0</v>
      </c>
      <c r="Z416" s="293" t="s">
        <v>234</v>
      </c>
      <c r="AA416" s="296" t="s">
        <v>90</v>
      </c>
      <c r="AB416" s="294" t="s">
        <v>91</v>
      </c>
      <c r="AC416" s="293">
        <v>1.85</v>
      </c>
      <c r="AD416" s="294" t="s">
        <v>232</v>
      </c>
      <c r="AE416" s="293" t="s">
        <v>220</v>
      </c>
      <c r="AF416" s="293" t="s">
        <v>408</v>
      </c>
      <c r="AG416" s="293" t="s">
        <v>236</v>
      </c>
    </row>
    <row r="417" spans="1:33" ht="24">
      <c r="A417" s="281">
        <v>2</v>
      </c>
      <c r="B417" s="95">
        <v>4</v>
      </c>
      <c r="C417" s="95" t="s">
        <v>228</v>
      </c>
      <c r="D417" s="298" t="s">
        <v>32</v>
      </c>
      <c r="E417" s="98">
        <f t="shared" si="45"/>
        <v>10</v>
      </c>
      <c r="F417" s="98" t="s">
        <v>166</v>
      </c>
      <c r="G417" s="98">
        <v>19081</v>
      </c>
      <c r="H417" s="98"/>
      <c r="I417" s="285">
        <v>16.93</v>
      </c>
      <c r="J417" s="286" t="str">
        <f t="shared" si="43"/>
        <v>อ้อยตอ 1</v>
      </c>
      <c r="K417" s="99">
        <v>8.43</v>
      </c>
      <c r="L417" s="99"/>
      <c r="M417" s="99">
        <f t="shared" si="48"/>
        <v>109.59</v>
      </c>
      <c r="N417" s="97">
        <v>13</v>
      </c>
      <c r="O417" s="287">
        <f t="shared" si="50"/>
        <v>67.44</v>
      </c>
      <c r="P417" s="288">
        <v>8</v>
      </c>
      <c r="Q417" s="288" t="str">
        <f>VLOOKUP(F417,[2]รายละเอียดรายแปลง!$D$1:$AU$65536,44,FALSE)</f>
        <v>C</v>
      </c>
      <c r="R417" s="288"/>
      <c r="S417" s="97">
        <f t="shared" si="51"/>
        <v>59.01</v>
      </c>
      <c r="T417" s="97">
        <v>7</v>
      </c>
      <c r="U417" s="289">
        <v>242915</v>
      </c>
      <c r="V417" s="290">
        <f t="shared" si="49"/>
        <v>-8097.166666666667</v>
      </c>
      <c r="W417" s="291" t="s">
        <v>93</v>
      </c>
      <c r="X417" s="291" t="s">
        <v>2</v>
      </c>
      <c r="Y417" s="292">
        <v>0</v>
      </c>
      <c r="Z417" s="293" t="s">
        <v>234</v>
      </c>
      <c r="AA417" s="296" t="s">
        <v>90</v>
      </c>
      <c r="AB417" s="294" t="s">
        <v>91</v>
      </c>
      <c r="AC417" s="293">
        <v>1.65</v>
      </c>
      <c r="AD417" s="294" t="s">
        <v>247</v>
      </c>
      <c r="AE417" s="293" t="s">
        <v>220</v>
      </c>
      <c r="AF417" s="293" t="s">
        <v>408</v>
      </c>
      <c r="AG417" s="293" t="s">
        <v>236</v>
      </c>
    </row>
    <row r="418" spans="1:33" ht="24">
      <c r="A418" s="281">
        <v>5</v>
      </c>
      <c r="B418" s="95">
        <v>4</v>
      </c>
      <c r="C418" s="95" t="s">
        <v>228</v>
      </c>
      <c r="D418" s="298" t="s">
        <v>32</v>
      </c>
      <c r="E418" s="98">
        <f t="shared" si="45"/>
        <v>11</v>
      </c>
      <c r="F418" s="98">
        <v>1909</v>
      </c>
      <c r="G418" s="98">
        <v>1909</v>
      </c>
      <c r="H418" s="98"/>
      <c r="I418" s="285">
        <v>26.32</v>
      </c>
      <c r="J418" s="286" t="str">
        <f t="shared" si="43"/>
        <v>อ้อยตอ 1</v>
      </c>
      <c r="K418" s="99">
        <v>20.53</v>
      </c>
      <c r="L418" s="99"/>
      <c r="M418" s="99">
        <f t="shared" si="48"/>
        <v>266.89</v>
      </c>
      <c r="N418" s="97">
        <v>13</v>
      </c>
      <c r="O418" s="287">
        <f t="shared" si="50"/>
        <v>184.77</v>
      </c>
      <c r="P418" s="288">
        <v>9</v>
      </c>
      <c r="Q418" s="288" t="str">
        <f>VLOOKUP(F418,[2]รายละเอียดรายแปลง!$D$1:$AU$65536,44,FALSE)</f>
        <v>C</v>
      </c>
      <c r="R418" s="288"/>
      <c r="S418" s="97">
        <f t="shared" si="51"/>
        <v>184.77</v>
      </c>
      <c r="T418" s="97">
        <v>9</v>
      </c>
      <c r="U418" s="289">
        <v>242914</v>
      </c>
      <c r="V418" s="290">
        <f t="shared" si="49"/>
        <v>-8097.1333333333332</v>
      </c>
      <c r="W418" s="291" t="s">
        <v>93</v>
      </c>
      <c r="X418" s="291" t="s">
        <v>2</v>
      </c>
      <c r="Y418" s="292">
        <v>0</v>
      </c>
      <c r="Z418" s="293" t="s">
        <v>234</v>
      </c>
      <c r="AA418" s="296" t="s">
        <v>90</v>
      </c>
      <c r="AB418" s="294" t="s">
        <v>91</v>
      </c>
      <c r="AC418" s="293">
        <v>1.85</v>
      </c>
      <c r="AD418" s="294" t="s">
        <v>232</v>
      </c>
      <c r="AE418" s="293" t="s">
        <v>220</v>
      </c>
      <c r="AF418" s="293" t="s">
        <v>408</v>
      </c>
      <c r="AG418" s="293" t="s">
        <v>236</v>
      </c>
    </row>
    <row r="419" spans="1:33" ht="24">
      <c r="A419" s="281">
        <v>2</v>
      </c>
      <c r="B419" s="95">
        <v>4</v>
      </c>
      <c r="C419" s="95" t="s">
        <v>228</v>
      </c>
      <c r="D419" s="298" t="s">
        <v>32</v>
      </c>
      <c r="E419" s="98">
        <f t="shared" si="45"/>
        <v>12</v>
      </c>
      <c r="F419" s="98" t="s">
        <v>167</v>
      </c>
      <c r="G419" s="98">
        <v>19091</v>
      </c>
      <c r="H419" s="98"/>
      <c r="I419" s="285">
        <v>9.49</v>
      </c>
      <c r="J419" s="286" t="str">
        <f t="shared" si="43"/>
        <v>อ้อยตอ 1</v>
      </c>
      <c r="K419" s="99">
        <v>7.38</v>
      </c>
      <c r="L419" s="99"/>
      <c r="M419" s="99">
        <f t="shared" si="48"/>
        <v>88.56</v>
      </c>
      <c r="N419" s="97">
        <v>12</v>
      </c>
      <c r="O419" s="287">
        <f t="shared" si="50"/>
        <v>66.42</v>
      </c>
      <c r="P419" s="288">
        <v>9</v>
      </c>
      <c r="Q419" s="288" t="str">
        <f>VLOOKUP(F419,[2]รายละเอียดรายแปลง!$D$1:$AU$65536,44,FALSE)</f>
        <v>C</v>
      </c>
      <c r="R419" s="288"/>
      <c r="S419" s="97">
        <f t="shared" si="51"/>
        <v>51.66</v>
      </c>
      <c r="T419" s="97">
        <v>7</v>
      </c>
      <c r="U419" s="289">
        <v>242920</v>
      </c>
      <c r="V419" s="290">
        <f t="shared" si="49"/>
        <v>-8097.333333333333</v>
      </c>
      <c r="W419" s="291" t="s">
        <v>93</v>
      </c>
      <c r="X419" s="291" t="s">
        <v>2</v>
      </c>
      <c r="Y419" s="292">
        <v>0</v>
      </c>
      <c r="Z419" s="293" t="s">
        <v>234</v>
      </c>
      <c r="AA419" s="296" t="s">
        <v>90</v>
      </c>
      <c r="AB419" s="294" t="s">
        <v>109</v>
      </c>
      <c r="AC419" s="293">
        <v>1.85</v>
      </c>
      <c r="AD419" s="294" t="s">
        <v>232</v>
      </c>
      <c r="AE419" s="293" t="s">
        <v>220</v>
      </c>
      <c r="AF419" s="293" t="s">
        <v>408</v>
      </c>
      <c r="AG419" s="293" t="s">
        <v>236</v>
      </c>
    </row>
    <row r="420" spans="1:33" ht="24">
      <c r="A420" s="281">
        <v>4</v>
      </c>
      <c r="B420" s="95">
        <v>4</v>
      </c>
      <c r="C420" s="95" t="s">
        <v>228</v>
      </c>
      <c r="D420" s="298" t="s">
        <v>32</v>
      </c>
      <c r="E420" s="98">
        <f t="shared" si="45"/>
        <v>13</v>
      </c>
      <c r="F420" s="98">
        <v>1910</v>
      </c>
      <c r="G420" s="98">
        <v>1910</v>
      </c>
      <c r="H420" s="98"/>
      <c r="I420" s="285">
        <v>17.11</v>
      </c>
      <c r="J420" s="286" t="str">
        <f t="shared" si="43"/>
        <v>อ้อยตอ 1</v>
      </c>
      <c r="K420" s="99">
        <v>17.11</v>
      </c>
      <c r="L420" s="99"/>
      <c r="M420" s="99">
        <f>K420*N420-10</f>
        <v>195.32</v>
      </c>
      <c r="N420" s="97">
        <v>12</v>
      </c>
      <c r="O420" s="287">
        <f t="shared" si="50"/>
        <v>153.99</v>
      </c>
      <c r="P420" s="288">
        <v>9</v>
      </c>
      <c r="Q420" s="288" t="str">
        <f>VLOOKUP(F420,[2]รายละเอียดรายแปลง!$D$1:$AU$65536,44,FALSE)</f>
        <v>C</v>
      </c>
      <c r="R420" s="288"/>
      <c r="S420" s="97">
        <f t="shared" si="51"/>
        <v>171.1</v>
      </c>
      <c r="T420" s="97">
        <v>10</v>
      </c>
      <c r="U420" s="289">
        <v>242920</v>
      </c>
      <c r="V420" s="290">
        <f t="shared" si="49"/>
        <v>-8097.333333333333</v>
      </c>
      <c r="W420" s="291" t="s">
        <v>93</v>
      </c>
      <c r="X420" s="291" t="s">
        <v>2</v>
      </c>
      <c r="Y420" s="292">
        <v>0</v>
      </c>
      <c r="Z420" s="293" t="s">
        <v>234</v>
      </c>
      <c r="AA420" s="296" t="s">
        <v>90</v>
      </c>
      <c r="AB420" s="294" t="s">
        <v>91</v>
      </c>
      <c r="AC420" s="293">
        <v>1.85</v>
      </c>
      <c r="AD420" s="294" t="s">
        <v>232</v>
      </c>
      <c r="AE420" s="293" t="s">
        <v>220</v>
      </c>
      <c r="AF420" s="293" t="s">
        <v>408</v>
      </c>
      <c r="AG420" s="293" t="s">
        <v>236</v>
      </c>
    </row>
    <row r="421" spans="1:33" ht="24">
      <c r="A421" s="281">
        <v>5</v>
      </c>
      <c r="B421" s="95">
        <v>4</v>
      </c>
      <c r="C421" s="95" t="s">
        <v>228</v>
      </c>
      <c r="D421" s="298" t="s">
        <v>32</v>
      </c>
      <c r="E421" s="98">
        <f t="shared" si="45"/>
        <v>14</v>
      </c>
      <c r="F421" s="98">
        <v>1913</v>
      </c>
      <c r="G421" s="98">
        <v>1913</v>
      </c>
      <c r="H421" s="98"/>
      <c r="I421" s="285">
        <v>35.479999999999997</v>
      </c>
      <c r="J421" s="286" t="str">
        <f t="shared" si="43"/>
        <v>อ้อยตอ 1</v>
      </c>
      <c r="K421" s="99">
        <v>33.33</v>
      </c>
      <c r="L421" s="99"/>
      <c r="M421" s="99">
        <f>K421*N421</f>
        <v>333.29999999999995</v>
      </c>
      <c r="N421" s="97">
        <v>10</v>
      </c>
      <c r="O421" s="287">
        <f t="shared" si="50"/>
        <v>233.31</v>
      </c>
      <c r="P421" s="288">
        <v>7</v>
      </c>
      <c r="Q421" s="288" t="str">
        <f>VLOOKUP(F421,[2]รายละเอียดรายแปลง!$D$1:$AU$65536,44,FALSE)</f>
        <v>D</v>
      </c>
      <c r="R421" s="288"/>
      <c r="S421" s="97">
        <f t="shared" si="51"/>
        <v>199.98</v>
      </c>
      <c r="T421" s="97">
        <v>6</v>
      </c>
      <c r="U421" s="289">
        <v>242922</v>
      </c>
      <c r="V421" s="290">
        <f t="shared" si="49"/>
        <v>-8097.4</v>
      </c>
      <c r="W421" s="291" t="s">
        <v>93</v>
      </c>
      <c r="X421" s="291" t="s">
        <v>2</v>
      </c>
      <c r="Y421" s="292">
        <v>0</v>
      </c>
      <c r="Z421" s="293" t="s">
        <v>234</v>
      </c>
      <c r="AA421" s="296" t="s">
        <v>90</v>
      </c>
      <c r="AB421" s="294" t="s">
        <v>91</v>
      </c>
      <c r="AC421" s="293">
        <v>1.85</v>
      </c>
      <c r="AD421" s="294" t="s">
        <v>232</v>
      </c>
      <c r="AE421" s="293" t="s">
        <v>220</v>
      </c>
      <c r="AF421" s="293" t="s">
        <v>408</v>
      </c>
      <c r="AG421" s="293" t="s">
        <v>236</v>
      </c>
    </row>
    <row r="422" spans="1:33" ht="24">
      <c r="A422" s="281">
        <v>2</v>
      </c>
      <c r="B422" s="95">
        <v>4</v>
      </c>
      <c r="C422" s="95" t="s">
        <v>228</v>
      </c>
      <c r="D422" s="298" t="s">
        <v>32</v>
      </c>
      <c r="E422" s="98">
        <f t="shared" si="45"/>
        <v>15</v>
      </c>
      <c r="F422" s="98" t="s">
        <v>168</v>
      </c>
      <c r="G422" s="98">
        <v>19132</v>
      </c>
      <c r="H422" s="98"/>
      <c r="I422" s="285">
        <v>9.65</v>
      </c>
      <c r="J422" s="286" t="str">
        <f t="shared" si="43"/>
        <v>อ้อยตอ 2</v>
      </c>
      <c r="K422" s="99">
        <v>9.65</v>
      </c>
      <c r="L422" s="99"/>
      <c r="M422" s="99">
        <f>K422*N422</f>
        <v>96.5</v>
      </c>
      <c r="N422" s="97">
        <v>10</v>
      </c>
      <c r="O422" s="287">
        <f t="shared" si="50"/>
        <v>67.55</v>
      </c>
      <c r="P422" s="288">
        <v>7</v>
      </c>
      <c r="Q422" s="288" t="str">
        <f>VLOOKUP(F422,[2]รายละเอียดรายแปลง!$D$1:$AU$65536,44,FALSE)</f>
        <v>D</v>
      </c>
      <c r="R422" s="288"/>
      <c r="S422" s="97">
        <f t="shared" si="51"/>
        <v>77.2</v>
      </c>
      <c r="T422" s="97">
        <v>8</v>
      </c>
      <c r="U422" s="289">
        <v>242923</v>
      </c>
      <c r="V422" s="290">
        <f t="shared" si="49"/>
        <v>-8097.4333333333334</v>
      </c>
      <c r="W422" s="291" t="s">
        <v>95</v>
      </c>
      <c r="X422" s="291" t="s">
        <v>2</v>
      </c>
      <c r="Y422" s="292">
        <v>0</v>
      </c>
      <c r="Z422" s="293" t="s">
        <v>234</v>
      </c>
      <c r="AA422" s="296" t="s">
        <v>90</v>
      </c>
      <c r="AB422" s="294" t="s">
        <v>91</v>
      </c>
      <c r="AC422" s="293">
        <v>1.85</v>
      </c>
      <c r="AD422" s="294" t="s">
        <v>232</v>
      </c>
      <c r="AE422" s="293" t="s">
        <v>220</v>
      </c>
      <c r="AF422" s="293" t="s">
        <v>408</v>
      </c>
      <c r="AG422" s="293" t="s">
        <v>236</v>
      </c>
    </row>
    <row r="423" spans="1:33" ht="24">
      <c r="A423" s="281">
        <v>4</v>
      </c>
      <c r="B423" s="95">
        <v>4</v>
      </c>
      <c r="C423" s="95" t="s">
        <v>228</v>
      </c>
      <c r="D423" s="298" t="s">
        <v>32</v>
      </c>
      <c r="E423" s="98">
        <f t="shared" si="45"/>
        <v>16</v>
      </c>
      <c r="F423" s="98">
        <v>1914</v>
      </c>
      <c r="G423" s="98">
        <v>1914</v>
      </c>
      <c r="H423" s="98"/>
      <c r="I423" s="285">
        <v>19.7</v>
      </c>
      <c r="J423" s="286" t="str">
        <f t="shared" si="43"/>
        <v>อ้อยตอ 2</v>
      </c>
      <c r="K423" s="99">
        <v>19.7</v>
      </c>
      <c r="L423" s="99"/>
      <c r="M423" s="99">
        <f>K423*N423</f>
        <v>197</v>
      </c>
      <c r="N423" s="97">
        <v>10</v>
      </c>
      <c r="O423" s="287">
        <f t="shared" si="50"/>
        <v>137.9</v>
      </c>
      <c r="P423" s="288">
        <v>7</v>
      </c>
      <c r="Q423" s="288" t="str">
        <f>VLOOKUP(F423,[2]รายละเอียดรายแปลง!$D$1:$AU$65536,44,FALSE)</f>
        <v>D</v>
      </c>
      <c r="R423" s="288"/>
      <c r="S423" s="97">
        <f t="shared" si="51"/>
        <v>118.19999999999999</v>
      </c>
      <c r="T423" s="97">
        <v>6</v>
      </c>
      <c r="U423" s="289">
        <v>242923</v>
      </c>
      <c r="V423" s="290">
        <f t="shared" si="49"/>
        <v>-8097.4333333333334</v>
      </c>
      <c r="W423" s="291" t="s">
        <v>95</v>
      </c>
      <c r="X423" s="291" t="s">
        <v>2</v>
      </c>
      <c r="Y423" s="292">
        <v>0</v>
      </c>
      <c r="Z423" s="293" t="s">
        <v>234</v>
      </c>
      <c r="AA423" s="296" t="s">
        <v>90</v>
      </c>
      <c r="AB423" s="294" t="s">
        <v>91</v>
      </c>
      <c r="AC423" s="293">
        <v>1.65</v>
      </c>
      <c r="AD423" s="294" t="s">
        <v>247</v>
      </c>
      <c r="AE423" s="293" t="s">
        <v>220</v>
      </c>
      <c r="AF423" s="293" t="s">
        <v>408</v>
      </c>
      <c r="AG423" s="293" t="s">
        <v>236</v>
      </c>
    </row>
    <row r="424" spans="1:33" ht="24">
      <c r="A424" s="281">
        <v>5</v>
      </c>
      <c r="B424" s="95">
        <v>4</v>
      </c>
      <c r="C424" s="95" t="s">
        <v>228</v>
      </c>
      <c r="D424" s="298" t="s">
        <v>32</v>
      </c>
      <c r="E424" s="98">
        <f t="shared" si="45"/>
        <v>17</v>
      </c>
      <c r="F424" s="98">
        <v>1915</v>
      </c>
      <c r="G424" s="98">
        <v>1915</v>
      </c>
      <c r="H424" s="98"/>
      <c r="I424" s="285">
        <v>56.14</v>
      </c>
      <c r="J424" s="286" t="str">
        <f t="shared" si="43"/>
        <v>อ้อยตอ 3</v>
      </c>
      <c r="K424" s="99">
        <v>56.14</v>
      </c>
      <c r="L424" s="99"/>
      <c r="M424" s="99">
        <f>K424*N424</f>
        <v>561.4</v>
      </c>
      <c r="N424" s="97">
        <v>10</v>
      </c>
      <c r="O424" s="287">
        <f t="shared" si="50"/>
        <v>505.26</v>
      </c>
      <c r="P424" s="288">
        <v>9</v>
      </c>
      <c r="Q424" s="288" t="str">
        <f>VLOOKUP(F424,[2]รายละเอียดรายแปลง!$D$1:$AU$65536,44,FALSE)</f>
        <v>C</v>
      </c>
      <c r="R424" s="288"/>
      <c r="S424" s="97">
        <f t="shared" si="51"/>
        <v>449.12</v>
      </c>
      <c r="T424" s="97">
        <v>8</v>
      </c>
      <c r="U424" s="289">
        <v>242928</v>
      </c>
      <c r="V424" s="290">
        <f t="shared" si="49"/>
        <v>-8097.6</v>
      </c>
      <c r="W424" s="291" t="s">
        <v>101</v>
      </c>
      <c r="X424" s="291" t="s">
        <v>2</v>
      </c>
      <c r="Y424" s="292" t="s">
        <v>500</v>
      </c>
      <c r="Z424" s="293" t="s">
        <v>234</v>
      </c>
      <c r="AA424" s="296" t="s">
        <v>90</v>
      </c>
      <c r="AB424" s="294" t="s">
        <v>91</v>
      </c>
      <c r="AC424" s="293">
        <v>1.85</v>
      </c>
      <c r="AD424" s="294" t="s">
        <v>232</v>
      </c>
      <c r="AE424" s="293" t="s">
        <v>220</v>
      </c>
      <c r="AF424" s="293" t="s">
        <v>408</v>
      </c>
      <c r="AG424" s="293" t="s">
        <v>236</v>
      </c>
    </row>
    <row r="425" spans="1:33" ht="24">
      <c r="A425" s="281">
        <v>5</v>
      </c>
      <c r="B425" s="95">
        <v>4</v>
      </c>
      <c r="C425" s="95" t="s">
        <v>228</v>
      </c>
      <c r="D425" s="298" t="s">
        <v>32</v>
      </c>
      <c r="E425" s="98">
        <f t="shared" si="45"/>
        <v>18</v>
      </c>
      <c r="F425" s="98">
        <v>1916</v>
      </c>
      <c r="G425" s="98">
        <v>1916</v>
      </c>
      <c r="H425" s="98"/>
      <c r="I425" s="285">
        <v>113.75</v>
      </c>
      <c r="J425" s="286" t="str">
        <f t="shared" si="43"/>
        <v>อ้อยตอ 1</v>
      </c>
      <c r="K425" s="99">
        <v>105.16</v>
      </c>
      <c r="L425" s="99"/>
      <c r="M425" s="99">
        <f>K425*N425</f>
        <v>1051.5999999999999</v>
      </c>
      <c r="N425" s="97">
        <v>10</v>
      </c>
      <c r="O425" s="287">
        <f t="shared" si="50"/>
        <v>1051.5999999999999</v>
      </c>
      <c r="P425" s="288">
        <v>10</v>
      </c>
      <c r="Q425" s="288" t="str">
        <f>VLOOKUP(F425,[2]รายละเอียดรายแปลง!$D$1:$AU$65536,44,FALSE)</f>
        <v>B</v>
      </c>
      <c r="R425" s="288"/>
      <c r="S425" s="97">
        <f t="shared" si="51"/>
        <v>525.79999999999995</v>
      </c>
      <c r="T425" s="97">
        <v>5</v>
      </c>
      <c r="U425" s="289">
        <v>242961</v>
      </c>
      <c r="V425" s="290">
        <f t="shared" si="49"/>
        <v>-8098.7</v>
      </c>
      <c r="W425" s="291" t="s">
        <v>93</v>
      </c>
      <c r="X425" s="291" t="s">
        <v>2</v>
      </c>
      <c r="Y425" s="292" t="s">
        <v>500</v>
      </c>
      <c r="Z425" s="293" t="s">
        <v>234</v>
      </c>
      <c r="AA425" s="296" t="s">
        <v>90</v>
      </c>
      <c r="AB425" s="294" t="s">
        <v>91</v>
      </c>
      <c r="AC425" s="293">
        <v>1.85</v>
      </c>
      <c r="AD425" s="294" t="s">
        <v>232</v>
      </c>
      <c r="AE425" s="293" t="s">
        <v>220</v>
      </c>
      <c r="AF425" s="293" t="s">
        <v>408</v>
      </c>
      <c r="AG425" s="293" t="s">
        <v>236</v>
      </c>
    </row>
    <row r="426" spans="1:33" ht="27" thickBot="1">
      <c r="A426" s="311"/>
      <c r="B426" s="311"/>
      <c r="C426" s="311"/>
      <c r="D426" s="311"/>
      <c r="E426" s="311"/>
      <c r="F426" s="311"/>
      <c r="G426" s="312"/>
      <c r="H426" s="313"/>
      <c r="I426" s="314">
        <f>SUBTOTAL(9,I4:I425)</f>
        <v>10050.670000000002</v>
      </c>
      <c r="J426" s="315"/>
      <c r="K426" s="316">
        <f>SUBTOTAL(9,K4:K425)</f>
        <v>9667.25</v>
      </c>
      <c r="L426" s="316">
        <f>SUBTOTAL(9,L4:L425)</f>
        <v>86.31</v>
      </c>
      <c r="M426" s="317">
        <f>SUBTOTAL(9,M4:M425)</f>
        <v>120000.46000000004</v>
      </c>
      <c r="N426" s="318">
        <f>M426/K426</f>
        <v>12.413091623781327</v>
      </c>
      <c r="O426" s="317">
        <f>SUBTOTAL(9,O4:O425)</f>
        <v>102020.18000000005</v>
      </c>
      <c r="P426" s="318">
        <f>O426/K426</f>
        <v>10.553174894618433</v>
      </c>
      <c r="Q426" s="318"/>
      <c r="R426" s="318"/>
      <c r="S426" s="317">
        <f>SUBTOTAL(9,S4:S425)</f>
        <v>94453.310000000027</v>
      </c>
      <c r="T426" s="318">
        <f>S426/K426</f>
        <v>9.7704424732990276</v>
      </c>
      <c r="U426" s="319"/>
      <c r="V426" s="320">
        <v>0</v>
      </c>
      <c r="W426" s="321">
        <v>0</v>
      </c>
      <c r="X426" s="320"/>
      <c r="Y426" s="322"/>
      <c r="Z426" s="323"/>
      <c r="AA426" s="320"/>
      <c r="AB426" s="324"/>
      <c r="AC426" s="325"/>
      <c r="AD426" s="325"/>
      <c r="AE426" s="320"/>
      <c r="AF426" s="320"/>
      <c r="AG426" s="320"/>
    </row>
    <row r="427" spans="1:33" ht="22.8">
      <c r="A427" s="281"/>
      <c r="B427" s="281"/>
      <c r="C427" s="281"/>
      <c r="D427" s="281"/>
      <c r="E427" s="281"/>
      <c r="F427" s="326"/>
      <c r="G427" s="327"/>
      <c r="H427" s="281"/>
      <c r="I427" s="281"/>
      <c r="J427" s="281"/>
      <c r="K427" s="328"/>
      <c r="L427" s="328"/>
      <c r="M427" s="329"/>
      <c r="N427" s="281"/>
      <c r="O427" s="330"/>
      <c r="P427" s="281"/>
      <c r="Q427" s="281"/>
      <c r="R427" s="281"/>
      <c r="S427" s="281"/>
      <c r="T427" s="281"/>
      <c r="U427" s="331"/>
      <c r="V427" s="281"/>
      <c r="W427" s="332"/>
      <c r="X427" s="281"/>
      <c r="Y427" s="281"/>
      <c r="Z427" s="332"/>
      <c r="AA427" s="332"/>
      <c r="AB427" s="332"/>
      <c r="AC427" s="281"/>
      <c r="AD427" s="281"/>
      <c r="AE427" s="281"/>
      <c r="AF427" s="281"/>
      <c r="AG427" s="281"/>
    </row>
  </sheetData>
  <mergeCells count="3">
    <mergeCell ref="M2:N2"/>
    <mergeCell ref="O2:Q2"/>
    <mergeCell ref="S2:T2"/>
  </mergeCells>
  <conditionalFormatting sqref="F1:F42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I25"/>
  <sheetViews>
    <sheetView showGridLines="0" workbookViewId="0">
      <selection activeCell="AB25" sqref="AB25"/>
    </sheetView>
  </sheetViews>
  <sheetFormatPr defaultColWidth="9.109375" defaultRowHeight="19.5" customHeight="1"/>
  <cols>
    <col min="1" max="1" width="9.109375" style="12"/>
    <col min="2" max="2" width="6.109375" style="13" hidden="1" customWidth="1"/>
    <col min="3" max="3" width="14.21875" style="12" hidden="1" customWidth="1"/>
    <col min="4" max="5" width="14.21875" style="13" hidden="1" customWidth="1"/>
    <col min="6" max="6" width="14.21875" style="14" hidden="1" customWidth="1"/>
    <col min="7" max="7" width="10.109375" style="25" hidden="1" customWidth="1"/>
    <col min="8" max="8" width="6.109375" style="13" hidden="1" customWidth="1"/>
    <col min="9" max="9" width="14.21875" style="12" hidden="1" customWidth="1"/>
    <col min="10" max="11" width="14.21875" style="13" hidden="1" customWidth="1"/>
    <col min="12" max="12" width="14.21875" style="14" hidden="1" customWidth="1"/>
    <col min="13" max="13" width="10.109375" style="25" hidden="1" customWidth="1"/>
    <col min="14" max="14" width="6.109375" style="13" hidden="1" customWidth="1"/>
    <col min="15" max="15" width="14.21875" style="12" hidden="1" customWidth="1"/>
    <col min="16" max="17" width="14.21875" style="13" hidden="1" customWidth="1"/>
    <col min="18" max="18" width="14.21875" style="14" hidden="1" customWidth="1"/>
    <col min="19" max="19" width="10.109375" style="25" hidden="1" customWidth="1"/>
    <col min="20" max="20" width="6.109375" style="13" hidden="1" customWidth="1"/>
    <col min="21" max="21" width="14.21875" style="12" hidden="1" customWidth="1"/>
    <col min="22" max="23" width="14.21875" style="13" hidden="1" customWidth="1"/>
    <col min="24" max="24" width="14.21875" style="14" hidden="1" customWidth="1"/>
    <col min="25" max="25" width="10.109375" style="25" hidden="1" customWidth="1"/>
    <col min="26" max="26" width="6.33203125" style="13" customWidth="1"/>
    <col min="27" max="27" width="17.109375" style="12" customWidth="1"/>
    <col min="28" max="28" width="17.77734375" style="13" customWidth="1"/>
    <col min="29" max="29" width="10.88671875" style="13" customWidth="1"/>
    <col min="30" max="30" width="11.77734375" style="117" customWidth="1"/>
    <col min="31" max="31" width="10" style="118" customWidth="1"/>
    <col min="32" max="32" width="11.33203125" style="12" customWidth="1"/>
    <col min="33" max="33" width="12.88671875" style="12" customWidth="1"/>
    <col min="34" max="16384" width="9.109375" style="12"/>
  </cols>
  <sheetData>
    <row r="1" spans="2:35" s="11" customFormat="1" ht="30.75" customHeight="1" thickBot="1">
      <c r="B1" s="550" t="s">
        <v>501</v>
      </c>
      <c r="C1" s="550"/>
      <c r="D1" s="550"/>
      <c r="E1" s="550"/>
      <c r="F1" s="550"/>
      <c r="G1" s="550"/>
      <c r="H1" s="549" t="s">
        <v>502</v>
      </c>
      <c r="I1" s="549"/>
      <c r="J1" s="549"/>
      <c r="K1" s="549"/>
      <c r="L1" s="549"/>
      <c r="M1" s="549"/>
      <c r="N1" s="546" t="s">
        <v>503</v>
      </c>
      <c r="O1" s="546"/>
      <c r="P1" s="546"/>
      <c r="Q1" s="546"/>
      <c r="R1" s="546"/>
      <c r="S1" s="546"/>
      <c r="T1" s="554" t="s">
        <v>504</v>
      </c>
      <c r="U1" s="554"/>
      <c r="V1" s="554"/>
      <c r="W1" s="554"/>
      <c r="X1" s="554"/>
      <c r="Y1" s="554"/>
      <c r="Z1" s="535" t="s">
        <v>505</v>
      </c>
      <c r="AA1" s="535"/>
      <c r="AB1" s="535"/>
      <c r="AC1" s="535"/>
      <c r="AD1" s="535"/>
      <c r="AE1" s="535"/>
      <c r="AF1" s="154"/>
    </row>
    <row r="2" spans="2:35" ht="19.5" customHeight="1">
      <c r="B2" s="551" t="s">
        <v>506</v>
      </c>
      <c r="C2" s="551" t="s">
        <v>507</v>
      </c>
      <c r="D2" s="6" t="s">
        <v>508</v>
      </c>
      <c r="E2" s="6" t="s">
        <v>509</v>
      </c>
      <c r="F2" s="8" t="s">
        <v>510</v>
      </c>
      <c r="G2" s="21" t="s">
        <v>511</v>
      </c>
      <c r="H2" s="551" t="s">
        <v>506</v>
      </c>
      <c r="I2" s="551" t="s">
        <v>507</v>
      </c>
      <c r="J2" s="6" t="s">
        <v>508</v>
      </c>
      <c r="K2" s="6" t="s">
        <v>509</v>
      </c>
      <c r="L2" s="8" t="s">
        <v>510</v>
      </c>
      <c r="M2" s="21" t="s">
        <v>511</v>
      </c>
      <c r="N2" s="551" t="s">
        <v>506</v>
      </c>
      <c r="O2" s="551" t="s">
        <v>507</v>
      </c>
      <c r="P2" s="6" t="s">
        <v>508</v>
      </c>
      <c r="Q2" s="6" t="s">
        <v>509</v>
      </c>
      <c r="R2" s="8" t="s">
        <v>510</v>
      </c>
      <c r="S2" s="28" t="s">
        <v>511</v>
      </c>
      <c r="T2" s="551" t="s">
        <v>506</v>
      </c>
      <c r="U2" s="551" t="s">
        <v>507</v>
      </c>
      <c r="V2" s="6" t="s">
        <v>508</v>
      </c>
      <c r="W2" s="6" t="s">
        <v>509</v>
      </c>
      <c r="X2" s="8" t="s">
        <v>510</v>
      </c>
      <c r="Y2" s="79" t="s">
        <v>511</v>
      </c>
      <c r="Z2" s="540" t="s">
        <v>506</v>
      </c>
      <c r="AA2" s="542" t="s">
        <v>15</v>
      </c>
      <c r="AB2" s="86" t="s">
        <v>512</v>
      </c>
      <c r="AC2" s="81" t="s">
        <v>509</v>
      </c>
      <c r="AD2" s="113" t="s">
        <v>510</v>
      </c>
      <c r="AE2" s="114" t="s">
        <v>511</v>
      </c>
      <c r="AF2" s="533" t="s">
        <v>513</v>
      </c>
      <c r="AG2" s="533" t="s">
        <v>514</v>
      </c>
    </row>
    <row r="3" spans="2:35" ht="15" customHeight="1" thickBot="1">
      <c r="B3" s="551"/>
      <c r="C3" s="551"/>
      <c r="D3" s="7" t="s">
        <v>515</v>
      </c>
      <c r="E3" s="7" t="s">
        <v>515</v>
      </c>
      <c r="F3" s="9" t="s">
        <v>515</v>
      </c>
      <c r="G3" s="22" t="s">
        <v>516</v>
      </c>
      <c r="H3" s="551"/>
      <c r="I3" s="551"/>
      <c r="J3" s="7" t="s">
        <v>515</v>
      </c>
      <c r="K3" s="7" t="s">
        <v>515</v>
      </c>
      <c r="L3" s="9" t="s">
        <v>515</v>
      </c>
      <c r="M3" s="22" t="s">
        <v>516</v>
      </c>
      <c r="N3" s="551"/>
      <c r="O3" s="551"/>
      <c r="P3" s="7" t="s">
        <v>515</v>
      </c>
      <c r="Q3" s="7" t="s">
        <v>515</v>
      </c>
      <c r="R3" s="9" t="s">
        <v>515</v>
      </c>
      <c r="S3" s="29" t="s">
        <v>516</v>
      </c>
      <c r="T3" s="551"/>
      <c r="U3" s="551"/>
      <c r="V3" s="7" t="s">
        <v>515</v>
      </c>
      <c r="W3" s="7" t="s">
        <v>515</v>
      </c>
      <c r="X3" s="9" t="s">
        <v>515</v>
      </c>
      <c r="Y3" s="80" t="s">
        <v>516</v>
      </c>
      <c r="Z3" s="541"/>
      <c r="AA3" s="543"/>
      <c r="AB3" s="87" t="s">
        <v>515</v>
      </c>
      <c r="AC3" s="82" t="s">
        <v>515</v>
      </c>
      <c r="AD3" s="115" t="s">
        <v>515</v>
      </c>
      <c r="AE3" s="116" t="s">
        <v>516</v>
      </c>
      <c r="AF3" s="534"/>
      <c r="AG3" s="534"/>
    </row>
    <row r="4" spans="2:35" ht="17.25" customHeight="1">
      <c r="B4" s="18">
        <v>1</v>
      </c>
      <c r="C4" s="19" t="s">
        <v>21</v>
      </c>
      <c r="D4" s="18" t="e">
        <f>+GETPIVOTDATA("ไร่ (โซน)",#REF!,"ไร่ (โซน)","กระทุ่ม 1")</f>
        <v>#REF!</v>
      </c>
      <c r="E4" s="18"/>
      <c r="F4" s="20" t="e">
        <f>E4-D4</f>
        <v>#REF!</v>
      </c>
      <c r="G4" s="23" t="e">
        <f>E4*100/D4</f>
        <v>#REF!</v>
      </c>
      <c r="H4" s="18">
        <v>1</v>
      </c>
      <c r="I4" s="19" t="s">
        <v>21</v>
      </c>
      <c r="J4" s="18" t="e">
        <f>+GETPIVOTDATA("ไร่ (โซน)",#REF!,"ไร่ (โซน)","กระทุ่ม 1")</f>
        <v>#REF!</v>
      </c>
      <c r="K4" s="18"/>
      <c r="L4" s="20" t="e">
        <f>K4-J4</f>
        <v>#REF!</v>
      </c>
      <c r="M4" s="23" t="e">
        <f t="shared" ref="M4:M24" si="0">K4*100/J4</f>
        <v>#REF!</v>
      </c>
      <c r="N4" s="18">
        <v>1</v>
      </c>
      <c r="O4" s="19" t="s">
        <v>21</v>
      </c>
      <c r="P4" s="18" t="e">
        <f>+GETPIVOTDATA("ไร่ (โซน)",#REF!,"ไร่ (โซน)","กระทุ่ม 1")</f>
        <v>#REF!</v>
      </c>
      <c r="Q4" s="18"/>
      <c r="R4" s="20" t="e">
        <f>Q4-P4</f>
        <v>#REF!</v>
      </c>
      <c r="S4" s="33" t="e">
        <f t="shared" ref="S4:S24" si="1">Q4*100/P4</f>
        <v>#REF!</v>
      </c>
      <c r="T4" s="18">
        <v>1</v>
      </c>
      <c r="U4" s="19" t="s">
        <v>21</v>
      </c>
      <c r="V4" s="18" t="e">
        <f>+GETPIVOTDATA("ไร่ (โซน)",#REF!,"ไร่ (โซน)","กระทุ่ม 1")</f>
        <v>#REF!</v>
      </c>
      <c r="W4" s="18"/>
      <c r="X4" s="20" t="e">
        <f>W4-V4</f>
        <v>#REF!</v>
      </c>
      <c r="Y4" s="83" t="e">
        <f t="shared" ref="Y4:Y24" si="2">W4*100/V4</f>
        <v>#REF!</v>
      </c>
      <c r="Z4" s="120">
        <v>1</v>
      </c>
      <c r="AA4" s="121" t="s">
        <v>21</v>
      </c>
      <c r="AB4" s="122" t="e">
        <f>COUNTIF(#REF!,ตามงาน!AA4)</f>
        <v>#REF!</v>
      </c>
      <c r="AC4" s="162">
        <v>33</v>
      </c>
      <c r="AD4" s="161" t="e">
        <f>AB4-AC4</f>
        <v>#REF!</v>
      </c>
      <c r="AE4" s="135" t="e">
        <f>AC4*100/AB4</f>
        <v>#REF!</v>
      </c>
      <c r="AF4" s="149">
        <v>8</v>
      </c>
      <c r="AG4" s="149"/>
    </row>
    <row r="5" spans="2:35" ht="17.25" customHeight="1">
      <c r="B5" s="18">
        <v>2</v>
      </c>
      <c r="C5" s="19" t="s">
        <v>22</v>
      </c>
      <c r="D5" s="18" t="e">
        <f>+GETPIVOTDATA("ไร่ (โซน)",#REF!,"ไร่ (โซน)","กระทุ่ม 2")</f>
        <v>#REF!</v>
      </c>
      <c r="E5" s="18"/>
      <c r="F5" s="20" t="e">
        <f t="shared" ref="F5:F25" si="3">E5-D5</f>
        <v>#REF!</v>
      </c>
      <c r="G5" s="23" t="e">
        <f t="shared" ref="G5:G24" si="4">E5*100/D5</f>
        <v>#REF!</v>
      </c>
      <c r="H5" s="18">
        <v>2</v>
      </c>
      <c r="I5" s="19" t="s">
        <v>22</v>
      </c>
      <c r="J5" s="18" t="e">
        <f>+GETPIVOTDATA("ไร่ (โซน)",#REF!,"ไร่ (โซน)","กระทุ่ม 2")</f>
        <v>#REF!</v>
      </c>
      <c r="K5" s="18">
        <v>28</v>
      </c>
      <c r="L5" s="20" t="e">
        <f t="shared" ref="L5:L25" si="5">K5-J5</f>
        <v>#REF!</v>
      </c>
      <c r="M5" s="23" t="e">
        <f t="shared" si="0"/>
        <v>#REF!</v>
      </c>
      <c r="N5" s="18">
        <v>2</v>
      </c>
      <c r="O5" s="19" t="s">
        <v>22</v>
      </c>
      <c r="P5" s="18" t="e">
        <f>+GETPIVOTDATA("ไร่ (โซน)",#REF!,"ไร่ (โซน)","กระทุ่ม 2")</f>
        <v>#REF!</v>
      </c>
      <c r="Q5" s="18">
        <v>28</v>
      </c>
      <c r="R5" s="20" t="e">
        <f t="shared" ref="R5:R25" si="6">Q5-P5</f>
        <v>#REF!</v>
      </c>
      <c r="S5" s="33" t="e">
        <f t="shared" si="1"/>
        <v>#REF!</v>
      </c>
      <c r="T5" s="18">
        <v>2</v>
      </c>
      <c r="U5" s="19" t="s">
        <v>22</v>
      </c>
      <c r="V5" s="18" t="e">
        <f>+GETPIVOTDATA("ไร่ (โซน)",#REF!,"ไร่ (โซน)","กระทุ่ม 2")</f>
        <v>#REF!</v>
      </c>
      <c r="W5" s="18">
        <v>28</v>
      </c>
      <c r="X5" s="20" t="e">
        <f t="shared" ref="X5:X25" si="7">W5-V5</f>
        <v>#REF!</v>
      </c>
      <c r="Y5" s="83" t="e">
        <f t="shared" si="2"/>
        <v>#REF!</v>
      </c>
      <c r="Z5" s="123">
        <v>2</v>
      </c>
      <c r="AA5" s="124" t="s">
        <v>22</v>
      </c>
      <c r="AB5" s="125" t="e">
        <f>COUNTIF(#REF!,ตามงาน!AA5)</f>
        <v>#REF!</v>
      </c>
      <c r="AC5" s="167">
        <v>34</v>
      </c>
      <c r="AD5" s="155" t="e">
        <f>AB5-AC5</f>
        <v>#REF!</v>
      </c>
      <c r="AE5" s="136" t="e">
        <f t="shared" ref="AE5:AE25" si="8">AC5*100/AB5</f>
        <v>#REF!</v>
      </c>
      <c r="AF5" s="150"/>
      <c r="AG5" s="150"/>
    </row>
    <row r="6" spans="2:35" ht="17.25" customHeight="1">
      <c r="B6" s="18">
        <v>5</v>
      </c>
      <c r="C6" s="19" t="s">
        <v>24</v>
      </c>
      <c r="D6" s="18" t="e">
        <f>+GETPIVOTDATA("ไร่ (โซน)",#REF!,"ไร่ (โซน)","สระบัวก่ำ")</f>
        <v>#REF!</v>
      </c>
      <c r="E6" s="18"/>
      <c r="F6" s="20" t="e">
        <f>E6-D6</f>
        <v>#REF!</v>
      </c>
      <c r="G6" s="23" t="e">
        <f>E6*100/D6</f>
        <v>#REF!</v>
      </c>
      <c r="H6" s="18">
        <v>5</v>
      </c>
      <c r="I6" s="19" t="s">
        <v>24</v>
      </c>
      <c r="J6" s="18" t="e">
        <f>+GETPIVOTDATA("ไร่ (โซน)",#REF!,"ไร่ (โซน)","สระบัวก่ำ")</f>
        <v>#REF!</v>
      </c>
      <c r="K6" s="18"/>
      <c r="L6" s="20" t="e">
        <f>K6-J6</f>
        <v>#REF!</v>
      </c>
      <c r="M6" s="23" t="e">
        <f>K6*100/J6</f>
        <v>#REF!</v>
      </c>
      <c r="N6" s="18">
        <v>5</v>
      </c>
      <c r="O6" s="19" t="s">
        <v>24</v>
      </c>
      <c r="P6" s="18" t="e">
        <f>+GETPIVOTDATA("ไร่ (โซน)",#REF!,"ไร่ (โซน)","สระบัวก่ำ")</f>
        <v>#REF!</v>
      </c>
      <c r="Q6" s="18"/>
      <c r="R6" s="20" t="e">
        <f>Q6-P6</f>
        <v>#REF!</v>
      </c>
      <c r="S6" s="33" t="e">
        <f>Q6*100/P6</f>
        <v>#REF!</v>
      </c>
      <c r="T6" s="18">
        <v>5</v>
      </c>
      <c r="U6" s="19" t="s">
        <v>24</v>
      </c>
      <c r="V6" s="18" t="e">
        <f>+GETPIVOTDATA("ไร่ (โซน)",#REF!,"ไร่ (โซน)","สระบัวก่ำ")</f>
        <v>#REF!</v>
      </c>
      <c r="W6" s="18"/>
      <c r="X6" s="20" t="e">
        <f>W6-V6</f>
        <v>#REF!</v>
      </c>
      <c r="Y6" s="83" t="e">
        <f>W6*100/V6</f>
        <v>#REF!</v>
      </c>
      <c r="Z6" s="126">
        <v>3</v>
      </c>
      <c r="AA6" s="127" t="s">
        <v>24</v>
      </c>
      <c r="AB6" s="128" t="e">
        <f>COUNTIF(#REF!,ตามงาน!AA6)</f>
        <v>#REF!</v>
      </c>
      <c r="AC6" s="158">
        <v>15</v>
      </c>
      <c r="AD6" s="148" t="e">
        <f>AB6-AC6</f>
        <v>#REF!</v>
      </c>
      <c r="AE6" s="137" t="e">
        <f t="shared" si="8"/>
        <v>#REF!</v>
      </c>
      <c r="AF6" s="151"/>
      <c r="AG6" s="151"/>
    </row>
    <row r="7" spans="2:35" s="16" customFormat="1" ht="20.25" customHeight="1">
      <c r="B7" s="547" t="s">
        <v>517</v>
      </c>
      <c r="C7" s="548"/>
      <c r="D7" s="15" t="e">
        <f>SUM(#REF!)</f>
        <v>#REF!</v>
      </c>
      <c r="E7" s="15" t="e">
        <f>SUM(#REF!)</f>
        <v>#REF!</v>
      </c>
      <c r="F7" s="10" t="e">
        <f>E7-D7</f>
        <v>#REF!</v>
      </c>
      <c r="G7" s="24" t="e">
        <f>E7*100/D7</f>
        <v>#REF!</v>
      </c>
      <c r="H7" s="547" t="s">
        <v>517</v>
      </c>
      <c r="I7" s="548"/>
      <c r="J7" s="15" t="e">
        <f>SUM(#REF!)</f>
        <v>#REF!</v>
      </c>
      <c r="K7" s="15" t="e">
        <f>SUM(#REF!)</f>
        <v>#REF!</v>
      </c>
      <c r="L7" s="10" t="e">
        <f>K7-J7</f>
        <v>#REF!</v>
      </c>
      <c r="M7" s="24" t="e">
        <f>K7*100/J7</f>
        <v>#REF!</v>
      </c>
      <c r="N7" s="547" t="s">
        <v>517</v>
      </c>
      <c r="O7" s="548"/>
      <c r="P7" s="15" t="e">
        <f>SUM(#REF!)</f>
        <v>#REF!</v>
      </c>
      <c r="Q7" s="15" t="e">
        <f>SUM(#REF!)</f>
        <v>#REF!</v>
      </c>
      <c r="R7" s="10" t="e">
        <f>Q7-P7</f>
        <v>#REF!</v>
      </c>
      <c r="S7" s="24" t="e">
        <f>Q7*100/P7</f>
        <v>#REF!</v>
      </c>
      <c r="T7" s="547" t="s">
        <v>517</v>
      </c>
      <c r="U7" s="548"/>
      <c r="V7" s="15" t="e">
        <f>SUM(#REF!)</f>
        <v>#REF!</v>
      </c>
      <c r="W7" s="15" t="e">
        <f>SUM(#REF!)</f>
        <v>#REF!</v>
      </c>
      <c r="X7" s="10" t="e">
        <f>W7-V7</f>
        <v>#REF!</v>
      </c>
      <c r="Y7" s="84" t="e">
        <f>W7*100/V7</f>
        <v>#REF!</v>
      </c>
      <c r="Z7" s="544" t="s">
        <v>518</v>
      </c>
      <c r="AA7" s="545"/>
      <c r="AB7" s="77" t="e">
        <f>SUM(AB4:AB6)</f>
        <v>#REF!</v>
      </c>
      <c r="AC7" s="134">
        <f>SUM(AC4:AC6)</f>
        <v>82</v>
      </c>
      <c r="AD7" s="141" t="e">
        <f>SUM(AD4:AD6)</f>
        <v>#REF!</v>
      </c>
      <c r="AE7" s="138" t="e">
        <f>AC7*100/AB7</f>
        <v>#REF!</v>
      </c>
      <c r="AF7" s="147">
        <f>SUM(AF4:AF6)</f>
        <v>8</v>
      </c>
      <c r="AG7" s="147">
        <f>SUM(AG4:AG6)</f>
        <v>0</v>
      </c>
      <c r="AI7" s="16" t="s">
        <v>519</v>
      </c>
    </row>
    <row r="8" spans="2:35" ht="17.25" customHeight="1">
      <c r="B8" s="18">
        <v>1</v>
      </c>
      <c r="C8" s="19" t="s">
        <v>23</v>
      </c>
      <c r="D8" s="18" t="e">
        <f>+GETPIVOTDATA("ไร่ (โซน)",#REF!,"ไร่ (โซน)","เขาประทุน")</f>
        <v>#REF!</v>
      </c>
      <c r="E8" s="18"/>
      <c r="F8" s="20" t="e">
        <f t="shared" si="3"/>
        <v>#REF!</v>
      </c>
      <c r="G8" s="23" t="e">
        <f t="shared" si="4"/>
        <v>#REF!</v>
      </c>
      <c r="H8" s="18">
        <v>1</v>
      </c>
      <c r="I8" s="19" t="s">
        <v>23</v>
      </c>
      <c r="J8" s="18" t="e">
        <f>+GETPIVOTDATA("ไร่ (โซน)",#REF!,"ไร่ (โซน)","เขาประทุน")</f>
        <v>#REF!</v>
      </c>
      <c r="K8" s="18"/>
      <c r="L8" s="20" t="e">
        <f t="shared" si="5"/>
        <v>#REF!</v>
      </c>
      <c r="M8" s="23" t="e">
        <f t="shared" si="0"/>
        <v>#REF!</v>
      </c>
      <c r="N8" s="18">
        <v>1</v>
      </c>
      <c r="O8" s="19" t="s">
        <v>23</v>
      </c>
      <c r="P8" s="18" t="e">
        <f>+GETPIVOTDATA("ไร่ (โซน)",#REF!,"ไร่ (โซน)","เขาประทุน")</f>
        <v>#REF!</v>
      </c>
      <c r="Q8" s="18"/>
      <c r="R8" s="20" t="e">
        <f t="shared" si="6"/>
        <v>#REF!</v>
      </c>
      <c r="S8" s="33" t="e">
        <f t="shared" si="1"/>
        <v>#REF!</v>
      </c>
      <c r="T8" s="18">
        <v>1</v>
      </c>
      <c r="U8" s="19" t="s">
        <v>23</v>
      </c>
      <c r="V8" s="18">
        <v>15</v>
      </c>
      <c r="W8" s="18">
        <v>15</v>
      </c>
      <c r="X8" s="26">
        <f t="shared" si="7"/>
        <v>0</v>
      </c>
      <c r="Y8" s="85">
        <f t="shared" si="2"/>
        <v>100</v>
      </c>
      <c r="Z8" s="110">
        <v>4</v>
      </c>
      <c r="AA8" s="111" t="s">
        <v>23</v>
      </c>
      <c r="AB8" s="112" t="e">
        <f>COUNTIF(#REF!,ตามงาน!AA8)</f>
        <v>#REF!</v>
      </c>
      <c r="AC8" s="163">
        <v>25</v>
      </c>
      <c r="AD8" s="142" t="e">
        <f t="shared" ref="AD8:AD14" si="9">AB8-AC8</f>
        <v>#REF!</v>
      </c>
      <c r="AE8" s="139" t="e">
        <f t="shared" si="8"/>
        <v>#REF!</v>
      </c>
      <c r="AF8" s="156">
        <v>0</v>
      </c>
      <c r="AG8" s="152">
        <v>7</v>
      </c>
    </row>
    <row r="9" spans="2:35" ht="17.25" customHeight="1">
      <c r="B9" s="18">
        <v>2</v>
      </c>
      <c r="C9" s="19" t="s">
        <v>25</v>
      </c>
      <c r="D9" s="18" t="e">
        <f>+GETPIVOTDATA("ไร่ (โซน)",#REF!,"ไร่ (โซน)","เขาแหลม ")</f>
        <v>#REF!</v>
      </c>
      <c r="E9" s="18"/>
      <c r="F9" s="20" t="e">
        <f t="shared" si="3"/>
        <v>#REF!</v>
      </c>
      <c r="G9" s="23" t="e">
        <f t="shared" si="4"/>
        <v>#REF!</v>
      </c>
      <c r="H9" s="18">
        <v>2</v>
      </c>
      <c r="I9" s="19" t="s">
        <v>25</v>
      </c>
      <c r="J9" s="18" t="e">
        <f>+GETPIVOTDATA("ไร่ (โซน)",#REF!,"ไร่ (โซน)","เขาแหลม ")</f>
        <v>#REF!</v>
      </c>
      <c r="K9" s="18"/>
      <c r="L9" s="20" t="e">
        <f t="shared" si="5"/>
        <v>#REF!</v>
      </c>
      <c r="M9" s="23" t="e">
        <f t="shared" si="0"/>
        <v>#REF!</v>
      </c>
      <c r="N9" s="18">
        <v>2</v>
      </c>
      <c r="O9" s="19" t="s">
        <v>25</v>
      </c>
      <c r="P9" s="18" t="e">
        <f>+GETPIVOTDATA("ไร่ (โซน)",#REF!,"ไร่ (โซน)","เขาแหลม ")</f>
        <v>#REF!</v>
      </c>
      <c r="Q9" s="18"/>
      <c r="R9" s="20" t="e">
        <f t="shared" si="6"/>
        <v>#REF!</v>
      </c>
      <c r="S9" s="33" t="e">
        <f t="shared" si="1"/>
        <v>#REF!</v>
      </c>
      <c r="T9" s="18">
        <v>2</v>
      </c>
      <c r="U9" s="19" t="s">
        <v>25</v>
      </c>
      <c r="V9" s="18">
        <v>14</v>
      </c>
      <c r="W9" s="18">
        <v>14</v>
      </c>
      <c r="X9" s="26">
        <f t="shared" si="7"/>
        <v>0</v>
      </c>
      <c r="Y9" s="85">
        <f t="shared" si="2"/>
        <v>100</v>
      </c>
      <c r="Z9" s="104">
        <v>5</v>
      </c>
      <c r="AA9" s="105" t="s">
        <v>25</v>
      </c>
      <c r="AB9" s="106" t="e">
        <f>COUNTIF(#REF!,ตามงาน!AA9)</f>
        <v>#REF!</v>
      </c>
      <c r="AC9" s="160">
        <v>19</v>
      </c>
      <c r="AD9" s="143" t="e">
        <f t="shared" si="9"/>
        <v>#REF!</v>
      </c>
      <c r="AE9" s="136" t="e">
        <f t="shared" si="8"/>
        <v>#REF!</v>
      </c>
      <c r="AF9" s="157">
        <v>0</v>
      </c>
      <c r="AG9" s="150">
        <v>13</v>
      </c>
    </row>
    <row r="10" spans="2:35" ht="17.25" customHeight="1">
      <c r="B10" s="18">
        <v>3</v>
      </c>
      <c r="C10" s="19" t="s">
        <v>29</v>
      </c>
      <c r="D10" s="18" t="e">
        <f>+GETPIVOTDATA("ไร่ (โซน)",#REF!,"ไร่ (โซน)","ทัพผึ้ง ")</f>
        <v>#REF!</v>
      </c>
      <c r="E10" s="18"/>
      <c r="F10" s="20" t="e">
        <f t="shared" si="3"/>
        <v>#REF!</v>
      </c>
      <c r="G10" s="23" t="e">
        <f t="shared" si="4"/>
        <v>#REF!</v>
      </c>
      <c r="H10" s="18">
        <v>3</v>
      </c>
      <c r="I10" s="19" t="s">
        <v>29</v>
      </c>
      <c r="J10" s="18" t="e">
        <f>+GETPIVOTDATA("ไร่ (โซน)",#REF!,"ไร่ (โซน)","ทัพผึ้ง ")</f>
        <v>#REF!</v>
      </c>
      <c r="K10" s="18"/>
      <c r="L10" s="20" t="e">
        <f t="shared" si="5"/>
        <v>#REF!</v>
      </c>
      <c r="M10" s="23" t="e">
        <f t="shared" si="0"/>
        <v>#REF!</v>
      </c>
      <c r="N10" s="18">
        <v>3</v>
      </c>
      <c r="O10" s="19" t="s">
        <v>29</v>
      </c>
      <c r="P10" s="18" t="e">
        <f>+GETPIVOTDATA("ไร่ (โซน)",#REF!,"ไร่ (โซน)","ทัพผึ้ง ")</f>
        <v>#REF!</v>
      </c>
      <c r="Q10" s="18"/>
      <c r="R10" s="20" t="e">
        <f t="shared" si="6"/>
        <v>#REF!</v>
      </c>
      <c r="S10" s="33" t="e">
        <f t="shared" si="1"/>
        <v>#REF!</v>
      </c>
      <c r="T10" s="18">
        <v>3</v>
      </c>
      <c r="U10" s="19" t="s">
        <v>29</v>
      </c>
      <c r="V10" s="18">
        <v>24</v>
      </c>
      <c r="W10" s="18">
        <v>24</v>
      </c>
      <c r="X10" s="26">
        <f t="shared" si="7"/>
        <v>0</v>
      </c>
      <c r="Y10" s="85">
        <f t="shared" si="2"/>
        <v>100</v>
      </c>
      <c r="Z10" s="104">
        <v>6</v>
      </c>
      <c r="AA10" s="105" t="s">
        <v>29</v>
      </c>
      <c r="AB10" s="106" t="e">
        <f>COUNTIF(#REF!,ตามงาน!AA10)</f>
        <v>#REF!</v>
      </c>
      <c r="AC10" s="160">
        <v>23</v>
      </c>
      <c r="AD10" s="143" t="e">
        <f t="shared" si="9"/>
        <v>#REF!</v>
      </c>
      <c r="AE10" s="136" t="e">
        <f t="shared" si="8"/>
        <v>#REF!</v>
      </c>
      <c r="AF10" s="157">
        <v>0</v>
      </c>
      <c r="AG10" s="150">
        <v>6</v>
      </c>
    </row>
    <row r="11" spans="2:35" ht="17.25" customHeight="1">
      <c r="B11" s="18">
        <v>5</v>
      </c>
      <c r="C11" s="19" t="s">
        <v>43</v>
      </c>
      <c r="D11" s="18" t="e">
        <f>+GETPIVOTDATA("ไร่ (โซน)",#REF!,"ไร่ (โซน)","หนองยายเงิน")</f>
        <v>#REF!</v>
      </c>
      <c r="E11" s="18">
        <v>9</v>
      </c>
      <c r="F11" s="26" t="e">
        <f t="shared" si="3"/>
        <v>#REF!</v>
      </c>
      <c r="G11" s="27" t="e">
        <f t="shared" si="4"/>
        <v>#REF!</v>
      </c>
      <c r="H11" s="18">
        <v>5</v>
      </c>
      <c r="I11" s="19" t="s">
        <v>43</v>
      </c>
      <c r="J11" s="18" t="e">
        <f>+GETPIVOTDATA("ไร่ (โซน)",#REF!,"ไร่ (โซน)","หนองยายเงิน")</f>
        <v>#REF!</v>
      </c>
      <c r="K11" s="18">
        <v>9</v>
      </c>
      <c r="L11" s="26" t="e">
        <f t="shared" si="5"/>
        <v>#REF!</v>
      </c>
      <c r="M11" s="27" t="e">
        <f t="shared" si="0"/>
        <v>#REF!</v>
      </c>
      <c r="N11" s="18">
        <v>5</v>
      </c>
      <c r="O11" s="19" t="s">
        <v>43</v>
      </c>
      <c r="P11" s="18" t="e">
        <f>+GETPIVOTDATA("ไร่ (โซน)",#REF!,"ไร่ (โซน)","หนองยายเงิน")</f>
        <v>#REF!</v>
      </c>
      <c r="Q11" s="18">
        <v>9</v>
      </c>
      <c r="R11" s="26" t="e">
        <f t="shared" si="6"/>
        <v>#REF!</v>
      </c>
      <c r="S11" s="34" t="e">
        <f t="shared" si="1"/>
        <v>#REF!</v>
      </c>
      <c r="T11" s="18">
        <v>5</v>
      </c>
      <c r="U11" s="19" t="s">
        <v>43</v>
      </c>
      <c r="V11" s="18" t="e">
        <f>+GETPIVOTDATA("ไร่ (โซน)",#REF!,"ไร่ (โซน)","หนองยายเงิน")</f>
        <v>#REF!</v>
      </c>
      <c r="W11" s="18">
        <v>9</v>
      </c>
      <c r="X11" s="26" t="e">
        <f t="shared" si="7"/>
        <v>#REF!</v>
      </c>
      <c r="Y11" s="85" t="e">
        <f t="shared" si="2"/>
        <v>#REF!</v>
      </c>
      <c r="Z11" s="104">
        <v>7</v>
      </c>
      <c r="AA11" s="105" t="s">
        <v>43</v>
      </c>
      <c r="AB11" s="106" t="e">
        <f>COUNTIF(#REF!,ตามงาน!AA11)</f>
        <v>#REF!</v>
      </c>
      <c r="AC11" s="160">
        <v>18</v>
      </c>
      <c r="AD11" s="143" t="e">
        <f t="shared" si="9"/>
        <v>#REF!</v>
      </c>
      <c r="AE11" s="136" t="e">
        <f t="shared" si="8"/>
        <v>#REF!</v>
      </c>
      <c r="AF11" s="157">
        <v>0</v>
      </c>
      <c r="AG11" s="150">
        <v>6</v>
      </c>
    </row>
    <row r="12" spans="2:35" ht="17.25" customHeight="1">
      <c r="B12" s="18">
        <v>4</v>
      </c>
      <c r="C12" s="19" t="s">
        <v>30</v>
      </c>
      <c r="D12" s="18" t="e">
        <f>+GETPIVOTDATA("ไร่ (โซน)",#REF!,"ไร่ (โซน)","ทัพหลวง")</f>
        <v>#REF!</v>
      </c>
      <c r="E12" s="18"/>
      <c r="F12" s="20" t="e">
        <f t="shared" si="3"/>
        <v>#REF!</v>
      </c>
      <c r="G12" s="23" t="e">
        <f t="shared" si="4"/>
        <v>#REF!</v>
      </c>
      <c r="H12" s="18">
        <v>4</v>
      </c>
      <c r="I12" s="19" t="s">
        <v>30</v>
      </c>
      <c r="J12" s="18" t="e">
        <f>+GETPIVOTDATA("ไร่ (โซน)",#REF!,"ไร่ (โซน)","ทัพหลวง")</f>
        <v>#REF!</v>
      </c>
      <c r="K12" s="18"/>
      <c r="L12" s="20" t="e">
        <f t="shared" si="5"/>
        <v>#REF!</v>
      </c>
      <c r="M12" s="23" t="e">
        <f t="shared" si="0"/>
        <v>#REF!</v>
      </c>
      <c r="N12" s="18">
        <v>4</v>
      </c>
      <c r="O12" s="19" t="s">
        <v>30</v>
      </c>
      <c r="P12" s="18" t="e">
        <f>+GETPIVOTDATA("ไร่ (โซน)",#REF!,"ไร่ (โซน)","ทัพหลวง")</f>
        <v>#REF!</v>
      </c>
      <c r="Q12" s="18">
        <v>16</v>
      </c>
      <c r="R12" s="26" t="e">
        <f t="shared" si="6"/>
        <v>#REF!</v>
      </c>
      <c r="S12" s="34" t="e">
        <f t="shared" si="1"/>
        <v>#REF!</v>
      </c>
      <c r="T12" s="18">
        <v>4</v>
      </c>
      <c r="U12" s="19" t="s">
        <v>30</v>
      </c>
      <c r="V12" s="18" t="e">
        <f>+GETPIVOTDATA("ไร่ (โซน)",#REF!,"ไร่ (โซน)","ทัพหลวง")</f>
        <v>#REF!</v>
      </c>
      <c r="W12" s="18">
        <v>16</v>
      </c>
      <c r="X12" s="26" t="e">
        <f t="shared" si="7"/>
        <v>#REF!</v>
      </c>
      <c r="Y12" s="85" t="e">
        <f t="shared" si="2"/>
        <v>#REF!</v>
      </c>
      <c r="Z12" s="104">
        <v>8</v>
      </c>
      <c r="AA12" s="105" t="s">
        <v>30</v>
      </c>
      <c r="AB12" s="106" t="e">
        <f>COUNTIF(#REF!,ตามงาน!AA12)</f>
        <v>#REF!</v>
      </c>
      <c r="AC12" s="159">
        <v>13</v>
      </c>
      <c r="AD12" s="143" t="e">
        <f t="shared" si="9"/>
        <v>#REF!</v>
      </c>
      <c r="AE12" s="136" t="e">
        <f t="shared" si="8"/>
        <v>#REF!</v>
      </c>
      <c r="AF12" s="157">
        <v>0</v>
      </c>
      <c r="AG12" s="150">
        <v>7</v>
      </c>
    </row>
    <row r="13" spans="2:35" ht="17.25" customHeight="1">
      <c r="B13" s="18">
        <v>7</v>
      </c>
      <c r="C13" s="19" t="s">
        <v>42</v>
      </c>
      <c r="D13" s="18" t="e">
        <f>+GETPIVOTDATA("ไร่ (โซน)",#REF!,"ไร่ (โซน)","หนองแก ")</f>
        <v>#REF!</v>
      </c>
      <c r="E13" s="18"/>
      <c r="F13" s="20" t="e">
        <f t="shared" si="3"/>
        <v>#REF!</v>
      </c>
      <c r="G13" s="23" t="e">
        <f t="shared" si="4"/>
        <v>#REF!</v>
      </c>
      <c r="H13" s="18">
        <v>7</v>
      </c>
      <c r="I13" s="19" t="s">
        <v>42</v>
      </c>
      <c r="J13" s="18" t="e">
        <f>+GETPIVOTDATA("ไร่ (โซน)",#REF!,"ไร่ (โซน)","หนองแก ")</f>
        <v>#REF!</v>
      </c>
      <c r="K13" s="18"/>
      <c r="L13" s="20" t="e">
        <f t="shared" si="5"/>
        <v>#REF!</v>
      </c>
      <c r="M13" s="23" t="e">
        <f t="shared" si="0"/>
        <v>#REF!</v>
      </c>
      <c r="N13" s="18">
        <v>7</v>
      </c>
      <c r="O13" s="19" t="s">
        <v>42</v>
      </c>
      <c r="P13" s="18" t="e">
        <f>+GETPIVOTDATA("ไร่ (โซน)",#REF!,"ไร่ (โซน)","หนองแก ")</f>
        <v>#REF!</v>
      </c>
      <c r="Q13" s="18"/>
      <c r="R13" s="20" t="e">
        <f t="shared" si="6"/>
        <v>#REF!</v>
      </c>
      <c r="S13" s="33" t="e">
        <f t="shared" si="1"/>
        <v>#REF!</v>
      </c>
      <c r="T13" s="18">
        <v>7</v>
      </c>
      <c r="U13" s="19" t="s">
        <v>42</v>
      </c>
      <c r="V13" s="18" t="e">
        <f>+GETPIVOTDATA("ไร่ (โซน)",#REF!,"ไร่ (โซน)","หนองแก ")</f>
        <v>#REF!</v>
      </c>
      <c r="W13" s="18">
        <v>27</v>
      </c>
      <c r="X13" s="26" t="e">
        <f t="shared" si="7"/>
        <v>#REF!</v>
      </c>
      <c r="Y13" s="85" t="e">
        <f t="shared" si="2"/>
        <v>#REF!</v>
      </c>
      <c r="Z13" s="104">
        <v>9</v>
      </c>
      <c r="AA13" s="105" t="s">
        <v>42</v>
      </c>
      <c r="AB13" s="106" t="e">
        <f>COUNTIF(#REF!,ตามงาน!AA13)</f>
        <v>#REF!</v>
      </c>
      <c r="AC13" s="159">
        <v>24</v>
      </c>
      <c r="AD13" s="143" t="e">
        <f t="shared" si="9"/>
        <v>#REF!</v>
      </c>
      <c r="AE13" s="136" t="e">
        <f t="shared" si="8"/>
        <v>#REF!</v>
      </c>
      <c r="AF13" s="157">
        <v>0</v>
      </c>
      <c r="AG13" s="150">
        <v>9</v>
      </c>
    </row>
    <row r="14" spans="2:35" ht="17.25" customHeight="1">
      <c r="B14" s="18">
        <v>8</v>
      </c>
      <c r="C14" s="19" t="s">
        <v>39</v>
      </c>
      <c r="D14" s="18" t="e">
        <f>+GETPIVOTDATA("ไร่ (โซน)",#REF!,"ไร่ (โซน)","หนองขาม")</f>
        <v>#REF!</v>
      </c>
      <c r="E14" s="18"/>
      <c r="F14" s="20" t="e">
        <f t="shared" si="3"/>
        <v>#REF!</v>
      </c>
      <c r="G14" s="23" t="e">
        <f t="shared" si="4"/>
        <v>#REF!</v>
      </c>
      <c r="H14" s="18">
        <v>8</v>
      </c>
      <c r="I14" s="19" t="s">
        <v>39</v>
      </c>
      <c r="J14" s="18" t="e">
        <f>+GETPIVOTDATA("ไร่ (โซน)",#REF!,"ไร่ (โซน)","หนองขาม")</f>
        <v>#REF!</v>
      </c>
      <c r="K14" s="18"/>
      <c r="L14" s="20" t="e">
        <f t="shared" si="5"/>
        <v>#REF!</v>
      </c>
      <c r="M14" s="23" t="e">
        <f t="shared" si="0"/>
        <v>#REF!</v>
      </c>
      <c r="N14" s="18">
        <v>8</v>
      </c>
      <c r="O14" s="19" t="s">
        <v>39</v>
      </c>
      <c r="P14" s="18" t="e">
        <f>+GETPIVOTDATA("ไร่ (โซน)",#REF!,"ไร่ (โซน)","หนองขาม")</f>
        <v>#REF!</v>
      </c>
      <c r="Q14" s="18"/>
      <c r="R14" s="20" t="e">
        <f t="shared" si="6"/>
        <v>#REF!</v>
      </c>
      <c r="S14" s="33" t="e">
        <f t="shared" si="1"/>
        <v>#REF!</v>
      </c>
      <c r="T14" s="18">
        <v>8</v>
      </c>
      <c r="U14" s="19" t="s">
        <v>39</v>
      </c>
      <c r="V14" s="18" t="e">
        <f>+GETPIVOTDATA("ไร่ (โซน)",#REF!,"ไร่ (โซน)","หนองขาม")</f>
        <v>#REF!</v>
      </c>
      <c r="W14" s="18">
        <v>19</v>
      </c>
      <c r="X14" s="26" t="e">
        <f t="shared" si="7"/>
        <v>#REF!</v>
      </c>
      <c r="Y14" s="85" t="e">
        <f t="shared" si="2"/>
        <v>#REF!</v>
      </c>
      <c r="Z14" s="107">
        <v>10</v>
      </c>
      <c r="AA14" s="108" t="s">
        <v>39</v>
      </c>
      <c r="AB14" s="109" t="e">
        <f>COUNTIF(#REF!,ตามงาน!AA14)</f>
        <v>#REF!</v>
      </c>
      <c r="AC14" s="164">
        <v>12</v>
      </c>
      <c r="AD14" s="148" t="e">
        <f t="shared" si="9"/>
        <v>#REF!</v>
      </c>
      <c r="AE14" s="137" t="e">
        <f t="shared" si="8"/>
        <v>#REF!</v>
      </c>
      <c r="AF14" s="151">
        <v>2</v>
      </c>
      <c r="AG14" s="151">
        <v>6</v>
      </c>
    </row>
    <row r="15" spans="2:35" s="16" customFormat="1" ht="18.75" customHeight="1">
      <c r="B15" s="547" t="s">
        <v>520</v>
      </c>
      <c r="C15" s="548"/>
      <c r="D15" s="15" t="e">
        <f>SUM(D12:D14)</f>
        <v>#REF!</v>
      </c>
      <c r="E15" s="15">
        <f>SUM(E12:E14)</f>
        <v>0</v>
      </c>
      <c r="F15" s="10" t="e">
        <f t="shared" si="3"/>
        <v>#REF!</v>
      </c>
      <c r="G15" s="24" t="e">
        <f t="shared" si="4"/>
        <v>#REF!</v>
      </c>
      <c r="H15" s="547" t="s">
        <v>520</v>
      </c>
      <c r="I15" s="548"/>
      <c r="J15" s="15" t="e">
        <f>SUM(J12:J14)</f>
        <v>#REF!</v>
      </c>
      <c r="K15" s="15">
        <f>SUM(K12:K14)</f>
        <v>0</v>
      </c>
      <c r="L15" s="10" t="e">
        <f t="shared" si="5"/>
        <v>#REF!</v>
      </c>
      <c r="M15" s="24" t="e">
        <f t="shared" si="0"/>
        <v>#REF!</v>
      </c>
      <c r="N15" s="547" t="s">
        <v>520</v>
      </c>
      <c r="O15" s="548"/>
      <c r="P15" s="15" t="e">
        <f>SUM(P12:P14)</f>
        <v>#REF!</v>
      </c>
      <c r="Q15" s="15">
        <f>SUM(Q12:Q14)</f>
        <v>16</v>
      </c>
      <c r="R15" s="10" t="e">
        <f t="shared" si="6"/>
        <v>#REF!</v>
      </c>
      <c r="S15" s="24" t="e">
        <f t="shared" si="1"/>
        <v>#REF!</v>
      </c>
      <c r="T15" s="547" t="s">
        <v>520</v>
      </c>
      <c r="U15" s="548"/>
      <c r="V15" s="15" t="e">
        <f>SUM(V12:V14)</f>
        <v>#REF!</v>
      </c>
      <c r="W15" s="15">
        <f>SUM(W12:W14)</f>
        <v>62</v>
      </c>
      <c r="X15" s="10" t="e">
        <f t="shared" si="7"/>
        <v>#REF!</v>
      </c>
      <c r="Y15" s="84" t="e">
        <f t="shared" si="2"/>
        <v>#REF!</v>
      </c>
      <c r="Z15" s="544" t="s">
        <v>521</v>
      </c>
      <c r="AA15" s="545"/>
      <c r="AB15" s="77" t="e">
        <f>SUM(AB8:AB14)</f>
        <v>#REF!</v>
      </c>
      <c r="AC15" s="101">
        <f>SUM(AC8:AC14)</f>
        <v>134</v>
      </c>
      <c r="AD15" s="141" t="e">
        <f>SUM(AD8:AD14)</f>
        <v>#REF!</v>
      </c>
      <c r="AE15" s="138" t="e">
        <f>AC15*100/AB15</f>
        <v>#REF!</v>
      </c>
      <c r="AF15" s="132">
        <f>SUM(AF8:AF14)</f>
        <v>2</v>
      </c>
      <c r="AG15" s="132">
        <f>SUM(AG8:AG14)</f>
        <v>54</v>
      </c>
    </row>
    <row r="16" spans="2:35" ht="17.25" customHeight="1">
      <c r="B16" s="18">
        <v>1</v>
      </c>
      <c r="C16" s="19" t="s">
        <v>27</v>
      </c>
      <c r="D16" s="18" t="e">
        <f>+GETPIVOTDATA("ไร่ (โซน)",#REF!,"ไร่ (โซน)","ดงเชือก ")</f>
        <v>#REF!</v>
      </c>
      <c r="E16" s="18"/>
      <c r="F16" s="20" t="e">
        <f>E16-D16</f>
        <v>#REF!</v>
      </c>
      <c r="G16" s="23" t="e">
        <f>E16*100/D16</f>
        <v>#REF!</v>
      </c>
      <c r="H16" s="18">
        <v>1</v>
      </c>
      <c r="I16" s="19" t="s">
        <v>27</v>
      </c>
      <c r="J16" s="18" t="e">
        <f>+GETPIVOTDATA("ไร่ (โซน)",#REF!,"ไร่ (โซน)","ดงเชือก ")</f>
        <v>#REF!</v>
      </c>
      <c r="K16" s="18"/>
      <c r="L16" s="20" t="e">
        <f>K16-J16</f>
        <v>#REF!</v>
      </c>
      <c r="M16" s="23" t="e">
        <f>K16*100/J16</f>
        <v>#REF!</v>
      </c>
      <c r="N16" s="18">
        <v>1</v>
      </c>
      <c r="O16" s="19" t="s">
        <v>27</v>
      </c>
      <c r="P16" s="18" t="e">
        <f>+GETPIVOTDATA("ไร่ (โซน)",#REF!,"ไร่ (โซน)","ดงเชือก ")</f>
        <v>#REF!</v>
      </c>
      <c r="Q16" s="18"/>
      <c r="R16" s="20" t="e">
        <f>Q16-P16</f>
        <v>#REF!</v>
      </c>
      <c r="S16" s="33" t="e">
        <f>Q16*100/P16</f>
        <v>#REF!</v>
      </c>
      <c r="T16" s="18">
        <v>1</v>
      </c>
      <c r="U16" s="19" t="s">
        <v>27</v>
      </c>
      <c r="V16" s="18">
        <v>21</v>
      </c>
      <c r="W16" s="18">
        <v>21</v>
      </c>
      <c r="X16" s="26">
        <f>W16-V16</f>
        <v>0</v>
      </c>
      <c r="Y16" s="85">
        <f>W16*100/V16</f>
        <v>100</v>
      </c>
      <c r="Z16" s="129">
        <v>11</v>
      </c>
      <c r="AA16" s="130" t="s">
        <v>27</v>
      </c>
      <c r="AB16" s="131" t="e">
        <f>COUNTIF(#REF!,ตามงาน!AA16)</f>
        <v>#REF!</v>
      </c>
      <c r="AC16" s="166">
        <v>56</v>
      </c>
      <c r="AD16" s="142" t="e">
        <f>AB16-AC16</f>
        <v>#REF!</v>
      </c>
      <c r="AE16" s="139" t="e">
        <f t="shared" si="8"/>
        <v>#REF!</v>
      </c>
      <c r="AF16" s="152"/>
      <c r="AG16" s="152"/>
    </row>
    <row r="17" spans="2:35" ht="17.25" customHeight="1">
      <c r="B17" s="18">
        <v>2</v>
      </c>
      <c r="C17" s="19" t="s">
        <v>40</v>
      </c>
      <c r="D17" s="18" t="e">
        <f>+GETPIVOTDATA("ไร่ (โซน)",#REF!,"ไร่ (โซน)","หนองกระทิง ")</f>
        <v>#REF!</v>
      </c>
      <c r="E17" s="18"/>
      <c r="F17" s="20" t="e">
        <f>E17-D17</f>
        <v>#REF!</v>
      </c>
      <c r="G17" s="23" t="e">
        <f>E17*100/D17</f>
        <v>#REF!</v>
      </c>
      <c r="H17" s="18">
        <v>2</v>
      </c>
      <c r="I17" s="19" t="s">
        <v>40</v>
      </c>
      <c r="J17" s="18" t="e">
        <f>+GETPIVOTDATA("ไร่ (โซน)",#REF!,"ไร่ (โซน)","หนองกระทิง ")</f>
        <v>#REF!</v>
      </c>
      <c r="K17" s="18"/>
      <c r="L17" s="20" t="e">
        <f>K17-J17</f>
        <v>#REF!</v>
      </c>
      <c r="M17" s="23" t="e">
        <f>K17*100/J17</f>
        <v>#REF!</v>
      </c>
      <c r="N17" s="18">
        <v>2</v>
      </c>
      <c r="O17" s="19" t="s">
        <v>40</v>
      </c>
      <c r="P17" s="18" t="e">
        <f>+GETPIVOTDATA("ไร่ (โซน)",#REF!,"ไร่ (โซน)","หนองกระทิง ")</f>
        <v>#REF!</v>
      </c>
      <c r="Q17" s="18"/>
      <c r="R17" s="20" t="e">
        <f>Q17-P17</f>
        <v>#REF!</v>
      </c>
      <c r="S17" s="33" t="e">
        <f>Q17*100/P17</f>
        <v>#REF!</v>
      </c>
      <c r="T17" s="18">
        <v>2</v>
      </c>
      <c r="U17" s="19" t="s">
        <v>40</v>
      </c>
      <c r="V17" s="18" t="e">
        <f>+GETPIVOTDATA("ไร่ (โซน)",#REF!,"ไร่ (โซน)","หนองกระทิง ")</f>
        <v>#REF!</v>
      </c>
      <c r="W17" s="18"/>
      <c r="X17" s="20" t="e">
        <f>W17-V17</f>
        <v>#REF!</v>
      </c>
      <c r="Y17" s="83" t="e">
        <f>W17*100/V17</f>
        <v>#REF!</v>
      </c>
      <c r="Z17" s="123">
        <v>12</v>
      </c>
      <c r="AA17" s="124" t="s">
        <v>40</v>
      </c>
      <c r="AB17" s="125" t="e">
        <f>COUNTIF(#REF!,ตามงาน!AA17)</f>
        <v>#REF!</v>
      </c>
      <c r="AC17" s="165">
        <v>24</v>
      </c>
      <c r="AD17" s="143" t="e">
        <f>AB17-AC17</f>
        <v>#REF!</v>
      </c>
      <c r="AE17" s="136" t="e">
        <f t="shared" si="8"/>
        <v>#REF!</v>
      </c>
      <c r="AF17" s="150"/>
      <c r="AG17" s="150"/>
    </row>
    <row r="18" spans="2:35" ht="17.25" customHeight="1">
      <c r="B18" s="18">
        <v>3</v>
      </c>
      <c r="C18" s="19" t="s">
        <v>26</v>
      </c>
      <c r="D18" s="18" t="e">
        <f>+GETPIVOTDATA("ไร่ (โซน)",#REF!,"ไร่ (โซน)","หนองขอน")</f>
        <v>#REF!</v>
      </c>
      <c r="E18" s="18"/>
      <c r="F18" s="20" t="e">
        <f>E18-D18</f>
        <v>#REF!</v>
      </c>
      <c r="G18" s="23" t="e">
        <f>E18*100/D18</f>
        <v>#REF!</v>
      </c>
      <c r="H18" s="18">
        <v>3</v>
      </c>
      <c r="I18" s="19" t="s">
        <v>26</v>
      </c>
      <c r="J18" s="18" t="e">
        <f>+GETPIVOTDATA("ไร่ (โซน)",#REF!,"ไร่ (โซน)","หนองขอน")</f>
        <v>#REF!</v>
      </c>
      <c r="K18" s="18"/>
      <c r="L18" s="20" t="e">
        <f>K18-J18</f>
        <v>#REF!</v>
      </c>
      <c r="M18" s="23" t="e">
        <f>K18*100/J18</f>
        <v>#REF!</v>
      </c>
      <c r="N18" s="18">
        <v>3</v>
      </c>
      <c r="O18" s="19" t="s">
        <v>26</v>
      </c>
      <c r="P18" s="18" t="e">
        <f>+GETPIVOTDATA("ไร่ (โซน)",#REF!,"ไร่ (โซน)","หนองขอน")</f>
        <v>#REF!</v>
      </c>
      <c r="Q18" s="18"/>
      <c r="R18" s="20" t="e">
        <f>Q18-P18</f>
        <v>#REF!</v>
      </c>
      <c r="S18" s="33" t="e">
        <f>Q18*100/P18</f>
        <v>#REF!</v>
      </c>
      <c r="T18" s="18">
        <v>3</v>
      </c>
      <c r="U18" s="19" t="s">
        <v>26</v>
      </c>
      <c r="V18" s="18" t="e">
        <f>+GETPIVOTDATA("ไร่ (โซน)",#REF!,"ไร่ (โซน)","หนองขอน")</f>
        <v>#REF!</v>
      </c>
      <c r="W18" s="18"/>
      <c r="X18" s="20" t="e">
        <f>W18-V18</f>
        <v>#REF!</v>
      </c>
      <c r="Y18" s="83" t="e">
        <f>W18*100/V18</f>
        <v>#REF!</v>
      </c>
      <c r="Z18" s="104">
        <v>13</v>
      </c>
      <c r="AA18" s="105" t="s">
        <v>26</v>
      </c>
      <c r="AB18" s="106" t="e">
        <f>COUNTIF(#REF!,ตามงาน!AA18)</f>
        <v>#REF!</v>
      </c>
      <c r="AC18" s="160">
        <v>46</v>
      </c>
      <c r="AD18" s="143" t="e">
        <f>AB18-AC18</f>
        <v>#REF!</v>
      </c>
      <c r="AE18" s="136" t="e">
        <f t="shared" si="8"/>
        <v>#REF!</v>
      </c>
      <c r="AF18" s="150">
        <v>6</v>
      </c>
      <c r="AG18" s="150"/>
    </row>
    <row r="19" spans="2:35" s="16" customFormat="1" ht="20.25" customHeight="1">
      <c r="B19" s="547" t="s">
        <v>517</v>
      </c>
      <c r="C19" s="548"/>
      <c r="D19" s="15" t="e">
        <f>SUM(D4:D19)</f>
        <v>#REF!</v>
      </c>
      <c r="E19" s="15" t="e">
        <f>SUM(E4:E19)</f>
        <v>#REF!</v>
      </c>
      <c r="F19" s="10" t="e">
        <f>E19-D19</f>
        <v>#REF!</v>
      </c>
      <c r="G19" s="24" t="e">
        <f>E19*100/D19</f>
        <v>#REF!</v>
      </c>
      <c r="H19" s="547" t="s">
        <v>517</v>
      </c>
      <c r="I19" s="548"/>
      <c r="J19" s="15" t="e">
        <f>SUM(J4:J19)</f>
        <v>#REF!</v>
      </c>
      <c r="K19" s="15" t="e">
        <f>SUM(K4:K19)</f>
        <v>#REF!</v>
      </c>
      <c r="L19" s="10" t="e">
        <f>K19-J19</f>
        <v>#REF!</v>
      </c>
      <c r="M19" s="24" t="e">
        <f>K19*100/J19</f>
        <v>#REF!</v>
      </c>
      <c r="N19" s="547" t="s">
        <v>517</v>
      </c>
      <c r="O19" s="548"/>
      <c r="P19" s="15" t="e">
        <f>SUM(P4:P19)</f>
        <v>#REF!</v>
      </c>
      <c r="Q19" s="15" t="e">
        <f>SUM(Q4:Q19)</f>
        <v>#REF!</v>
      </c>
      <c r="R19" s="10" t="e">
        <f>Q19-P19</f>
        <v>#REF!</v>
      </c>
      <c r="S19" s="24" t="e">
        <f>Q19*100/P19</f>
        <v>#REF!</v>
      </c>
      <c r="T19" s="547" t="s">
        <v>517</v>
      </c>
      <c r="U19" s="548"/>
      <c r="V19" s="15" t="e">
        <f>SUM(V4:V19)</f>
        <v>#REF!</v>
      </c>
      <c r="W19" s="15" t="e">
        <f>SUM(W4:W19)</f>
        <v>#REF!</v>
      </c>
      <c r="X19" s="10" t="e">
        <f>W19-V19</f>
        <v>#REF!</v>
      </c>
      <c r="Y19" s="84" t="e">
        <f>W19*100/V19</f>
        <v>#REF!</v>
      </c>
      <c r="Z19" s="544" t="s">
        <v>522</v>
      </c>
      <c r="AA19" s="545"/>
      <c r="AB19" s="77" t="e">
        <f>SUM(AB16:AB18)</f>
        <v>#REF!</v>
      </c>
      <c r="AC19" s="101">
        <f>SUM(AC16:AC18)</f>
        <v>126</v>
      </c>
      <c r="AD19" s="141" t="e">
        <f>SUM(AD16:AD18)</f>
        <v>#REF!</v>
      </c>
      <c r="AE19" s="138" t="e">
        <f t="shared" si="8"/>
        <v>#REF!</v>
      </c>
      <c r="AF19" s="132"/>
      <c r="AG19" s="132"/>
      <c r="AI19" s="16" t="s">
        <v>519</v>
      </c>
    </row>
    <row r="20" spans="2:35" ht="17.25" customHeight="1">
      <c r="B20" s="18">
        <v>3</v>
      </c>
      <c r="C20" s="19" t="s">
        <v>32</v>
      </c>
      <c r="D20" s="18" t="e">
        <f>+GETPIVOTDATA("ไร่ (โซน)",#REF!,"ไร่ (โซน)","ทุ่งโป่ง ")</f>
        <v>#REF!</v>
      </c>
      <c r="E20" s="18">
        <v>22</v>
      </c>
      <c r="F20" s="26" t="e">
        <f t="shared" si="3"/>
        <v>#REF!</v>
      </c>
      <c r="G20" s="27" t="e">
        <f t="shared" si="4"/>
        <v>#REF!</v>
      </c>
      <c r="H20" s="18">
        <v>3</v>
      </c>
      <c r="I20" s="19" t="s">
        <v>32</v>
      </c>
      <c r="J20" s="18" t="e">
        <f>+GETPIVOTDATA("ไร่ (โซน)",#REF!,"ไร่ (โซน)","ทุ่งโป่ง ")</f>
        <v>#REF!</v>
      </c>
      <c r="K20" s="18">
        <v>22</v>
      </c>
      <c r="L20" s="26" t="e">
        <f t="shared" si="5"/>
        <v>#REF!</v>
      </c>
      <c r="M20" s="27" t="e">
        <f t="shared" si="0"/>
        <v>#REF!</v>
      </c>
      <c r="N20" s="18">
        <v>3</v>
      </c>
      <c r="O20" s="19" t="s">
        <v>32</v>
      </c>
      <c r="P20" s="18" t="e">
        <f>+GETPIVOTDATA("ไร่ (โซน)",#REF!,"ไร่ (โซน)","ทุ่งโป่ง ")</f>
        <v>#REF!</v>
      </c>
      <c r="Q20" s="18">
        <v>22</v>
      </c>
      <c r="R20" s="26" t="e">
        <f t="shared" si="6"/>
        <v>#REF!</v>
      </c>
      <c r="S20" s="34" t="e">
        <f t="shared" si="1"/>
        <v>#REF!</v>
      </c>
      <c r="T20" s="18">
        <v>3</v>
      </c>
      <c r="U20" s="19" t="s">
        <v>32</v>
      </c>
      <c r="V20" s="18" t="e">
        <f>+GETPIVOTDATA("ไร่ (โซน)",#REF!,"ไร่ (โซน)","ทุ่งโป่ง ")</f>
        <v>#REF!</v>
      </c>
      <c r="W20" s="18">
        <v>22</v>
      </c>
      <c r="X20" s="26" t="e">
        <f t="shared" si="7"/>
        <v>#REF!</v>
      </c>
      <c r="Y20" s="85" t="e">
        <f t="shared" si="2"/>
        <v>#REF!</v>
      </c>
      <c r="Z20" s="104">
        <v>14</v>
      </c>
      <c r="AA20" s="105" t="s">
        <v>32</v>
      </c>
      <c r="AB20" s="106" t="e">
        <f>COUNTIF(#REF!,ตามงาน!AA20)</f>
        <v>#REF!</v>
      </c>
      <c r="AC20" s="159">
        <v>18</v>
      </c>
      <c r="AD20" s="143" t="e">
        <f>AB20-AC20</f>
        <v>#REF!</v>
      </c>
      <c r="AE20" s="136" t="e">
        <f t="shared" si="8"/>
        <v>#REF!</v>
      </c>
      <c r="AF20" s="150"/>
      <c r="AG20" s="150"/>
    </row>
    <row r="21" spans="2:35" ht="17.25" customHeight="1">
      <c r="B21" s="18">
        <v>4</v>
      </c>
      <c r="C21" s="19" t="s">
        <v>37</v>
      </c>
      <c r="D21" s="18" t="e">
        <f>+GETPIVOTDATA("ไร่ (โซน)",#REF!,"ไร่ (โซน)","ลำอีซู ")</f>
        <v>#REF!</v>
      </c>
      <c r="E21" s="18"/>
      <c r="F21" s="20" t="e">
        <f t="shared" si="3"/>
        <v>#REF!</v>
      </c>
      <c r="G21" s="23" t="e">
        <f t="shared" si="4"/>
        <v>#REF!</v>
      </c>
      <c r="H21" s="18">
        <v>4</v>
      </c>
      <c r="I21" s="19" t="s">
        <v>37</v>
      </c>
      <c r="J21" s="18" t="e">
        <f>+GETPIVOTDATA("ไร่ (โซน)",#REF!,"ไร่ (โซน)","ลำอีซู ")</f>
        <v>#REF!</v>
      </c>
      <c r="K21" s="18"/>
      <c r="L21" s="20" t="e">
        <f t="shared" si="5"/>
        <v>#REF!</v>
      </c>
      <c r="M21" s="23" t="e">
        <f t="shared" si="0"/>
        <v>#REF!</v>
      </c>
      <c r="N21" s="18">
        <v>4</v>
      </c>
      <c r="O21" s="19" t="s">
        <v>37</v>
      </c>
      <c r="P21" s="18" t="e">
        <f>+GETPIVOTDATA("ไร่ (โซน)",#REF!,"ไร่ (โซน)","ลำอีซู ")</f>
        <v>#REF!</v>
      </c>
      <c r="Q21" s="18"/>
      <c r="R21" s="20" t="e">
        <f t="shared" si="6"/>
        <v>#REF!</v>
      </c>
      <c r="S21" s="33" t="e">
        <f t="shared" si="1"/>
        <v>#REF!</v>
      </c>
      <c r="T21" s="18">
        <v>4</v>
      </c>
      <c r="U21" s="19" t="s">
        <v>37</v>
      </c>
      <c r="V21" s="18" t="e">
        <f>+GETPIVOTDATA("ไร่ (โซน)",#REF!,"ไร่ (โซน)","ลำอีซู ")</f>
        <v>#REF!</v>
      </c>
      <c r="W21" s="18"/>
      <c r="X21" s="20" t="e">
        <f t="shared" si="7"/>
        <v>#REF!</v>
      </c>
      <c r="Y21" s="83" t="e">
        <f t="shared" si="2"/>
        <v>#REF!</v>
      </c>
      <c r="Z21" s="104">
        <v>15</v>
      </c>
      <c r="AA21" s="105" t="s">
        <v>37</v>
      </c>
      <c r="AB21" s="106" t="e">
        <f>COUNTIF(#REF!,ตามงาน!AA21)</f>
        <v>#REF!</v>
      </c>
      <c r="AC21" s="165">
        <v>12</v>
      </c>
      <c r="AD21" s="143" t="e">
        <f>AB21-AC21</f>
        <v>#REF!</v>
      </c>
      <c r="AE21" s="136" t="e">
        <f t="shared" si="8"/>
        <v>#REF!</v>
      </c>
      <c r="AF21" s="150"/>
      <c r="AG21" s="150"/>
    </row>
    <row r="22" spans="2:35" ht="17.25" customHeight="1">
      <c r="B22" s="18">
        <v>5</v>
      </c>
      <c r="C22" s="19" t="s">
        <v>47</v>
      </c>
      <c r="D22" s="18" t="e">
        <f>+GETPIVOTDATA("ไร่ (โซน)",#REF!,"ไร่ (โซน)","หนองปรือ")</f>
        <v>#REF!</v>
      </c>
      <c r="E22" s="18"/>
      <c r="F22" s="20" t="e">
        <f t="shared" si="3"/>
        <v>#REF!</v>
      </c>
      <c r="G22" s="23" t="e">
        <f t="shared" si="4"/>
        <v>#REF!</v>
      </c>
      <c r="H22" s="18">
        <v>5</v>
      </c>
      <c r="I22" s="19" t="s">
        <v>47</v>
      </c>
      <c r="J22" s="18" t="e">
        <f>+GETPIVOTDATA("ไร่ (โซน)",#REF!,"ไร่ (โซน)","หนองปรือ")</f>
        <v>#REF!</v>
      </c>
      <c r="K22" s="18"/>
      <c r="L22" s="20" t="e">
        <f t="shared" si="5"/>
        <v>#REF!</v>
      </c>
      <c r="M22" s="23" t="e">
        <f t="shared" si="0"/>
        <v>#REF!</v>
      </c>
      <c r="N22" s="18">
        <v>5</v>
      </c>
      <c r="O22" s="19" t="s">
        <v>47</v>
      </c>
      <c r="P22" s="18" t="e">
        <f>+GETPIVOTDATA("ไร่ (โซน)",#REF!,"ไร่ (โซน)","หนองปรือ")</f>
        <v>#REF!</v>
      </c>
      <c r="Q22" s="18"/>
      <c r="R22" s="20" t="e">
        <f t="shared" si="6"/>
        <v>#REF!</v>
      </c>
      <c r="S22" s="33" t="e">
        <f t="shared" si="1"/>
        <v>#REF!</v>
      </c>
      <c r="T22" s="18">
        <v>5</v>
      </c>
      <c r="U22" s="19" t="s">
        <v>47</v>
      </c>
      <c r="V22" s="18" t="e">
        <f>+GETPIVOTDATA("ไร่ (โซน)",#REF!,"ไร่ (โซน)","หนองปรือ")</f>
        <v>#REF!</v>
      </c>
      <c r="W22" s="18"/>
      <c r="X22" s="20" t="e">
        <f t="shared" si="7"/>
        <v>#REF!</v>
      </c>
      <c r="Y22" s="83" t="e">
        <f t="shared" si="2"/>
        <v>#REF!</v>
      </c>
      <c r="Z22" s="104">
        <v>16</v>
      </c>
      <c r="AA22" s="105" t="s">
        <v>47</v>
      </c>
      <c r="AB22" s="106" t="e">
        <f>COUNTIF(#REF!,ตามงาน!AA22)</f>
        <v>#REF!</v>
      </c>
      <c r="AC22" s="159">
        <v>20</v>
      </c>
      <c r="AD22" s="143" t="e">
        <f>AB22-AC22</f>
        <v>#REF!</v>
      </c>
      <c r="AE22" s="136" t="e">
        <f t="shared" si="8"/>
        <v>#REF!</v>
      </c>
      <c r="AF22" s="150"/>
      <c r="AG22" s="150"/>
    </row>
    <row r="23" spans="2:35" ht="17.25" customHeight="1">
      <c r="B23" s="18">
        <v>6</v>
      </c>
      <c r="C23" s="19" t="s">
        <v>49</v>
      </c>
      <c r="D23" s="18" t="e">
        <f>+GETPIVOTDATA("ไร่ (โซน)",#REF!,"ไร่ (โซน)","หนองมะค่า ")</f>
        <v>#REF!</v>
      </c>
      <c r="E23" s="18"/>
      <c r="F23" s="20" t="e">
        <f t="shared" si="3"/>
        <v>#REF!</v>
      </c>
      <c r="G23" s="23" t="e">
        <f t="shared" si="4"/>
        <v>#REF!</v>
      </c>
      <c r="H23" s="18">
        <v>6</v>
      </c>
      <c r="I23" s="19" t="s">
        <v>49</v>
      </c>
      <c r="J23" s="18" t="e">
        <f>+GETPIVOTDATA("ไร่ (โซน)",#REF!,"ไร่ (โซน)","หนองมะค่า ")</f>
        <v>#REF!</v>
      </c>
      <c r="K23" s="18"/>
      <c r="L23" s="20" t="e">
        <f t="shared" si="5"/>
        <v>#REF!</v>
      </c>
      <c r="M23" s="23" t="e">
        <f t="shared" si="0"/>
        <v>#REF!</v>
      </c>
      <c r="N23" s="18">
        <v>6</v>
      </c>
      <c r="O23" s="19" t="s">
        <v>49</v>
      </c>
      <c r="P23" s="18" t="e">
        <f>+GETPIVOTDATA("ไร่ (โซน)",#REF!,"ไร่ (โซน)","หนองมะค่า ")</f>
        <v>#REF!</v>
      </c>
      <c r="Q23" s="18"/>
      <c r="R23" s="20" t="e">
        <f t="shared" si="6"/>
        <v>#REF!</v>
      </c>
      <c r="S23" s="33" t="e">
        <f t="shared" si="1"/>
        <v>#REF!</v>
      </c>
      <c r="T23" s="18">
        <v>6</v>
      </c>
      <c r="U23" s="19" t="s">
        <v>49</v>
      </c>
      <c r="V23" s="18" t="e">
        <f>+GETPIVOTDATA("ไร่ (โซน)",#REF!,"ไร่ (โซน)","หนองมะค่า ")</f>
        <v>#REF!</v>
      </c>
      <c r="W23" s="18"/>
      <c r="X23" s="20" t="e">
        <f t="shared" si="7"/>
        <v>#REF!</v>
      </c>
      <c r="Y23" s="83" t="e">
        <f t="shared" si="2"/>
        <v>#REF!</v>
      </c>
      <c r="Z23" s="107">
        <v>17</v>
      </c>
      <c r="AA23" s="108" t="s">
        <v>49</v>
      </c>
      <c r="AB23" s="109" t="e">
        <f>COUNTIF(#REF!,ตามงาน!AA23)</f>
        <v>#REF!</v>
      </c>
      <c r="AC23" s="159">
        <v>15</v>
      </c>
      <c r="AD23" s="148" t="e">
        <f>AB23-AC23</f>
        <v>#REF!</v>
      </c>
      <c r="AE23" s="137" t="e">
        <f t="shared" si="8"/>
        <v>#REF!</v>
      </c>
      <c r="AF23" s="151"/>
      <c r="AG23" s="151"/>
    </row>
    <row r="24" spans="2:35" s="16" customFormat="1" ht="21" customHeight="1" thickBot="1">
      <c r="B24" s="547" t="s">
        <v>523</v>
      </c>
      <c r="C24" s="548"/>
      <c r="D24" s="15" t="e">
        <f>SUM(D8:D23)</f>
        <v>#REF!</v>
      </c>
      <c r="E24" s="15" t="e">
        <f>SUM(E8:E23)</f>
        <v>#REF!</v>
      </c>
      <c r="F24" s="10" t="e">
        <f t="shared" si="3"/>
        <v>#REF!</v>
      </c>
      <c r="G24" s="24" t="e">
        <f t="shared" si="4"/>
        <v>#REF!</v>
      </c>
      <c r="H24" s="547" t="s">
        <v>523</v>
      </c>
      <c r="I24" s="548"/>
      <c r="J24" s="15" t="e">
        <f>SUM(J8:J23)</f>
        <v>#REF!</v>
      </c>
      <c r="K24" s="15" t="e">
        <f>SUM(K8:K23)</f>
        <v>#REF!</v>
      </c>
      <c r="L24" s="10" t="e">
        <f t="shared" si="5"/>
        <v>#REF!</v>
      </c>
      <c r="M24" s="24" t="e">
        <f t="shared" si="0"/>
        <v>#REF!</v>
      </c>
      <c r="N24" s="547" t="s">
        <v>523</v>
      </c>
      <c r="O24" s="548"/>
      <c r="P24" s="15" t="e">
        <f>SUM(P8:P23)</f>
        <v>#REF!</v>
      </c>
      <c r="Q24" s="15" t="e">
        <f>SUM(Q8:Q23)</f>
        <v>#REF!</v>
      </c>
      <c r="R24" s="10" t="e">
        <f t="shared" si="6"/>
        <v>#REF!</v>
      </c>
      <c r="S24" s="24" t="e">
        <f t="shared" si="1"/>
        <v>#REF!</v>
      </c>
      <c r="T24" s="547" t="s">
        <v>523</v>
      </c>
      <c r="U24" s="548"/>
      <c r="V24" s="15" t="e">
        <f>SUM(V8:V23)</f>
        <v>#REF!</v>
      </c>
      <c r="W24" s="15" t="e">
        <f>SUM(W8:W23)</f>
        <v>#REF!</v>
      </c>
      <c r="X24" s="10" t="e">
        <f t="shared" si="7"/>
        <v>#REF!</v>
      </c>
      <c r="Y24" s="84" t="e">
        <f t="shared" si="2"/>
        <v>#REF!</v>
      </c>
      <c r="Z24" s="536" t="s">
        <v>524</v>
      </c>
      <c r="AA24" s="537"/>
      <c r="AB24" s="88" t="e">
        <f>SUM(AB20:AB23)</f>
        <v>#REF!</v>
      </c>
      <c r="AC24" s="102">
        <f>SUM(AC20:AC23)</f>
        <v>65</v>
      </c>
      <c r="AD24" s="144" t="e">
        <f>SUM(AD20:AD23)</f>
        <v>#REF!</v>
      </c>
      <c r="AE24" s="153" t="e">
        <f t="shared" si="8"/>
        <v>#REF!</v>
      </c>
      <c r="AF24" s="133"/>
      <c r="AG24" s="133"/>
    </row>
    <row r="25" spans="2:35" s="17" customFormat="1" ht="17.25" customHeight="1" thickBot="1">
      <c r="B25" s="552" t="s">
        <v>525</v>
      </c>
      <c r="C25" s="553"/>
      <c r="D25" s="30" t="e">
        <f>+D19+#REF!+D15+D24</f>
        <v>#REF!</v>
      </c>
      <c r="E25" s="30" t="e">
        <f>+E19+#REF!+E15+E23</f>
        <v>#REF!</v>
      </c>
      <c r="F25" s="31" t="e">
        <f t="shared" si="3"/>
        <v>#REF!</v>
      </c>
      <c r="G25" s="32" t="e">
        <f>E25*100/D25</f>
        <v>#REF!</v>
      </c>
      <c r="H25" s="552" t="s">
        <v>525</v>
      </c>
      <c r="I25" s="553"/>
      <c r="J25" s="30" t="e">
        <f>+J19+#REF!+J15+J24</f>
        <v>#REF!</v>
      </c>
      <c r="K25" s="30" t="e">
        <f>+K19+#REF!+K15+K23</f>
        <v>#REF!</v>
      </c>
      <c r="L25" s="31" t="e">
        <f t="shared" si="5"/>
        <v>#REF!</v>
      </c>
      <c r="M25" s="32" t="e">
        <f>K25*100/J25</f>
        <v>#REF!</v>
      </c>
      <c r="N25" s="552" t="s">
        <v>525</v>
      </c>
      <c r="O25" s="553"/>
      <c r="P25" s="30" t="e">
        <f>+P19+#REF!+P15+P24</f>
        <v>#REF!</v>
      </c>
      <c r="Q25" s="30" t="e">
        <f>+Q19+#REF!+Q15+Q23</f>
        <v>#REF!</v>
      </c>
      <c r="R25" s="31" t="e">
        <f t="shared" si="6"/>
        <v>#REF!</v>
      </c>
      <c r="S25" s="32" t="e">
        <f>Q25*100/P25</f>
        <v>#REF!</v>
      </c>
      <c r="T25" s="552" t="s">
        <v>525</v>
      </c>
      <c r="U25" s="553"/>
      <c r="V25" s="30" t="e">
        <f>+V19+#REF!+V15+V24</f>
        <v>#REF!</v>
      </c>
      <c r="W25" s="30" t="e">
        <f>+W19+#REF!+W15+W23</f>
        <v>#REF!</v>
      </c>
      <c r="X25" s="31" t="e">
        <f t="shared" si="7"/>
        <v>#REF!</v>
      </c>
      <c r="Y25" s="78" t="e">
        <f>W25*100/V25</f>
        <v>#REF!</v>
      </c>
      <c r="Z25" s="538" t="s">
        <v>526</v>
      </c>
      <c r="AA25" s="539"/>
      <c r="AB25" s="89" t="e">
        <f>AB7+AB19+AB15+AB24</f>
        <v>#REF!</v>
      </c>
      <c r="AC25" s="103">
        <f>AC7+AC19+AC15+AC24</f>
        <v>407</v>
      </c>
      <c r="AD25" s="145" t="e">
        <f>AD7+AD19+AD15+AD24</f>
        <v>#REF!</v>
      </c>
      <c r="AE25" s="140" t="e">
        <f t="shared" si="8"/>
        <v>#REF!</v>
      </c>
      <c r="AF25" s="146"/>
      <c r="AG25" s="146"/>
    </row>
  </sheetData>
  <mergeCells count="42">
    <mergeCell ref="T1:Y1"/>
    <mergeCell ref="T2:T3"/>
    <mergeCell ref="U2:U3"/>
    <mergeCell ref="T19:U19"/>
    <mergeCell ref="T15:U15"/>
    <mergeCell ref="B25:C25"/>
    <mergeCell ref="H25:I25"/>
    <mergeCell ref="B7:C7"/>
    <mergeCell ref="H7:I7"/>
    <mergeCell ref="Z7:AA7"/>
    <mergeCell ref="N25:O25"/>
    <mergeCell ref="N19:O19"/>
    <mergeCell ref="N15:O15"/>
    <mergeCell ref="T24:U24"/>
    <mergeCell ref="T25:U25"/>
    <mergeCell ref="N7:O7"/>
    <mergeCell ref="T7:U7"/>
    <mergeCell ref="N1:S1"/>
    <mergeCell ref="N24:O24"/>
    <mergeCell ref="H1:M1"/>
    <mergeCell ref="B19:C19"/>
    <mergeCell ref="B15:C15"/>
    <mergeCell ref="B24:C24"/>
    <mergeCell ref="B1:G1"/>
    <mergeCell ref="H19:I19"/>
    <mergeCell ref="H15:I15"/>
    <mergeCell ref="H24:I24"/>
    <mergeCell ref="B2:B3"/>
    <mergeCell ref="C2:C3"/>
    <mergeCell ref="H2:H3"/>
    <mergeCell ref="I2:I3"/>
    <mergeCell ref="N2:N3"/>
    <mergeCell ref="O2:O3"/>
    <mergeCell ref="AG2:AG3"/>
    <mergeCell ref="Z1:AE1"/>
    <mergeCell ref="Z24:AA24"/>
    <mergeCell ref="Z25:AA25"/>
    <mergeCell ref="Z2:Z3"/>
    <mergeCell ref="AA2:AA3"/>
    <mergeCell ref="Z19:AA19"/>
    <mergeCell ref="Z15:AA15"/>
    <mergeCell ref="AF2:AF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40"/>
  <sheetViews>
    <sheetView workbookViewId="0">
      <selection activeCell="K19" sqref="K19"/>
    </sheetView>
  </sheetViews>
  <sheetFormatPr defaultColWidth="9" defaultRowHeight="19.8"/>
  <cols>
    <col min="1" max="1" width="9" style="168" customWidth="1"/>
    <col min="2" max="2" width="10.33203125" style="168" customWidth="1"/>
    <col min="3" max="3" width="9" style="168"/>
    <col min="4" max="4" width="11" style="168" customWidth="1"/>
    <col min="5" max="6" width="9" style="168"/>
    <col min="7" max="7" width="0" style="168" hidden="1" customWidth="1"/>
    <col min="8" max="11" width="9" style="168"/>
    <col min="12" max="12" width="11.6640625" style="168" customWidth="1"/>
    <col min="13" max="13" width="8.33203125" style="172" customWidth="1"/>
    <col min="14" max="14" width="7.6640625" style="168" hidden="1" customWidth="1"/>
    <col min="15" max="15" width="9" style="168" customWidth="1"/>
    <col min="16" max="16" width="7.109375" style="168" customWidth="1"/>
    <col min="17" max="16384" width="9" style="168"/>
  </cols>
  <sheetData>
    <row r="2" spans="1:19" ht="21.75" customHeight="1">
      <c r="A2" s="567" t="s">
        <v>527</v>
      </c>
      <c r="B2" s="569" t="s">
        <v>528</v>
      </c>
      <c r="C2" s="571" t="s">
        <v>196</v>
      </c>
      <c r="D2" s="569" t="s">
        <v>52</v>
      </c>
      <c r="E2" s="562" t="s">
        <v>526</v>
      </c>
      <c r="F2" s="562"/>
      <c r="G2" s="181"/>
      <c r="H2" s="563" t="s">
        <v>529</v>
      </c>
      <c r="I2" s="563"/>
      <c r="J2" s="564" t="s">
        <v>530</v>
      </c>
      <c r="K2" s="564"/>
      <c r="L2" s="565" t="s">
        <v>531</v>
      </c>
      <c r="M2" s="182" t="s">
        <v>532</v>
      </c>
      <c r="N2" s="183" t="s">
        <v>179</v>
      </c>
      <c r="O2" s="565" t="s">
        <v>218</v>
      </c>
      <c r="P2" s="555" t="s">
        <v>181</v>
      </c>
      <c r="Q2" s="177" t="s">
        <v>211</v>
      </c>
      <c r="R2" s="169" t="s">
        <v>533</v>
      </c>
    </row>
    <row r="3" spans="1:19" ht="20.25" customHeight="1">
      <c r="A3" s="568"/>
      <c r="B3" s="570"/>
      <c r="C3" s="572"/>
      <c r="D3" s="570"/>
      <c r="E3" s="184" t="s">
        <v>534</v>
      </c>
      <c r="F3" s="184" t="s">
        <v>535</v>
      </c>
      <c r="G3" s="184"/>
      <c r="H3" s="223" t="s">
        <v>534</v>
      </c>
      <c r="I3" s="223" t="s">
        <v>535</v>
      </c>
      <c r="J3" s="224" t="s">
        <v>534</v>
      </c>
      <c r="K3" s="224" t="s">
        <v>535</v>
      </c>
      <c r="L3" s="566"/>
      <c r="M3" s="185" t="s">
        <v>536</v>
      </c>
      <c r="N3" s="186"/>
      <c r="O3" s="566"/>
      <c r="P3" s="556"/>
      <c r="Q3" s="178"/>
      <c r="R3" s="174"/>
    </row>
    <row r="4" spans="1:19" ht="14.25" customHeight="1">
      <c r="A4" s="558" t="s">
        <v>537</v>
      </c>
      <c r="B4" s="187" t="s">
        <v>22</v>
      </c>
      <c r="C4" s="188" t="s">
        <v>106</v>
      </c>
      <c r="D4" s="187" t="s">
        <v>1</v>
      </c>
      <c r="E4" s="231">
        <v>66.12</v>
      </c>
      <c r="F4" s="231">
        <f>I4+K4</f>
        <v>790.44</v>
      </c>
      <c r="G4" s="216">
        <f>F4/E4</f>
        <v>11.954627949183303</v>
      </c>
      <c r="H4" s="225">
        <f>E4</f>
        <v>66.12</v>
      </c>
      <c r="I4" s="225">
        <f>Q4-3</f>
        <v>790.44</v>
      </c>
      <c r="J4" s="225">
        <v>0</v>
      </c>
      <c r="K4" s="225">
        <v>0</v>
      </c>
      <c r="L4" s="189">
        <v>242918</v>
      </c>
      <c r="M4" s="190">
        <f>(S4-L4)/30</f>
        <v>6.333333333333333</v>
      </c>
      <c r="N4" s="191" t="s">
        <v>91</v>
      </c>
      <c r="O4" s="191" t="s">
        <v>90</v>
      </c>
      <c r="P4" s="192">
        <v>1.85</v>
      </c>
      <c r="Q4" s="179">
        <v>793.44</v>
      </c>
      <c r="R4" s="170">
        <v>12</v>
      </c>
      <c r="S4" s="173">
        <v>243108</v>
      </c>
    </row>
    <row r="5" spans="1:19" ht="14.25" customHeight="1">
      <c r="A5" s="561"/>
      <c r="B5" s="187" t="s">
        <v>22</v>
      </c>
      <c r="C5" s="188">
        <v>937</v>
      </c>
      <c r="D5" s="187" t="s">
        <v>1</v>
      </c>
      <c r="E5" s="231">
        <v>33.630000000000003</v>
      </c>
      <c r="F5" s="231">
        <f>I5+K5</f>
        <v>399.56000000000006</v>
      </c>
      <c r="G5" s="216">
        <f t="shared" ref="G5:G27" si="0">F5/E5</f>
        <v>11.881058578650016</v>
      </c>
      <c r="H5" s="225">
        <f>E5</f>
        <v>33.630000000000003</v>
      </c>
      <c r="I5" s="225">
        <f>Q5-4</f>
        <v>399.56000000000006</v>
      </c>
      <c r="J5" s="225">
        <v>0</v>
      </c>
      <c r="K5" s="225">
        <v>0</v>
      </c>
      <c r="L5" s="189">
        <v>242921</v>
      </c>
      <c r="M5" s="190">
        <f>(S5-L5)/30</f>
        <v>6.2333333333333334</v>
      </c>
      <c r="N5" s="191" t="s">
        <v>91</v>
      </c>
      <c r="O5" s="191" t="s">
        <v>90</v>
      </c>
      <c r="P5" s="192">
        <v>1.85</v>
      </c>
      <c r="Q5" s="179">
        <v>403.56000000000006</v>
      </c>
      <c r="R5" s="170">
        <v>12</v>
      </c>
      <c r="S5" s="173">
        <v>243108</v>
      </c>
    </row>
    <row r="6" spans="1:19" ht="14.25" customHeight="1">
      <c r="A6" s="561"/>
      <c r="B6" s="187" t="s">
        <v>22</v>
      </c>
      <c r="C6" s="188">
        <v>938</v>
      </c>
      <c r="D6" s="187" t="s">
        <v>1</v>
      </c>
      <c r="E6" s="231">
        <v>35.08</v>
      </c>
      <c r="F6" s="231">
        <f>I6+K6</f>
        <v>419.96</v>
      </c>
      <c r="G6" s="216">
        <f t="shared" si="0"/>
        <v>11.971493728620297</v>
      </c>
      <c r="H6" s="225">
        <f>E6</f>
        <v>35.08</v>
      </c>
      <c r="I6" s="225">
        <f>Q6-1</f>
        <v>419.96</v>
      </c>
      <c r="J6" s="225">
        <v>0</v>
      </c>
      <c r="K6" s="225">
        <v>0</v>
      </c>
      <c r="L6" s="189">
        <v>242923</v>
      </c>
      <c r="M6" s="190">
        <f>(S6-L6)/30</f>
        <v>6.166666666666667</v>
      </c>
      <c r="N6" s="191" t="s">
        <v>91</v>
      </c>
      <c r="O6" s="191" t="s">
        <v>90</v>
      </c>
      <c r="P6" s="192">
        <v>1.85</v>
      </c>
      <c r="Q6" s="179">
        <v>420.96</v>
      </c>
      <c r="R6" s="170">
        <v>12</v>
      </c>
      <c r="S6" s="173">
        <v>243108</v>
      </c>
    </row>
    <row r="7" spans="1:19" ht="14.25" customHeight="1">
      <c r="A7" s="559"/>
      <c r="B7" s="194" t="s">
        <v>24</v>
      </c>
      <c r="C7" s="195">
        <v>801353</v>
      </c>
      <c r="D7" s="194" t="s">
        <v>93</v>
      </c>
      <c r="E7" s="232">
        <v>24.82</v>
      </c>
      <c r="F7" s="232">
        <f>I7+K7</f>
        <v>289.84000000000003</v>
      </c>
      <c r="G7" s="217">
        <f t="shared" si="0"/>
        <v>11.67767929089444</v>
      </c>
      <c r="H7" s="226">
        <v>0</v>
      </c>
      <c r="I7" s="226">
        <v>0</v>
      </c>
      <c r="J7" s="226">
        <f>E7</f>
        <v>24.82</v>
      </c>
      <c r="K7" s="226">
        <f>Q7-8</f>
        <v>289.84000000000003</v>
      </c>
      <c r="L7" s="196">
        <v>242951</v>
      </c>
      <c r="M7" s="197">
        <f>(S7-L7)/30</f>
        <v>5.2333333333333334</v>
      </c>
      <c r="N7" s="198" t="s">
        <v>99</v>
      </c>
      <c r="O7" s="198" t="s">
        <v>90</v>
      </c>
      <c r="P7" s="199">
        <v>1.85</v>
      </c>
      <c r="Q7" s="179">
        <v>297.84000000000003</v>
      </c>
      <c r="R7" s="170">
        <v>12</v>
      </c>
      <c r="S7" s="173">
        <v>243108</v>
      </c>
    </row>
    <row r="8" spans="1:19" ht="14.25" customHeight="1">
      <c r="A8" s="176"/>
      <c r="B8" s="560" t="s">
        <v>538</v>
      </c>
      <c r="C8" s="560"/>
      <c r="D8" s="560"/>
      <c r="E8" s="218">
        <f>SUM(E4:E7)</f>
        <v>159.64999999999998</v>
      </c>
      <c r="F8" s="218">
        <f>SUM(F4:F7)</f>
        <v>1899.8000000000002</v>
      </c>
      <c r="G8" s="218">
        <f t="shared" si="0"/>
        <v>11.89978077043533</v>
      </c>
      <c r="H8" s="218">
        <f>SUM(H4:H7)</f>
        <v>134.82999999999998</v>
      </c>
      <c r="I8" s="218">
        <f>SUM(I4:I7)</f>
        <v>1609.96</v>
      </c>
      <c r="J8" s="218">
        <f>SUM(J4:J7)</f>
        <v>24.82</v>
      </c>
      <c r="K8" s="218">
        <f>SUM(K4:K7)</f>
        <v>289.84000000000003</v>
      </c>
      <c r="L8" s="206"/>
      <c r="M8" s="207"/>
      <c r="N8" s="208"/>
      <c r="O8" s="208"/>
      <c r="P8" s="209"/>
      <c r="Q8" s="180"/>
      <c r="R8" s="171"/>
      <c r="S8" s="173">
        <v>243108</v>
      </c>
    </row>
    <row r="9" spans="1:19" ht="16.5" customHeight="1">
      <c r="A9" s="558" t="s">
        <v>539</v>
      </c>
      <c r="B9" s="200" t="s">
        <v>27</v>
      </c>
      <c r="C9" s="201">
        <v>804628</v>
      </c>
      <c r="D9" s="200" t="s">
        <v>1</v>
      </c>
      <c r="E9" s="233">
        <v>17.03</v>
      </c>
      <c r="F9" s="233">
        <f>I9+K9</f>
        <v>220.39000000000001</v>
      </c>
      <c r="G9" s="219">
        <f t="shared" si="0"/>
        <v>12.94128009395185</v>
      </c>
      <c r="H9" s="227">
        <v>0</v>
      </c>
      <c r="I9" s="227">
        <v>0</v>
      </c>
      <c r="J9" s="228">
        <f>E9</f>
        <v>17.03</v>
      </c>
      <c r="K9" s="228">
        <f>Q9-1</f>
        <v>220.39000000000001</v>
      </c>
      <c r="L9" s="202">
        <v>242917</v>
      </c>
      <c r="M9" s="203">
        <f>(S9-L9)/30</f>
        <v>6.3666666666666663</v>
      </c>
      <c r="N9" s="204" t="s">
        <v>99</v>
      </c>
      <c r="O9" s="204" t="s">
        <v>90</v>
      </c>
      <c r="P9" s="205">
        <v>1.85</v>
      </c>
      <c r="Q9" s="179">
        <v>221.39000000000001</v>
      </c>
      <c r="R9" s="170">
        <v>13</v>
      </c>
      <c r="S9" s="173">
        <v>243108</v>
      </c>
    </row>
    <row r="10" spans="1:19" ht="16.5" customHeight="1">
      <c r="A10" s="561"/>
      <c r="B10" s="187" t="s">
        <v>27</v>
      </c>
      <c r="C10" s="188">
        <v>804633</v>
      </c>
      <c r="D10" s="187" t="s">
        <v>1</v>
      </c>
      <c r="E10" s="231">
        <v>10.74</v>
      </c>
      <c r="F10" s="231">
        <f>I10+K10</f>
        <v>139.62</v>
      </c>
      <c r="G10" s="216">
        <f t="shared" si="0"/>
        <v>13</v>
      </c>
      <c r="H10" s="229">
        <v>0</v>
      </c>
      <c r="I10" s="229">
        <v>0</v>
      </c>
      <c r="J10" s="225">
        <f>E10</f>
        <v>10.74</v>
      </c>
      <c r="K10" s="225">
        <f>Q10</f>
        <v>139.62</v>
      </c>
      <c r="L10" s="189">
        <v>242918</v>
      </c>
      <c r="M10" s="190">
        <f>(S10-L10)/30</f>
        <v>6.333333333333333</v>
      </c>
      <c r="N10" s="193" t="s">
        <v>99</v>
      </c>
      <c r="O10" s="191" t="s">
        <v>90</v>
      </c>
      <c r="P10" s="192">
        <v>1.85</v>
      </c>
      <c r="Q10" s="179">
        <v>139.62</v>
      </c>
      <c r="R10" s="170">
        <v>13</v>
      </c>
      <c r="S10" s="173">
        <v>243108</v>
      </c>
    </row>
    <row r="11" spans="1:19" ht="16.5" customHeight="1">
      <c r="A11" s="561"/>
      <c r="B11" s="187" t="s">
        <v>27</v>
      </c>
      <c r="C11" s="188">
        <v>804635</v>
      </c>
      <c r="D11" s="187" t="s">
        <v>1</v>
      </c>
      <c r="E11" s="231">
        <v>8</v>
      </c>
      <c r="F11" s="231">
        <f>I11+K11</f>
        <v>100</v>
      </c>
      <c r="G11" s="216">
        <f t="shared" si="0"/>
        <v>12.5</v>
      </c>
      <c r="H11" s="229">
        <v>0</v>
      </c>
      <c r="I11" s="229">
        <v>0</v>
      </c>
      <c r="J11" s="225">
        <f>E11</f>
        <v>8</v>
      </c>
      <c r="K11" s="225">
        <f>Q11-4</f>
        <v>100</v>
      </c>
      <c r="L11" s="189">
        <v>242918</v>
      </c>
      <c r="M11" s="190">
        <f>(S11-L11)/30</f>
        <v>6.333333333333333</v>
      </c>
      <c r="N11" s="193" t="s">
        <v>99</v>
      </c>
      <c r="O11" s="191" t="s">
        <v>90</v>
      </c>
      <c r="P11" s="192">
        <v>1.85</v>
      </c>
      <c r="Q11" s="179">
        <v>104</v>
      </c>
      <c r="R11" s="170">
        <v>13</v>
      </c>
      <c r="S11" s="173">
        <v>243108</v>
      </c>
    </row>
    <row r="12" spans="1:19" ht="16.5" customHeight="1">
      <c r="A12" s="559"/>
      <c r="B12" s="194" t="s">
        <v>27</v>
      </c>
      <c r="C12" s="195">
        <v>804638</v>
      </c>
      <c r="D12" s="194" t="s">
        <v>1</v>
      </c>
      <c r="E12" s="232">
        <v>17.649999999999999</v>
      </c>
      <c r="F12" s="232">
        <f>I12+K12</f>
        <v>220.09999999999997</v>
      </c>
      <c r="G12" s="217">
        <f t="shared" si="0"/>
        <v>12.47025495750708</v>
      </c>
      <c r="H12" s="230">
        <v>0</v>
      </c>
      <c r="I12" s="230">
        <v>0</v>
      </c>
      <c r="J12" s="226">
        <f>E12</f>
        <v>17.649999999999999</v>
      </c>
      <c r="K12" s="226">
        <f>Q12-27</f>
        <v>220.09999999999997</v>
      </c>
      <c r="L12" s="196">
        <v>242903</v>
      </c>
      <c r="M12" s="197">
        <f>(S12-L12)/30</f>
        <v>6.833333333333333</v>
      </c>
      <c r="N12" s="198" t="s">
        <v>99</v>
      </c>
      <c r="O12" s="198" t="s">
        <v>90</v>
      </c>
      <c r="P12" s="199">
        <v>1.85</v>
      </c>
      <c r="Q12" s="179">
        <v>247.09999999999997</v>
      </c>
      <c r="R12" s="170">
        <v>14</v>
      </c>
      <c r="S12" s="173">
        <v>243108</v>
      </c>
    </row>
    <row r="13" spans="1:19" ht="14.25" customHeight="1">
      <c r="A13" s="176"/>
      <c r="B13" s="560" t="s">
        <v>540</v>
      </c>
      <c r="C13" s="560"/>
      <c r="D13" s="560"/>
      <c r="E13" s="218">
        <f>SUM(E9:E12)</f>
        <v>53.42</v>
      </c>
      <c r="F13" s="218">
        <f>SUM(F9:F12)</f>
        <v>680.1099999999999</v>
      </c>
      <c r="G13" s="218">
        <f t="shared" si="0"/>
        <v>12.731374017222011</v>
      </c>
      <c r="H13" s="220">
        <f>SUM(H9:H12)</f>
        <v>0</v>
      </c>
      <c r="I13" s="220">
        <f>SUM(I9:I12)</f>
        <v>0</v>
      </c>
      <c r="J13" s="218">
        <f>SUM(J9:J12)</f>
        <v>53.42</v>
      </c>
      <c r="K13" s="218">
        <f>SUM(K9:K12)</f>
        <v>680.1099999999999</v>
      </c>
      <c r="L13" s="206"/>
      <c r="M13" s="207"/>
      <c r="N13" s="208"/>
      <c r="O13" s="208"/>
      <c r="P13" s="209"/>
      <c r="Q13" s="180"/>
      <c r="R13" s="171"/>
      <c r="S13" s="173">
        <v>243108</v>
      </c>
    </row>
    <row r="14" spans="1:19" ht="14.25" customHeight="1">
      <c r="A14" s="558" t="s">
        <v>541</v>
      </c>
      <c r="B14" s="200" t="s">
        <v>25</v>
      </c>
      <c r="C14" s="201">
        <v>1211</v>
      </c>
      <c r="D14" s="200" t="s">
        <v>98</v>
      </c>
      <c r="E14" s="233">
        <v>22.16</v>
      </c>
      <c r="F14" s="233">
        <f>I14+K14</f>
        <v>229.76</v>
      </c>
      <c r="G14" s="219">
        <f t="shared" si="0"/>
        <v>10.368231046931408</v>
      </c>
      <c r="H14" s="227">
        <v>0</v>
      </c>
      <c r="I14" s="227">
        <v>0</v>
      </c>
      <c r="J14" s="228">
        <f>E14</f>
        <v>22.16</v>
      </c>
      <c r="K14" s="228">
        <f>Q14-14</f>
        <v>229.76</v>
      </c>
      <c r="L14" s="202">
        <v>242879</v>
      </c>
      <c r="M14" s="203">
        <f t="shared" ref="M14:M25" si="1">(S14-L14)/30</f>
        <v>7.6333333333333337</v>
      </c>
      <c r="N14" s="204" t="s">
        <v>99</v>
      </c>
      <c r="O14" s="204" t="s">
        <v>90</v>
      </c>
      <c r="P14" s="205">
        <v>1.85</v>
      </c>
      <c r="Q14" s="179">
        <v>243.76</v>
      </c>
      <c r="R14" s="170">
        <v>11</v>
      </c>
      <c r="S14" s="173">
        <v>243108</v>
      </c>
    </row>
    <row r="15" spans="1:19" ht="14.25" customHeight="1">
      <c r="A15" s="561"/>
      <c r="B15" s="187" t="s">
        <v>25</v>
      </c>
      <c r="C15" s="188">
        <v>1214</v>
      </c>
      <c r="D15" s="187" t="s">
        <v>98</v>
      </c>
      <c r="E15" s="231">
        <v>43.12</v>
      </c>
      <c r="F15" s="231">
        <f t="shared" ref="F15:F25" si="2">I15+K15</f>
        <v>430.2</v>
      </c>
      <c r="G15" s="216">
        <f t="shared" si="0"/>
        <v>9.9768089053803344</v>
      </c>
      <c r="H15" s="229">
        <v>0</v>
      </c>
      <c r="I15" s="229">
        <v>0</v>
      </c>
      <c r="J15" s="225">
        <f>E15</f>
        <v>43.12</v>
      </c>
      <c r="K15" s="225">
        <f>Q15-1</f>
        <v>430.2</v>
      </c>
      <c r="L15" s="189">
        <v>242849</v>
      </c>
      <c r="M15" s="190">
        <f t="shared" si="1"/>
        <v>8.6333333333333329</v>
      </c>
      <c r="N15" s="191" t="s">
        <v>99</v>
      </c>
      <c r="O15" s="191" t="s">
        <v>90</v>
      </c>
      <c r="P15" s="192">
        <v>1.85</v>
      </c>
      <c r="Q15" s="179">
        <v>431.2</v>
      </c>
      <c r="R15" s="170">
        <v>10</v>
      </c>
      <c r="S15" s="173">
        <v>243108</v>
      </c>
    </row>
    <row r="16" spans="1:19" ht="14.25" customHeight="1">
      <c r="A16" s="561"/>
      <c r="B16" s="187" t="s">
        <v>23</v>
      </c>
      <c r="C16" s="188" t="s">
        <v>132</v>
      </c>
      <c r="D16" s="187" t="s">
        <v>98</v>
      </c>
      <c r="E16" s="231">
        <v>13.66</v>
      </c>
      <c r="F16" s="231">
        <f t="shared" si="2"/>
        <v>150.26</v>
      </c>
      <c r="G16" s="216">
        <f t="shared" si="0"/>
        <v>11</v>
      </c>
      <c r="H16" s="225">
        <f t="shared" ref="H16:H21" si="3">E16</f>
        <v>13.66</v>
      </c>
      <c r="I16" s="225">
        <f>Q16</f>
        <v>150.26</v>
      </c>
      <c r="J16" s="225">
        <v>0</v>
      </c>
      <c r="K16" s="225">
        <v>0</v>
      </c>
      <c r="L16" s="189">
        <v>242839</v>
      </c>
      <c r="M16" s="190">
        <f t="shared" si="1"/>
        <v>8.9666666666666668</v>
      </c>
      <c r="N16" s="191" t="s">
        <v>91</v>
      </c>
      <c r="O16" s="191" t="s">
        <v>90</v>
      </c>
      <c r="P16" s="192">
        <v>1.85</v>
      </c>
      <c r="Q16" s="179">
        <v>150.26</v>
      </c>
      <c r="R16" s="170">
        <v>11</v>
      </c>
      <c r="S16" s="173">
        <v>243108</v>
      </c>
    </row>
    <row r="17" spans="1:19" ht="14.25" customHeight="1">
      <c r="A17" s="561"/>
      <c r="B17" s="187" t="s">
        <v>23</v>
      </c>
      <c r="C17" s="188">
        <v>1319</v>
      </c>
      <c r="D17" s="187" t="s">
        <v>98</v>
      </c>
      <c r="E17" s="231">
        <v>24.54</v>
      </c>
      <c r="F17" s="231">
        <f t="shared" si="2"/>
        <v>310.02</v>
      </c>
      <c r="G17" s="216">
        <f t="shared" si="0"/>
        <v>12.633251833740831</v>
      </c>
      <c r="H17" s="225">
        <f t="shared" si="3"/>
        <v>24.54</v>
      </c>
      <c r="I17" s="225">
        <f>Q17-9</f>
        <v>310.02</v>
      </c>
      <c r="J17" s="225">
        <v>0</v>
      </c>
      <c r="K17" s="225">
        <v>0</v>
      </c>
      <c r="L17" s="189">
        <v>242839</v>
      </c>
      <c r="M17" s="190">
        <f t="shared" si="1"/>
        <v>8.9666666666666668</v>
      </c>
      <c r="N17" s="191" t="s">
        <v>91</v>
      </c>
      <c r="O17" s="191" t="s">
        <v>90</v>
      </c>
      <c r="P17" s="192">
        <v>1.85</v>
      </c>
      <c r="Q17" s="179">
        <v>319.02</v>
      </c>
      <c r="R17" s="170">
        <v>13</v>
      </c>
      <c r="S17" s="173">
        <v>243108</v>
      </c>
    </row>
    <row r="18" spans="1:19" ht="14.25" customHeight="1">
      <c r="A18" s="561"/>
      <c r="B18" s="187" t="s">
        <v>23</v>
      </c>
      <c r="C18" s="188">
        <v>1329</v>
      </c>
      <c r="D18" s="187" t="s">
        <v>98</v>
      </c>
      <c r="E18" s="231">
        <v>59.87</v>
      </c>
      <c r="F18" s="231">
        <f t="shared" si="2"/>
        <v>639.56999999999994</v>
      </c>
      <c r="G18" s="216">
        <f t="shared" si="0"/>
        <v>10.682645732420243</v>
      </c>
      <c r="H18" s="225">
        <f t="shared" si="3"/>
        <v>59.87</v>
      </c>
      <c r="I18" s="225">
        <f>Q18-19</f>
        <v>639.56999999999994</v>
      </c>
      <c r="J18" s="225">
        <v>0</v>
      </c>
      <c r="K18" s="225">
        <v>0</v>
      </c>
      <c r="L18" s="189">
        <v>242843</v>
      </c>
      <c r="M18" s="190">
        <f t="shared" si="1"/>
        <v>8.8333333333333339</v>
      </c>
      <c r="N18" s="191" t="s">
        <v>91</v>
      </c>
      <c r="O18" s="191" t="s">
        <v>90</v>
      </c>
      <c r="P18" s="192">
        <v>1.85</v>
      </c>
      <c r="Q18" s="179">
        <v>658.56999999999994</v>
      </c>
      <c r="R18" s="170">
        <v>11</v>
      </c>
      <c r="S18" s="173">
        <v>243108</v>
      </c>
    </row>
    <row r="19" spans="1:19" ht="14.25" customHeight="1">
      <c r="A19" s="561"/>
      <c r="B19" s="187" t="s">
        <v>23</v>
      </c>
      <c r="C19" s="188">
        <v>1330</v>
      </c>
      <c r="D19" s="187" t="s">
        <v>98</v>
      </c>
      <c r="E19" s="231">
        <v>28.08</v>
      </c>
      <c r="F19" s="231">
        <f t="shared" si="2"/>
        <v>299.88</v>
      </c>
      <c r="G19" s="216">
        <f t="shared" si="0"/>
        <v>10.679487179487181</v>
      </c>
      <c r="H19" s="225">
        <f t="shared" si="3"/>
        <v>28.08</v>
      </c>
      <c r="I19" s="225">
        <f>Q19-9</f>
        <v>299.88</v>
      </c>
      <c r="J19" s="225">
        <v>0</v>
      </c>
      <c r="K19" s="225">
        <v>0</v>
      </c>
      <c r="L19" s="189">
        <v>242844</v>
      </c>
      <c r="M19" s="190">
        <f t="shared" si="1"/>
        <v>8.8000000000000007</v>
      </c>
      <c r="N19" s="191" t="s">
        <v>91</v>
      </c>
      <c r="O19" s="191" t="s">
        <v>90</v>
      </c>
      <c r="P19" s="192">
        <v>1.85</v>
      </c>
      <c r="Q19" s="179">
        <v>308.88</v>
      </c>
      <c r="R19" s="170">
        <v>11</v>
      </c>
      <c r="S19" s="173">
        <v>243108</v>
      </c>
    </row>
    <row r="20" spans="1:19" ht="14.25" customHeight="1">
      <c r="A20" s="561"/>
      <c r="B20" s="187" t="s">
        <v>23</v>
      </c>
      <c r="C20" s="188" t="s">
        <v>134</v>
      </c>
      <c r="D20" s="187" t="s">
        <v>98</v>
      </c>
      <c r="E20" s="231">
        <v>17.809999999999999</v>
      </c>
      <c r="F20" s="231">
        <f t="shared" si="2"/>
        <v>189.91</v>
      </c>
      <c r="G20" s="216">
        <f t="shared" si="0"/>
        <v>10.663110612015721</v>
      </c>
      <c r="H20" s="225">
        <f t="shared" si="3"/>
        <v>17.809999999999999</v>
      </c>
      <c r="I20" s="225">
        <f>Q20-6</f>
        <v>189.91</v>
      </c>
      <c r="J20" s="225">
        <v>0</v>
      </c>
      <c r="K20" s="225">
        <v>0</v>
      </c>
      <c r="L20" s="189">
        <v>242843</v>
      </c>
      <c r="M20" s="190">
        <f t="shared" si="1"/>
        <v>8.8333333333333339</v>
      </c>
      <c r="N20" s="191" t="s">
        <v>91</v>
      </c>
      <c r="O20" s="191" t="s">
        <v>90</v>
      </c>
      <c r="P20" s="192">
        <v>1.85</v>
      </c>
      <c r="Q20" s="179">
        <v>195.91</v>
      </c>
      <c r="R20" s="170">
        <v>11</v>
      </c>
      <c r="S20" s="173">
        <v>243108</v>
      </c>
    </row>
    <row r="21" spans="1:19" ht="14.25" customHeight="1">
      <c r="A21" s="561"/>
      <c r="B21" s="187" t="s">
        <v>23</v>
      </c>
      <c r="C21" s="188">
        <v>525</v>
      </c>
      <c r="D21" s="187" t="s">
        <v>1</v>
      </c>
      <c r="E21" s="231">
        <v>24.43</v>
      </c>
      <c r="F21" s="231">
        <f t="shared" si="2"/>
        <v>260.43</v>
      </c>
      <c r="G21" s="216">
        <f t="shared" si="0"/>
        <v>10.660253786328285</v>
      </c>
      <c r="H21" s="225">
        <f t="shared" si="3"/>
        <v>24.43</v>
      </c>
      <c r="I21" s="225">
        <f>Q21-8.3</f>
        <v>260.43</v>
      </c>
      <c r="J21" s="225">
        <v>0</v>
      </c>
      <c r="K21" s="225">
        <v>0</v>
      </c>
      <c r="L21" s="189">
        <v>242944</v>
      </c>
      <c r="M21" s="190">
        <f t="shared" si="1"/>
        <v>5.4666666666666668</v>
      </c>
      <c r="N21" s="191" t="s">
        <v>91</v>
      </c>
      <c r="O21" s="191" t="s">
        <v>119</v>
      </c>
      <c r="P21" s="192">
        <v>1.85</v>
      </c>
      <c r="Q21" s="179">
        <v>268.73</v>
      </c>
      <c r="R21" s="170">
        <v>11</v>
      </c>
      <c r="S21" s="173">
        <v>243108</v>
      </c>
    </row>
    <row r="22" spans="1:19" ht="14.25" customHeight="1">
      <c r="A22" s="561"/>
      <c r="B22" s="187" t="s">
        <v>23</v>
      </c>
      <c r="C22" s="188">
        <v>526</v>
      </c>
      <c r="D22" s="187" t="s">
        <v>98</v>
      </c>
      <c r="E22" s="231">
        <v>8.86</v>
      </c>
      <c r="F22" s="231">
        <f t="shared" si="2"/>
        <v>100.32</v>
      </c>
      <c r="G22" s="216">
        <f t="shared" si="0"/>
        <v>11.322799097065463</v>
      </c>
      <c r="H22" s="229">
        <v>0</v>
      </c>
      <c r="I22" s="229">
        <v>0</v>
      </c>
      <c r="J22" s="225">
        <f>E22</f>
        <v>8.86</v>
      </c>
      <c r="K22" s="225">
        <f>Q22-6</f>
        <v>100.32</v>
      </c>
      <c r="L22" s="189">
        <v>242880</v>
      </c>
      <c r="M22" s="190">
        <f t="shared" si="1"/>
        <v>7.6</v>
      </c>
      <c r="N22" s="191" t="s">
        <v>99</v>
      </c>
      <c r="O22" s="191" t="s">
        <v>119</v>
      </c>
      <c r="P22" s="192">
        <v>1.85</v>
      </c>
      <c r="Q22" s="179">
        <v>106.32</v>
      </c>
      <c r="R22" s="170">
        <v>12</v>
      </c>
      <c r="S22" s="173">
        <v>243108</v>
      </c>
    </row>
    <row r="23" spans="1:19" ht="14.25" customHeight="1">
      <c r="A23" s="561"/>
      <c r="B23" s="187" t="s">
        <v>43</v>
      </c>
      <c r="C23" s="188">
        <v>1501</v>
      </c>
      <c r="D23" s="187" t="s">
        <v>1</v>
      </c>
      <c r="E23" s="231">
        <v>18.670000000000002</v>
      </c>
      <c r="F23" s="231">
        <f t="shared" si="2"/>
        <v>220.04000000000002</v>
      </c>
      <c r="G23" s="216">
        <f t="shared" si="0"/>
        <v>11.785752544188538</v>
      </c>
      <c r="H23" s="229">
        <v>0</v>
      </c>
      <c r="I23" s="229">
        <v>0</v>
      </c>
      <c r="J23" s="225">
        <f>E23</f>
        <v>18.670000000000002</v>
      </c>
      <c r="K23" s="225">
        <f>Q23-4</f>
        <v>220.04000000000002</v>
      </c>
      <c r="L23" s="189">
        <v>242881</v>
      </c>
      <c r="M23" s="190">
        <f t="shared" si="1"/>
        <v>7.5666666666666664</v>
      </c>
      <c r="N23" s="191" t="s">
        <v>99</v>
      </c>
      <c r="O23" s="191" t="s">
        <v>90</v>
      </c>
      <c r="P23" s="192">
        <v>1.85</v>
      </c>
      <c r="Q23" s="179">
        <v>224.04000000000002</v>
      </c>
      <c r="R23" s="170">
        <v>12</v>
      </c>
      <c r="S23" s="173">
        <v>243108</v>
      </c>
    </row>
    <row r="24" spans="1:19" ht="14.25" customHeight="1">
      <c r="A24" s="561"/>
      <c r="B24" s="187" t="s">
        <v>43</v>
      </c>
      <c r="C24" s="188">
        <v>1503</v>
      </c>
      <c r="D24" s="187" t="s">
        <v>1</v>
      </c>
      <c r="E24" s="231">
        <v>7.52</v>
      </c>
      <c r="F24" s="231">
        <f t="shared" si="2"/>
        <v>89.759999999999991</v>
      </c>
      <c r="G24" s="216">
        <f t="shared" si="0"/>
        <v>11.936170212765957</v>
      </c>
      <c r="H24" s="229">
        <v>0</v>
      </c>
      <c r="I24" s="229">
        <v>0</v>
      </c>
      <c r="J24" s="225">
        <f>E24</f>
        <v>7.52</v>
      </c>
      <c r="K24" s="225">
        <f>Q24-8</f>
        <v>89.759999999999991</v>
      </c>
      <c r="L24" s="189">
        <v>242893</v>
      </c>
      <c r="M24" s="190">
        <f t="shared" si="1"/>
        <v>7.166666666666667</v>
      </c>
      <c r="N24" s="191" t="s">
        <v>99</v>
      </c>
      <c r="O24" s="191" t="s">
        <v>90</v>
      </c>
      <c r="P24" s="192">
        <v>1.85</v>
      </c>
      <c r="Q24" s="179">
        <v>97.759999999999991</v>
      </c>
      <c r="R24" s="170">
        <v>13</v>
      </c>
      <c r="S24" s="173">
        <v>243108</v>
      </c>
    </row>
    <row r="25" spans="1:19" ht="14.25" customHeight="1">
      <c r="A25" s="559"/>
      <c r="B25" s="194" t="s">
        <v>43</v>
      </c>
      <c r="C25" s="195">
        <v>1504</v>
      </c>
      <c r="D25" s="194" t="s">
        <v>1</v>
      </c>
      <c r="E25" s="232">
        <v>42.59</v>
      </c>
      <c r="F25" s="232">
        <f t="shared" si="2"/>
        <v>499.67000000000007</v>
      </c>
      <c r="G25" s="217">
        <f t="shared" si="0"/>
        <v>11.732096736323081</v>
      </c>
      <c r="H25" s="230">
        <v>0</v>
      </c>
      <c r="I25" s="230">
        <v>0</v>
      </c>
      <c r="J25" s="226">
        <f>E25</f>
        <v>42.59</v>
      </c>
      <c r="K25" s="226">
        <f>Q25-54</f>
        <v>499.67000000000007</v>
      </c>
      <c r="L25" s="196">
        <v>242899</v>
      </c>
      <c r="M25" s="197">
        <f t="shared" si="1"/>
        <v>6.9666666666666668</v>
      </c>
      <c r="N25" s="198" t="s">
        <v>99</v>
      </c>
      <c r="O25" s="198" t="s">
        <v>90</v>
      </c>
      <c r="P25" s="199">
        <v>1.85</v>
      </c>
      <c r="Q25" s="179">
        <v>553.67000000000007</v>
      </c>
      <c r="R25" s="170">
        <v>13</v>
      </c>
      <c r="S25" s="173">
        <v>243108</v>
      </c>
    </row>
    <row r="26" spans="1:19" ht="14.25" customHeight="1">
      <c r="A26" s="176"/>
      <c r="B26" s="560" t="s">
        <v>542</v>
      </c>
      <c r="C26" s="560"/>
      <c r="D26" s="560"/>
      <c r="E26" s="218">
        <f>SUM(E14:E25)</f>
        <v>311.31000000000006</v>
      </c>
      <c r="F26" s="218">
        <f>SUM(F14:F25)</f>
        <v>3419.8199999999997</v>
      </c>
      <c r="G26" s="218">
        <f t="shared" si="0"/>
        <v>10.985255854293145</v>
      </c>
      <c r="H26" s="218">
        <f>SUM(H14:H25)</f>
        <v>168.39</v>
      </c>
      <c r="I26" s="218">
        <f>SUM(I14:I25)</f>
        <v>1850.0700000000002</v>
      </c>
      <c r="J26" s="218">
        <f>SUM(J14:J25)</f>
        <v>142.92000000000002</v>
      </c>
      <c r="K26" s="218">
        <f>SUM(K14:K25)</f>
        <v>1569.75</v>
      </c>
      <c r="L26" s="206"/>
      <c r="M26" s="215"/>
      <c r="N26" s="208"/>
      <c r="O26" s="208"/>
      <c r="P26" s="209"/>
      <c r="Q26" s="180"/>
      <c r="R26" s="171"/>
    </row>
    <row r="27" spans="1:19" s="237" customFormat="1" ht="18.75" customHeight="1">
      <c r="A27" s="234"/>
      <c r="B27" s="557" t="s">
        <v>543</v>
      </c>
      <c r="C27" s="557"/>
      <c r="D27" s="557"/>
      <c r="E27" s="210">
        <f>E8+E13+E26</f>
        <v>524.38000000000011</v>
      </c>
      <c r="F27" s="210">
        <f>F8+F13+F26</f>
        <v>5999.73</v>
      </c>
      <c r="G27" s="210">
        <f t="shared" si="0"/>
        <v>11.441569091117126</v>
      </c>
      <c r="H27" s="221">
        <f>H8+H13+H26</f>
        <v>303.21999999999997</v>
      </c>
      <c r="I27" s="221">
        <f>I8+I13+I26</f>
        <v>3460.03</v>
      </c>
      <c r="J27" s="222">
        <f>J8+J13+J26</f>
        <v>221.16000000000003</v>
      </c>
      <c r="K27" s="222">
        <f>K8+K13+K26</f>
        <v>2539.6999999999998</v>
      </c>
      <c r="L27" s="211"/>
      <c r="M27" s="212"/>
      <c r="N27" s="213"/>
      <c r="O27" s="213"/>
      <c r="P27" s="214"/>
      <c r="Q27" s="235">
        <f>SUBTOTAL(9,Q4:Q25)</f>
        <v>6186.03</v>
      </c>
      <c r="R27" s="236"/>
    </row>
    <row r="28" spans="1:19">
      <c r="F28" s="175"/>
      <c r="G28" s="175"/>
    </row>
    <row r="29" spans="1:19" ht="21.75" customHeight="1">
      <c r="A29" s="567" t="s">
        <v>527</v>
      </c>
      <c r="B29" s="569" t="s">
        <v>528</v>
      </c>
      <c r="C29" s="571" t="s">
        <v>196</v>
      </c>
      <c r="D29" s="569" t="s">
        <v>52</v>
      </c>
      <c r="E29" s="562" t="s">
        <v>526</v>
      </c>
      <c r="F29" s="562"/>
      <c r="G29" s="181"/>
      <c r="H29" s="563" t="s">
        <v>529</v>
      </c>
      <c r="I29" s="563"/>
      <c r="J29" s="564" t="s">
        <v>530</v>
      </c>
      <c r="K29" s="564"/>
      <c r="L29" s="565" t="s">
        <v>531</v>
      </c>
      <c r="M29" s="182" t="s">
        <v>532</v>
      </c>
      <c r="N29" s="183" t="s">
        <v>179</v>
      </c>
      <c r="O29" s="565" t="s">
        <v>218</v>
      </c>
      <c r="P29" s="555" t="s">
        <v>181</v>
      </c>
      <c r="Q29" s="177" t="s">
        <v>211</v>
      </c>
      <c r="R29" s="169" t="s">
        <v>533</v>
      </c>
    </row>
    <row r="30" spans="1:19" ht="20.399999999999999">
      <c r="A30" s="568"/>
      <c r="B30" s="570"/>
      <c r="C30" s="572"/>
      <c r="D30" s="570"/>
      <c r="E30" s="184" t="s">
        <v>534</v>
      </c>
      <c r="F30" s="184" t="s">
        <v>535</v>
      </c>
      <c r="G30" s="184"/>
      <c r="H30" s="223" t="s">
        <v>534</v>
      </c>
      <c r="I30" s="223" t="s">
        <v>535</v>
      </c>
      <c r="J30" s="224" t="s">
        <v>534</v>
      </c>
      <c r="K30" s="224" t="s">
        <v>535</v>
      </c>
      <c r="L30" s="566"/>
      <c r="M30" s="185" t="s">
        <v>536</v>
      </c>
      <c r="N30" s="186"/>
      <c r="O30" s="566"/>
      <c r="P30" s="556"/>
      <c r="Q30" s="178"/>
      <c r="R30" s="174"/>
    </row>
    <row r="31" spans="1:19" ht="18.75" customHeight="1">
      <c r="A31" s="558"/>
      <c r="B31" s="187" t="s">
        <v>22</v>
      </c>
      <c r="C31" s="188" t="s">
        <v>106</v>
      </c>
      <c r="D31" s="187" t="s">
        <v>1</v>
      </c>
      <c r="E31" s="231">
        <v>66.12</v>
      </c>
      <c r="F31" s="231">
        <f>I31+K31</f>
        <v>790.44</v>
      </c>
      <c r="G31" s="216">
        <f>F31/E31</f>
        <v>11.954627949183303</v>
      </c>
      <c r="H31" s="225">
        <f>E31</f>
        <v>66.12</v>
      </c>
      <c r="I31" s="225">
        <f>Q31-3</f>
        <v>790.44</v>
      </c>
      <c r="J31" s="225">
        <v>0</v>
      </c>
      <c r="K31" s="225">
        <v>0</v>
      </c>
      <c r="L31" s="189">
        <v>242918</v>
      </c>
      <c r="M31" s="190">
        <f>(S31-L31)/30</f>
        <v>6.333333333333333</v>
      </c>
      <c r="N31" s="191" t="s">
        <v>91</v>
      </c>
      <c r="O31" s="191" t="s">
        <v>90</v>
      </c>
      <c r="P31" s="192">
        <v>1.85</v>
      </c>
      <c r="Q31" s="179">
        <v>793.44</v>
      </c>
      <c r="R31" s="170">
        <v>12</v>
      </c>
      <c r="S31" s="173">
        <v>243108</v>
      </c>
    </row>
    <row r="32" spans="1:19" ht="18.75" customHeight="1">
      <c r="A32" s="559"/>
      <c r="B32" s="194" t="s">
        <v>24</v>
      </c>
      <c r="C32" s="195">
        <v>801353</v>
      </c>
      <c r="D32" s="194" t="s">
        <v>93</v>
      </c>
      <c r="E32" s="232">
        <v>24.82</v>
      </c>
      <c r="F32" s="232">
        <f>I32+K32</f>
        <v>289.84000000000003</v>
      </c>
      <c r="G32" s="217">
        <f t="shared" ref="G32:G40" si="4">F32/E32</f>
        <v>11.67767929089444</v>
      </c>
      <c r="H32" s="226">
        <v>0</v>
      </c>
      <c r="I32" s="226">
        <v>0</v>
      </c>
      <c r="J32" s="226">
        <f>E32</f>
        <v>24.82</v>
      </c>
      <c r="K32" s="226">
        <f>Q32-8</f>
        <v>289.84000000000003</v>
      </c>
      <c r="L32" s="196">
        <v>242951</v>
      </c>
      <c r="M32" s="197">
        <f>(S32-L32)/30</f>
        <v>5.2333333333333334</v>
      </c>
      <c r="N32" s="198" t="s">
        <v>99</v>
      </c>
      <c r="O32" s="198" t="s">
        <v>90</v>
      </c>
      <c r="P32" s="199">
        <v>1.85</v>
      </c>
      <c r="Q32" s="179">
        <v>297.84000000000003</v>
      </c>
      <c r="R32" s="170">
        <v>12</v>
      </c>
      <c r="S32" s="173">
        <v>243108</v>
      </c>
    </row>
    <row r="33" spans="1:19" ht="18.75" customHeight="1">
      <c r="A33" s="176"/>
      <c r="B33" s="560" t="s">
        <v>538</v>
      </c>
      <c r="C33" s="560"/>
      <c r="D33" s="560"/>
      <c r="E33" s="218">
        <f>SUM(E31:E32)</f>
        <v>90.94</v>
      </c>
      <c r="F33" s="218">
        <f>SUM(F31:F32)</f>
        <v>1080.2800000000002</v>
      </c>
      <c r="G33" s="218">
        <f t="shared" si="4"/>
        <v>11.879041126017157</v>
      </c>
      <c r="H33" s="218">
        <f>SUM(H31:H32)</f>
        <v>66.12</v>
      </c>
      <c r="I33" s="218">
        <f>SUM(I31:I32)</f>
        <v>790.44</v>
      </c>
      <c r="J33" s="218">
        <f>SUM(J31:J32)</f>
        <v>24.82</v>
      </c>
      <c r="K33" s="218">
        <f>SUM(K31:K32)</f>
        <v>289.84000000000003</v>
      </c>
      <c r="L33" s="206"/>
      <c r="M33" s="207"/>
      <c r="N33" s="208"/>
      <c r="O33" s="208"/>
      <c r="P33" s="209"/>
      <c r="Q33" s="180"/>
      <c r="R33" s="171"/>
      <c r="S33" s="173">
        <v>243108</v>
      </c>
    </row>
    <row r="34" spans="1:19" ht="18.75" customHeight="1">
      <c r="A34" s="238"/>
      <c r="B34" s="200" t="s">
        <v>27</v>
      </c>
      <c r="C34" s="201">
        <v>804628</v>
      </c>
      <c r="D34" s="200" t="s">
        <v>1</v>
      </c>
      <c r="E34" s="233">
        <v>17.03</v>
      </c>
      <c r="F34" s="233">
        <f>I34+K34</f>
        <v>220.39000000000001</v>
      </c>
      <c r="G34" s="219">
        <f t="shared" si="4"/>
        <v>12.94128009395185</v>
      </c>
      <c r="H34" s="227">
        <v>0</v>
      </c>
      <c r="I34" s="227">
        <v>0</v>
      </c>
      <c r="J34" s="228">
        <f>E34</f>
        <v>17.03</v>
      </c>
      <c r="K34" s="228">
        <f>Q34-1</f>
        <v>220.39000000000001</v>
      </c>
      <c r="L34" s="202">
        <v>242917</v>
      </c>
      <c r="M34" s="203">
        <f>(S34-L34)/30</f>
        <v>6.3666666666666663</v>
      </c>
      <c r="N34" s="204" t="s">
        <v>99</v>
      </c>
      <c r="O34" s="204" t="s">
        <v>90</v>
      </c>
      <c r="P34" s="205">
        <v>1.85</v>
      </c>
      <c r="Q34" s="179">
        <v>221.39000000000001</v>
      </c>
      <c r="R34" s="170">
        <v>13</v>
      </c>
      <c r="S34" s="173">
        <v>243108</v>
      </c>
    </row>
    <row r="35" spans="1:19" ht="18.75" customHeight="1">
      <c r="A35" s="176"/>
      <c r="B35" s="560" t="s">
        <v>540</v>
      </c>
      <c r="C35" s="560"/>
      <c r="D35" s="560"/>
      <c r="E35" s="218">
        <f>SUM(E34:E34)</f>
        <v>17.03</v>
      </c>
      <c r="F35" s="218">
        <f>SUM(F34:F34)</f>
        <v>220.39000000000001</v>
      </c>
      <c r="G35" s="218">
        <f t="shared" si="4"/>
        <v>12.94128009395185</v>
      </c>
      <c r="H35" s="220">
        <f>SUM(H34:H34)</f>
        <v>0</v>
      </c>
      <c r="I35" s="220">
        <f>SUM(I34:I34)</f>
        <v>0</v>
      </c>
      <c r="J35" s="218">
        <f>SUM(J34:J34)</f>
        <v>17.03</v>
      </c>
      <c r="K35" s="218">
        <f>SUM(K34:K34)</f>
        <v>220.39000000000001</v>
      </c>
      <c r="L35" s="206"/>
      <c r="M35" s="207"/>
      <c r="N35" s="208"/>
      <c r="O35" s="208"/>
      <c r="P35" s="209"/>
      <c r="Q35" s="180"/>
      <c r="R35" s="171"/>
      <c r="S35" s="173">
        <v>243108</v>
      </c>
    </row>
    <row r="36" spans="1:19" ht="18.75" customHeight="1">
      <c r="A36" s="558"/>
      <c r="B36" s="200" t="s">
        <v>25</v>
      </c>
      <c r="C36" s="201">
        <v>1211</v>
      </c>
      <c r="D36" s="200" t="s">
        <v>98</v>
      </c>
      <c r="E36" s="233">
        <v>22.16</v>
      </c>
      <c r="F36" s="233">
        <f>I36+K36</f>
        <v>229.76</v>
      </c>
      <c r="G36" s="219">
        <f t="shared" si="4"/>
        <v>10.368231046931408</v>
      </c>
      <c r="H36" s="227">
        <v>0</v>
      </c>
      <c r="I36" s="227">
        <v>0</v>
      </c>
      <c r="J36" s="228">
        <f>E36</f>
        <v>22.16</v>
      </c>
      <c r="K36" s="228">
        <f>Q36-14</f>
        <v>229.76</v>
      </c>
      <c r="L36" s="202">
        <v>242879</v>
      </c>
      <c r="M36" s="203">
        <f>(S36-L36)/30</f>
        <v>7.6333333333333337</v>
      </c>
      <c r="N36" s="204" t="s">
        <v>99</v>
      </c>
      <c r="O36" s="204" t="s">
        <v>90</v>
      </c>
      <c r="P36" s="205">
        <v>1.85</v>
      </c>
      <c r="Q36" s="179">
        <v>243.76</v>
      </c>
      <c r="R36" s="170">
        <v>11</v>
      </c>
      <c r="S36" s="173">
        <v>243108</v>
      </c>
    </row>
    <row r="37" spans="1:19" ht="18.75" customHeight="1">
      <c r="A37" s="561"/>
      <c r="B37" s="187" t="s">
        <v>23</v>
      </c>
      <c r="C37" s="188" t="s">
        <v>132</v>
      </c>
      <c r="D37" s="187" t="s">
        <v>98</v>
      </c>
      <c r="E37" s="231">
        <v>13.66</v>
      </c>
      <c r="F37" s="231">
        <f>I37+K37</f>
        <v>150.26</v>
      </c>
      <c r="G37" s="216">
        <f t="shared" si="4"/>
        <v>11</v>
      </c>
      <c r="H37" s="225">
        <f>E37</f>
        <v>13.66</v>
      </c>
      <c r="I37" s="225">
        <f>Q37</f>
        <v>150.26</v>
      </c>
      <c r="J37" s="225">
        <v>0</v>
      </c>
      <c r="K37" s="225">
        <v>0</v>
      </c>
      <c r="L37" s="189">
        <v>242839</v>
      </c>
      <c r="M37" s="190">
        <f>(S37-L37)/30</f>
        <v>8.9666666666666668</v>
      </c>
      <c r="N37" s="191" t="s">
        <v>91</v>
      </c>
      <c r="O37" s="191" t="s">
        <v>90</v>
      </c>
      <c r="P37" s="192">
        <v>1.85</v>
      </c>
      <c r="Q37" s="179">
        <v>150.26</v>
      </c>
      <c r="R37" s="170">
        <v>11</v>
      </c>
      <c r="S37" s="173">
        <v>243108</v>
      </c>
    </row>
    <row r="38" spans="1:19" ht="18.75" customHeight="1">
      <c r="A38" s="561"/>
      <c r="B38" s="187" t="s">
        <v>43</v>
      </c>
      <c r="C38" s="188">
        <v>1501</v>
      </c>
      <c r="D38" s="187" t="s">
        <v>1</v>
      </c>
      <c r="E38" s="231">
        <v>18.670000000000002</v>
      </c>
      <c r="F38" s="231">
        <f>I38+K38</f>
        <v>220.04000000000002</v>
      </c>
      <c r="G38" s="216">
        <f t="shared" si="4"/>
        <v>11.785752544188538</v>
      </c>
      <c r="H38" s="229">
        <v>0</v>
      </c>
      <c r="I38" s="229">
        <v>0</v>
      </c>
      <c r="J38" s="225">
        <f>E38</f>
        <v>18.670000000000002</v>
      </c>
      <c r="K38" s="225">
        <f>Q38-4</f>
        <v>220.04000000000002</v>
      </c>
      <c r="L38" s="189">
        <v>242881</v>
      </c>
      <c r="M38" s="190">
        <f>(S38-L38)/30</f>
        <v>7.5666666666666664</v>
      </c>
      <c r="N38" s="191" t="s">
        <v>99</v>
      </c>
      <c r="O38" s="191" t="s">
        <v>90</v>
      </c>
      <c r="P38" s="192">
        <v>1.85</v>
      </c>
      <c r="Q38" s="179">
        <v>224.04000000000002</v>
      </c>
      <c r="R38" s="170">
        <v>12</v>
      </c>
      <c r="S38" s="173">
        <v>243108</v>
      </c>
    </row>
    <row r="39" spans="1:19" ht="18.75" customHeight="1">
      <c r="A39" s="176"/>
      <c r="B39" s="560" t="s">
        <v>542</v>
      </c>
      <c r="C39" s="560"/>
      <c r="D39" s="560"/>
      <c r="E39" s="218">
        <f>SUM(E36:E38)</f>
        <v>54.49</v>
      </c>
      <c r="F39" s="218">
        <f>SUM(F36:F38)</f>
        <v>600.05999999999995</v>
      </c>
      <c r="G39" s="218">
        <f t="shared" si="4"/>
        <v>11.012295834097998</v>
      </c>
      <c r="H39" s="218">
        <f>SUM(H36:H38)</f>
        <v>13.66</v>
      </c>
      <c r="I39" s="218">
        <f>SUM(I36:I38)</f>
        <v>150.26</v>
      </c>
      <c r="J39" s="218">
        <f>SUM(J36:J38)</f>
        <v>40.83</v>
      </c>
      <c r="K39" s="218">
        <f>SUM(K36:K38)</f>
        <v>449.8</v>
      </c>
      <c r="L39" s="206"/>
      <c r="M39" s="215"/>
      <c r="N39" s="208"/>
      <c r="O39" s="208"/>
      <c r="P39" s="209"/>
      <c r="Q39" s="180"/>
      <c r="R39" s="171"/>
    </row>
    <row r="40" spans="1:19" s="237" customFormat="1" ht="18.75" customHeight="1">
      <c r="A40" s="234"/>
      <c r="B40" s="557" t="s">
        <v>543</v>
      </c>
      <c r="C40" s="557"/>
      <c r="D40" s="557"/>
      <c r="E40" s="210">
        <f>E33+E35+E39</f>
        <v>162.46</v>
      </c>
      <c r="F40" s="210">
        <f>F33+F35+F39</f>
        <v>1900.7300000000002</v>
      </c>
      <c r="G40" s="210">
        <f t="shared" si="4"/>
        <v>11.699679921211375</v>
      </c>
      <c r="H40" s="221">
        <f>H33+H35+H39</f>
        <v>79.78</v>
      </c>
      <c r="I40" s="221">
        <f>I33+I35+I39</f>
        <v>940.7</v>
      </c>
      <c r="J40" s="222">
        <f>J33+J35+J39</f>
        <v>82.68</v>
      </c>
      <c r="K40" s="222">
        <f>K33+K35+K39</f>
        <v>960.03</v>
      </c>
      <c r="L40" s="211"/>
      <c r="M40" s="212"/>
      <c r="N40" s="213"/>
      <c r="O40" s="213"/>
      <c r="P40" s="214"/>
      <c r="Q40" s="235">
        <f>SUBTOTAL(9,Q31:Q38)</f>
        <v>1930.7300000000002</v>
      </c>
      <c r="R40" s="236"/>
    </row>
  </sheetData>
  <mergeCells count="33">
    <mergeCell ref="A2:A3"/>
    <mergeCell ref="A4:A7"/>
    <mergeCell ref="A9:A12"/>
    <mergeCell ref="A14:A25"/>
    <mergeCell ref="L2:L3"/>
    <mergeCell ref="O2:O3"/>
    <mergeCell ref="P2:P3"/>
    <mergeCell ref="B13:D13"/>
    <mergeCell ref="B8:D8"/>
    <mergeCell ref="J2:K2"/>
    <mergeCell ref="H2:I2"/>
    <mergeCell ref="E2:F2"/>
    <mergeCell ref="D2:D3"/>
    <mergeCell ref="C2:C3"/>
    <mergeCell ref="B2:B3"/>
    <mergeCell ref="B26:D26"/>
    <mergeCell ref="B27:D27"/>
    <mergeCell ref="A29:A30"/>
    <mergeCell ref="B29:B30"/>
    <mergeCell ref="C29:C30"/>
    <mergeCell ref="D29:D30"/>
    <mergeCell ref="P29:P30"/>
    <mergeCell ref="B40:D40"/>
    <mergeCell ref="A31:A32"/>
    <mergeCell ref="B33:D33"/>
    <mergeCell ref="B35:D35"/>
    <mergeCell ref="A36:A38"/>
    <mergeCell ref="B39:D39"/>
    <mergeCell ref="E29:F29"/>
    <mergeCell ref="H29:I29"/>
    <mergeCell ref="J29:K29"/>
    <mergeCell ref="L29:L30"/>
    <mergeCell ref="O29:O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3A0101023EF7C4DBA2CCBA7C28413EA" ma:contentTypeVersion="3" ma:contentTypeDescription="สร้างเอกสารใหม่" ma:contentTypeScope="" ma:versionID="76747a5b25d9dfaca2fe4cfb494960df">
  <xsd:schema xmlns:xsd="http://www.w3.org/2001/XMLSchema" xmlns:xs="http://www.w3.org/2001/XMLSchema" xmlns:p="http://schemas.microsoft.com/office/2006/metadata/properties" xmlns:ns2="574eaa87-8c75-43a0-8c09-1f455240e8ac" targetNamespace="http://schemas.microsoft.com/office/2006/metadata/properties" ma:root="true" ma:fieldsID="51139f7ba0ec31bce6a9465f7f522b41" ns2:_="">
    <xsd:import namespace="574eaa87-8c75-43a0-8c09-1f455240e8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eaa87-8c75-43a0-8c09-1f455240e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864F38-D4FA-46CB-8AEF-F4E2EABBC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4eaa87-8c75-43a0-8c09-1f455240e8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7D5D22-E0EE-4BBA-82D6-1053464F76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A54C4-70AF-42BF-9918-40F9979417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สรุปแยกประเภท</vt:lpstr>
      <vt:lpstr>Sheet2</vt:lpstr>
      <vt:lpstr>dataset</vt:lpstr>
      <vt:lpstr>data_dict</vt:lpstr>
      <vt:lpstr>plot_actul</vt:lpstr>
      <vt:lpstr>Sheet5</vt:lpstr>
      <vt:lpstr>ตามงาน</vt:lpstr>
      <vt:lpstr>Sheet4</vt:lpstr>
      <vt:lpstr>dataset!Print_Area</vt:lpstr>
      <vt:lpstr>dataset!Print_Titles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Wilawan Neampan</dc:creator>
  <cp:keywords/>
  <dc:description/>
  <cp:lastModifiedBy>Benjamin Khoadphuwia</cp:lastModifiedBy>
  <cp:revision/>
  <dcterms:created xsi:type="dcterms:W3CDTF">2017-06-17T03:07:38Z</dcterms:created>
  <dcterms:modified xsi:type="dcterms:W3CDTF">2023-07-06T04:07:08Z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0x010100C3A0101023EF7C4DBA2CCBA7C28413EA</vt:lpwstr>
  </property>
  <property fmtid="{D5CDD505-2E9C-101B-9397-08002B2CF9AE}" pid="3" name="MSIP_Label_51dfd8b6-29ce-4202-8f62-d82b133ca2cc_Enabled">
    <vt:lpwstr>true</vt:lpwstr>
  </property>
  <property fmtid="{D5CDD505-2E9C-101B-9397-08002B2CF9AE}" pid="4" name="MSIP_Label_51dfd8b6-29ce-4202-8f62-d82b133ca2cc_SetDate">
    <vt:lpwstr>2023-07-05T05:01:57Z</vt:lpwstr>
  </property>
  <property fmtid="{D5CDD505-2E9C-101B-9397-08002B2CF9AE}" pid="5" name="MSIP_Label_51dfd8b6-29ce-4202-8f62-d82b133ca2cc_Method">
    <vt:lpwstr>Privileged</vt:lpwstr>
  </property>
  <property fmtid="{D5CDD505-2E9C-101B-9397-08002B2CF9AE}" pid="6" name="MSIP_Label_51dfd8b6-29ce-4202-8f62-d82b133ca2cc_Name">
    <vt:lpwstr>Public</vt:lpwstr>
  </property>
  <property fmtid="{D5CDD505-2E9C-101B-9397-08002B2CF9AE}" pid="7" name="MSIP_Label_51dfd8b6-29ce-4202-8f62-d82b133ca2cc_SiteId">
    <vt:lpwstr>097b580b-b474-487c-8883-46e0bb1b5c11</vt:lpwstr>
  </property>
  <property fmtid="{D5CDD505-2E9C-101B-9397-08002B2CF9AE}" pid="8" name="MSIP_Label_51dfd8b6-29ce-4202-8f62-d82b133ca2cc_ActionId">
    <vt:lpwstr>0fa245a3-86fd-40a5-b602-b9eed0995c92</vt:lpwstr>
  </property>
  <property fmtid="{D5CDD505-2E9C-101B-9397-08002B2CF9AE}" pid="9" name="MSIP_Label_51dfd8b6-29ce-4202-8f62-d82b133ca2cc_ContentBits">
    <vt:lpwstr>0</vt:lpwstr>
  </property>
</Properties>
</file>